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xVal>
          <yVal>
            <numRef>
              <f>gráficos!$B$7:$B$1802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  <c r="AA2" t="n">
        <v>79.28435425083941</v>
      </c>
      <c r="AB2" t="n">
        <v>108.480351264804</v>
      </c>
      <c r="AC2" t="n">
        <v>98.12713879324799</v>
      </c>
      <c r="AD2" t="n">
        <v>79284.35425083942</v>
      </c>
      <c r="AE2" t="n">
        <v>108480.351264804</v>
      </c>
      <c r="AF2" t="n">
        <v>2.046046601894448e-06</v>
      </c>
      <c r="AG2" t="n">
        <v>0.2377083333333333</v>
      </c>
      <c r="AH2" t="n">
        <v>98127.138793248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  <c r="AA3" t="n">
        <v>68.96460280564673</v>
      </c>
      <c r="AB3" t="n">
        <v>94.36041206219639</v>
      </c>
      <c r="AC3" t="n">
        <v>85.35478677067363</v>
      </c>
      <c r="AD3" t="n">
        <v>68964.60280564673</v>
      </c>
      <c r="AE3" t="n">
        <v>94360.4120621964</v>
      </c>
      <c r="AF3" t="n">
        <v>2.233572280386981e-06</v>
      </c>
      <c r="AG3" t="n">
        <v>0.2177083333333333</v>
      </c>
      <c r="AH3" t="n">
        <v>85354.78677067363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  <c r="AA4" t="n">
        <v>63.19548507790051</v>
      </c>
      <c r="AB4" t="n">
        <v>86.46685067158661</v>
      </c>
      <c r="AC4" t="n">
        <v>78.21457580049817</v>
      </c>
      <c r="AD4" t="n">
        <v>63195.48507790051</v>
      </c>
      <c r="AE4" t="n">
        <v>86466.85067158661</v>
      </c>
      <c r="AF4" t="n">
        <v>2.358332642789594e-06</v>
      </c>
      <c r="AG4" t="n">
        <v>0.20625</v>
      </c>
      <c r="AH4" t="n">
        <v>78214.57580049816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  <c r="AA5" t="n">
        <v>59.8018265341073</v>
      </c>
      <c r="AB5" t="n">
        <v>81.82349733432267</v>
      </c>
      <c r="AC5" t="n">
        <v>74.01437758875386</v>
      </c>
      <c r="AD5" t="n">
        <v>59801.8265341073</v>
      </c>
      <c r="AE5" t="n">
        <v>81823.49733432267</v>
      </c>
      <c r="AF5" t="n">
        <v>2.443295733368735e-06</v>
      </c>
      <c r="AG5" t="n">
        <v>0.1989583333333333</v>
      </c>
      <c r="AH5" t="n">
        <v>74014.37758875386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  <c r="AA6" t="n">
        <v>57.01658923568352</v>
      </c>
      <c r="AB6" t="n">
        <v>78.01261278662371</v>
      </c>
      <c r="AC6" t="n">
        <v>70.56719851367602</v>
      </c>
      <c r="AD6" t="n">
        <v>57016.58923568352</v>
      </c>
      <c r="AE6" t="n">
        <v>78012.61278662371</v>
      </c>
      <c r="AF6" t="n">
        <v>2.520672833717596e-06</v>
      </c>
      <c r="AG6" t="n">
        <v>0.1929166666666667</v>
      </c>
      <c r="AH6" t="n">
        <v>70567.19851367602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  <c r="AA7" t="n">
        <v>55.2814174834631</v>
      </c>
      <c r="AB7" t="n">
        <v>75.6384742448619</v>
      </c>
      <c r="AC7" t="n">
        <v>68.41964442221483</v>
      </c>
      <c r="AD7" t="n">
        <v>55281.4174834631</v>
      </c>
      <c r="AE7" t="n">
        <v>75638.47424486189</v>
      </c>
      <c r="AF7" t="n">
        <v>2.569083122140986e-06</v>
      </c>
      <c r="AG7" t="n">
        <v>0.189375</v>
      </c>
      <c r="AH7" t="n">
        <v>68419.64442221483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  <c r="AA8" t="n">
        <v>53.49884642481906</v>
      </c>
      <c r="AB8" t="n">
        <v>73.19948188094148</v>
      </c>
      <c r="AC8" t="n">
        <v>66.21342606635889</v>
      </c>
      <c r="AD8" t="n">
        <v>53498.84642481906</v>
      </c>
      <c r="AE8" t="n">
        <v>73199.48188094147</v>
      </c>
      <c r="AF8" t="n">
        <v>2.622721908446169e-06</v>
      </c>
      <c r="AG8" t="n">
        <v>0.1854166666666667</v>
      </c>
      <c r="AH8" t="n">
        <v>66213.42606635889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  <c r="AA9" t="n">
        <v>52.18709780224281</v>
      </c>
      <c r="AB9" t="n">
        <v>71.4046895452686</v>
      </c>
      <c r="AC9" t="n">
        <v>64.58992619219521</v>
      </c>
      <c r="AD9" t="n">
        <v>52187.09780224281</v>
      </c>
      <c r="AE9" t="n">
        <v>71404.6895452686</v>
      </c>
      <c r="AF9" t="n">
        <v>2.661001982223584e-06</v>
      </c>
      <c r="AG9" t="n">
        <v>0.1827083333333333</v>
      </c>
      <c r="AH9" t="n">
        <v>64589.92619219521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  <c r="AA10" t="n">
        <v>51.2647966669892</v>
      </c>
      <c r="AB10" t="n">
        <v>70.14275644296082</v>
      </c>
      <c r="AC10" t="n">
        <v>63.44843021403705</v>
      </c>
      <c r="AD10" t="n">
        <v>51264.7966669892</v>
      </c>
      <c r="AE10" t="n">
        <v>70142.75644296082</v>
      </c>
      <c r="AF10" t="n">
        <v>2.693936850577202e-06</v>
      </c>
      <c r="AG10" t="n">
        <v>0.1804166666666667</v>
      </c>
      <c r="AH10" t="n">
        <v>63448.43021403706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50.41412308694616</v>
      </c>
      <c r="AB11" t="n">
        <v>68.97882732167686</v>
      </c>
      <c r="AC11" t="n">
        <v>62.39558485450327</v>
      </c>
      <c r="AD11" t="n">
        <v>50414.12308694616</v>
      </c>
      <c r="AE11" t="n">
        <v>68978.82732167686</v>
      </c>
      <c r="AF11" t="n">
        <v>2.71632135713363e-06</v>
      </c>
      <c r="AG11" t="n">
        <v>0.1789583333333333</v>
      </c>
      <c r="AH11" t="n">
        <v>62395.58485450327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  <c r="AA12" t="n">
        <v>49.35283373592908</v>
      </c>
      <c r="AB12" t="n">
        <v>67.52672441083429</v>
      </c>
      <c r="AC12" t="n">
        <v>61.08206860743184</v>
      </c>
      <c r="AD12" t="n">
        <v>49352.83373592908</v>
      </c>
      <c r="AE12" t="n">
        <v>67526.72441083429</v>
      </c>
      <c r="AF12" t="n">
        <v>2.752804134764179e-06</v>
      </c>
      <c r="AG12" t="n">
        <v>0.1766666666666667</v>
      </c>
      <c r="AH12" t="n">
        <v>61082.06860743184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  <c r="AA13" t="n">
        <v>49.11540361394226</v>
      </c>
      <c r="AB13" t="n">
        <v>67.20186204325437</v>
      </c>
      <c r="AC13" t="n">
        <v>60.78821064826643</v>
      </c>
      <c r="AD13" t="n">
        <v>49115.40361394226</v>
      </c>
      <c r="AE13" t="n">
        <v>67201.86204325437</v>
      </c>
      <c r="AF13" t="n">
        <v>2.765221817233438e-06</v>
      </c>
      <c r="AG13" t="n">
        <v>0.1758333333333333</v>
      </c>
      <c r="AH13" t="n">
        <v>60788.21064826643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  <c r="AA14" t="n">
        <v>48.19699132827645</v>
      </c>
      <c r="AB14" t="n">
        <v>65.94524983651658</v>
      </c>
      <c r="AC14" t="n">
        <v>59.65152774687299</v>
      </c>
      <c r="AD14" t="n">
        <v>48196.99132827645</v>
      </c>
      <c r="AE14" t="n">
        <v>65945.24983651658</v>
      </c>
      <c r="AF14" t="n">
        <v>2.792227942453236e-06</v>
      </c>
      <c r="AG14" t="n">
        <v>0.1741666666666667</v>
      </c>
      <c r="AH14" t="n">
        <v>59651.52774687298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  <c r="AA15" t="n">
        <v>48.3187834737687</v>
      </c>
      <c r="AB15" t="n">
        <v>66.11189122306924</v>
      </c>
      <c r="AC15" t="n">
        <v>59.80226511337577</v>
      </c>
      <c r="AD15" t="n">
        <v>48318.7834737687</v>
      </c>
      <c r="AE15" t="n">
        <v>66111.89122306924</v>
      </c>
      <c r="AF15" t="n">
        <v>2.788610008651103e-06</v>
      </c>
      <c r="AG15" t="n">
        <v>0.174375</v>
      </c>
      <c r="AH15" t="n">
        <v>59802.26511337577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47.48880161515212</v>
      </c>
      <c r="AB16" t="n">
        <v>64.97627342789524</v>
      </c>
      <c r="AC16" t="n">
        <v>58.77502908672322</v>
      </c>
      <c r="AD16" t="n">
        <v>47488.80161515212</v>
      </c>
      <c r="AE16" t="n">
        <v>64976.27342789524</v>
      </c>
      <c r="AF16" t="n">
        <v>2.813632105656827e-06</v>
      </c>
      <c r="AG16" t="n">
        <v>0.1729166666666667</v>
      </c>
      <c r="AH16" t="n">
        <v>58775.02908672323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47.19012720884231</v>
      </c>
      <c r="AB17" t="n">
        <v>64.56761392859752</v>
      </c>
      <c r="AC17" t="n">
        <v>58.40537147648114</v>
      </c>
      <c r="AD17" t="n">
        <v>47190.12720884231</v>
      </c>
      <c r="AE17" t="n">
        <v>64567.61392859752</v>
      </c>
      <c r="AF17" t="n">
        <v>2.829551014386216e-06</v>
      </c>
      <c r="AG17" t="n">
        <v>0.171875</v>
      </c>
      <c r="AH17" t="n">
        <v>58405.37147648114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47.04935862438834</v>
      </c>
      <c r="AB18" t="n">
        <v>64.37500814107604</v>
      </c>
      <c r="AC18" t="n">
        <v>58.23114771499674</v>
      </c>
      <c r="AD18" t="n">
        <v>47049.35862438834</v>
      </c>
      <c r="AE18" t="n">
        <v>64375.00814107604</v>
      </c>
      <c r="AF18" t="n">
        <v>2.829084184218199e-06</v>
      </c>
      <c r="AG18" t="n">
        <v>0.171875</v>
      </c>
      <c r="AH18" t="n">
        <v>58231.14771499674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  <c r="AA19" t="n">
        <v>46.22630771251357</v>
      </c>
      <c r="AB19" t="n">
        <v>63.24887357300597</v>
      </c>
      <c r="AC19" t="n">
        <v>57.21248984956311</v>
      </c>
      <c r="AD19" t="n">
        <v>46226.30771251357</v>
      </c>
      <c r="AE19" t="n">
        <v>63248.87357300597</v>
      </c>
      <c r="AF19" t="n">
        <v>2.855133307593562e-06</v>
      </c>
      <c r="AG19" t="n">
        <v>0.1704166666666667</v>
      </c>
      <c r="AH19" t="n">
        <v>57212.48984956311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  <c r="AA20" t="n">
        <v>46.26002192335254</v>
      </c>
      <c r="AB20" t="n">
        <v>63.29500284364183</v>
      </c>
      <c r="AC20" t="n">
        <v>57.25421660735235</v>
      </c>
      <c r="AD20" t="n">
        <v>46260.02192335254</v>
      </c>
      <c r="AE20" t="n">
        <v>63295.00284364183</v>
      </c>
      <c r="AF20" t="n">
        <v>2.852215619043454e-06</v>
      </c>
      <c r="AG20" t="n">
        <v>0.1704166666666667</v>
      </c>
      <c r="AH20" t="n">
        <v>57254.21660735235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45.60624658743832</v>
      </c>
      <c r="AB21" t="n">
        <v>62.40047858651223</v>
      </c>
      <c r="AC21" t="n">
        <v>56.44506448985025</v>
      </c>
      <c r="AD21" t="n">
        <v>45606.24658743832</v>
      </c>
      <c r="AE21" t="n">
        <v>62400.47858651223</v>
      </c>
      <c r="AF21" t="n">
        <v>2.875160321801503e-06</v>
      </c>
      <c r="AG21" t="n">
        <v>0.1691666666666667</v>
      </c>
      <c r="AH21" t="n">
        <v>56445.06448985024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  <c r="AA22" t="n">
        <v>45.57664079915506</v>
      </c>
      <c r="AB22" t="n">
        <v>62.3599706408679</v>
      </c>
      <c r="AC22" t="n">
        <v>56.40842256568492</v>
      </c>
      <c r="AD22" t="n">
        <v>45576.64079915506</v>
      </c>
      <c r="AE22" t="n">
        <v>62359.9706408679</v>
      </c>
      <c r="AF22" t="n">
        <v>2.875953933087132e-06</v>
      </c>
      <c r="AG22" t="n">
        <v>0.1691666666666667</v>
      </c>
      <c r="AH22" t="n">
        <v>56408.42256568492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44.98970824504491</v>
      </c>
      <c r="AB23" t="n">
        <v>61.55690362669799</v>
      </c>
      <c r="AC23" t="n">
        <v>55.68199914023551</v>
      </c>
      <c r="AD23" t="n">
        <v>44989.70824504491</v>
      </c>
      <c r="AE23" t="n">
        <v>61556.903626698</v>
      </c>
      <c r="AF23" t="n">
        <v>2.89537406807665e-06</v>
      </c>
      <c r="AG23" t="n">
        <v>0.1679166666666667</v>
      </c>
      <c r="AH23" t="n">
        <v>55681.99914023551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44.96061286718756</v>
      </c>
      <c r="AB24" t="n">
        <v>61.5170940471161</v>
      </c>
      <c r="AC24" t="n">
        <v>55.6459889310558</v>
      </c>
      <c r="AD24" t="n">
        <v>44960.61286718756</v>
      </c>
      <c r="AE24" t="n">
        <v>61517.0940471161</v>
      </c>
      <c r="AF24" t="n">
        <v>2.894370383215413e-06</v>
      </c>
      <c r="AG24" t="n">
        <v>0.1679166666666667</v>
      </c>
      <c r="AH24" t="n">
        <v>55645.98893105581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44.94691541143026</v>
      </c>
      <c r="AB25" t="n">
        <v>61.49835258385987</v>
      </c>
      <c r="AC25" t="n">
        <v>55.62903612674894</v>
      </c>
      <c r="AD25" t="n">
        <v>44946.91541143026</v>
      </c>
      <c r="AE25" t="n">
        <v>61498.35258385987</v>
      </c>
      <c r="AF25" t="n">
        <v>2.893273332320572e-06</v>
      </c>
      <c r="AG25" t="n">
        <v>0.168125</v>
      </c>
      <c r="AH25" t="n">
        <v>55629.03612674894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44.39260472687172</v>
      </c>
      <c r="AB26" t="n">
        <v>60.73992025078577</v>
      </c>
      <c r="AC26" t="n">
        <v>54.94298751107672</v>
      </c>
      <c r="AD26" t="n">
        <v>44392.60472687172</v>
      </c>
      <c r="AE26" t="n">
        <v>60739.92025078577</v>
      </c>
      <c r="AF26" t="n">
        <v>2.91323032200331e-06</v>
      </c>
      <c r="AG26" t="n">
        <v>0.166875</v>
      </c>
      <c r="AH26" t="n">
        <v>54942.98751107672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44.40701159243993</v>
      </c>
      <c r="AB27" t="n">
        <v>60.75963235984223</v>
      </c>
      <c r="AC27" t="n">
        <v>54.96081832411096</v>
      </c>
      <c r="AD27" t="n">
        <v>44407.01159243993</v>
      </c>
      <c r="AE27" t="n">
        <v>60759.63235984223</v>
      </c>
      <c r="AF27" t="n">
        <v>2.913440395578918e-06</v>
      </c>
      <c r="AG27" t="n">
        <v>0.166875</v>
      </c>
      <c r="AH27" t="n">
        <v>54960.81832411096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44.08719267725754</v>
      </c>
      <c r="AB28" t="n">
        <v>60.32204201067516</v>
      </c>
      <c r="AC28" t="n">
        <v>54.56499098370633</v>
      </c>
      <c r="AD28" t="n">
        <v>44087.19267725754</v>
      </c>
      <c r="AE28" t="n">
        <v>60322.04201067516</v>
      </c>
      <c r="AF28" t="n">
        <v>2.916988304855849e-06</v>
      </c>
      <c r="AG28" t="n">
        <v>0.1666666666666667</v>
      </c>
      <c r="AH28" t="n">
        <v>54564.99098370633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  <c r="AA29" t="n">
        <v>44.01751888589054</v>
      </c>
      <c r="AB29" t="n">
        <v>60.22671125553615</v>
      </c>
      <c r="AC29" t="n">
        <v>54.4787584620402</v>
      </c>
      <c r="AD29" t="n">
        <v>44017.51888589054</v>
      </c>
      <c r="AE29" t="n">
        <v>60226.71125553615</v>
      </c>
      <c r="AF29" t="n">
        <v>2.916988304855849e-06</v>
      </c>
      <c r="AG29" t="n">
        <v>0.1666666666666667</v>
      </c>
      <c r="AH29" t="n">
        <v>54478.7584620402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43.41319194141984</v>
      </c>
      <c r="AB30" t="n">
        <v>59.39984446908861</v>
      </c>
      <c r="AC30" t="n">
        <v>53.73080668117613</v>
      </c>
      <c r="AD30" t="n">
        <v>43413.19194141984</v>
      </c>
      <c r="AE30" t="n">
        <v>59399.8444690886</v>
      </c>
      <c r="AF30" t="n">
        <v>2.938812615210656e-06</v>
      </c>
      <c r="AG30" t="n">
        <v>0.1654166666666667</v>
      </c>
      <c r="AH30" t="n">
        <v>53730.80668117612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43.50842714892882</v>
      </c>
      <c r="AB31" t="n">
        <v>59.53014948148314</v>
      </c>
      <c r="AC31" t="n">
        <v>53.84867556607201</v>
      </c>
      <c r="AD31" t="n">
        <v>43508.42714892881</v>
      </c>
      <c r="AE31" t="n">
        <v>59530.14948148315</v>
      </c>
      <c r="AF31" t="n">
        <v>2.936548488895772e-06</v>
      </c>
      <c r="AG31" t="n">
        <v>0.165625</v>
      </c>
      <c r="AH31" t="n">
        <v>53848.67556607201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43.52121428183706</v>
      </c>
      <c r="AB32" t="n">
        <v>59.54764540085669</v>
      </c>
      <c r="AC32" t="n">
        <v>53.86450169945622</v>
      </c>
      <c r="AD32" t="n">
        <v>43521.21428183706</v>
      </c>
      <c r="AE32" t="n">
        <v>59547.64540085669</v>
      </c>
      <c r="AF32" t="n">
        <v>2.937178709622596e-06</v>
      </c>
      <c r="AG32" t="n">
        <v>0.165625</v>
      </c>
      <c r="AH32" t="n">
        <v>53864.50169945622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43.5791505711479</v>
      </c>
      <c r="AB33" t="n">
        <v>59.62691638786043</v>
      </c>
      <c r="AC33" t="n">
        <v>53.93620717471789</v>
      </c>
      <c r="AD33" t="n">
        <v>43579.1505711479</v>
      </c>
      <c r="AE33" t="n">
        <v>59626.91638786043</v>
      </c>
      <c r="AF33" t="n">
        <v>2.935824902135346e-06</v>
      </c>
      <c r="AG33" t="n">
        <v>0.165625</v>
      </c>
      <c r="AH33" t="n">
        <v>53936.20717471789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43.32832174964097</v>
      </c>
      <c r="AB34" t="n">
        <v>59.28372132848819</v>
      </c>
      <c r="AC34" t="n">
        <v>53.62576617013474</v>
      </c>
      <c r="AD34" t="n">
        <v>43328.32174964097</v>
      </c>
      <c r="AE34" t="n">
        <v>59283.72132848819</v>
      </c>
      <c r="AF34" t="n">
        <v>2.937365441689803e-06</v>
      </c>
      <c r="AG34" t="n">
        <v>0.165625</v>
      </c>
      <c r="AH34" t="n">
        <v>53625.76617013474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43.32518318762872</v>
      </c>
      <c r="AB35" t="n">
        <v>59.27942700947946</v>
      </c>
      <c r="AC35" t="n">
        <v>53.6218816949051</v>
      </c>
      <c r="AD35" t="n">
        <v>43325.18318762872</v>
      </c>
      <c r="AE35" t="n">
        <v>59279.42700947946</v>
      </c>
      <c r="AF35" t="n">
        <v>2.933467409786859e-06</v>
      </c>
      <c r="AG35" t="n">
        <v>0.1658333333333333</v>
      </c>
      <c r="AH35" t="n">
        <v>53621.8816949051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42.57849888968785</v>
      </c>
      <c r="AB36" t="n">
        <v>58.25778061165094</v>
      </c>
      <c r="AC36" t="n">
        <v>52.69773979539526</v>
      </c>
      <c r="AD36" t="n">
        <v>42578.49888968785</v>
      </c>
      <c r="AE36" t="n">
        <v>58257.78061165094</v>
      </c>
      <c r="AF36" t="n">
        <v>2.960146753889045e-06</v>
      </c>
      <c r="AG36" t="n">
        <v>0.164375</v>
      </c>
      <c r="AH36" t="n">
        <v>52697.73979539526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42.55989889985592</v>
      </c>
      <c r="AB37" t="n">
        <v>58.23233128498925</v>
      </c>
      <c r="AC37" t="n">
        <v>52.6747193167518</v>
      </c>
      <c r="AD37" t="n">
        <v>42559.89889985591</v>
      </c>
      <c r="AE37" t="n">
        <v>58232.33128498925</v>
      </c>
      <c r="AF37" t="n">
        <v>2.959936680313437e-06</v>
      </c>
      <c r="AG37" t="n">
        <v>0.164375</v>
      </c>
      <c r="AH37" t="n">
        <v>52674.7193167518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42.57544121659467</v>
      </c>
      <c r="AB38" t="n">
        <v>58.25359696842983</v>
      </c>
      <c r="AC38" t="n">
        <v>52.69395543321139</v>
      </c>
      <c r="AD38" t="n">
        <v>42575.44121659467</v>
      </c>
      <c r="AE38" t="n">
        <v>58253.59696842983</v>
      </c>
      <c r="AF38" t="n">
        <v>2.958162725674971e-06</v>
      </c>
      <c r="AG38" t="n">
        <v>0.164375</v>
      </c>
      <c r="AH38" t="n">
        <v>52693.95543321139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42.37860384446141</v>
      </c>
      <c r="AB39" t="n">
        <v>57.98427539202526</v>
      </c>
      <c r="AC39" t="n">
        <v>52.45033753006358</v>
      </c>
      <c r="AD39" t="n">
        <v>42378.60384446141</v>
      </c>
      <c r="AE39" t="n">
        <v>57984.27539202526</v>
      </c>
      <c r="AF39" t="n">
        <v>2.962014074561114e-06</v>
      </c>
      <c r="AG39" t="n">
        <v>0.1641666666666667</v>
      </c>
      <c r="AH39" t="n">
        <v>52450.33753006358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42.4026964723186</v>
      </c>
      <c r="AB40" t="n">
        <v>58.01723998835119</v>
      </c>
      <c r="AC40" t="n">
        <v>52.48015603158228</v>
      </c>
      <c r="AD40" t="n">
        <v>42402.6964723186</v>
      </c>
      <c r="AE40" t="n">
        <v>58017.23998835118</v>
      </c>
      <c r="AF40" t="n">
        <v>2.959819972771433e-06</v>
      </c>
      <c r="AG40" t="n">
        <v>0.164375</v>
      </c>
      <c r="AH40" t="n">
        <v>52480.15603158228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42.36394276769673</v>
      </c>
      <c r="AB41" t="n">
        <v>57.96421545999477</v>
      </c>
      <c r="AC41" t="n">
        <v>52.43219208979178</v>
      </c>
      <c r="AD41" t="n">
        <v>42363.94276769673</v>
      </c>
      <c r="AE41" t="n">
        <v>57964.21545999477</v>
      </c>
      <c r="AF41" t="n">
        <v>2.960146753889045e-06</v>
      </c>
      <c r="AG41" t="n">
        <v>0.164375</v>
      </c>
      <c r="AH41" t="n">
        <v>52432.19208979178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42.24266616706749</v>
      </c>
      <c r="AB42" t="n">
        <v>57.79827946466792</v>
      </c>
      <c r="AC42" t="n">
        <v>52.28209279296625</v>
      </c>
      <c r="AD42" t="n">
        <v>42242.66616706749</v>
      </c>
      <c r="AE42" t="n">
        <v>57798.27946466792</v>
      </c>
      <c r="AF42" t="n">
        <v>2.960963706683075e-06</v>
      </c>
      <c r="AG42" t="n">
        <v>0.1641666666666667</v>
      </c>
      <c r="AH42" t="n">
        <v>52282.09279296624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42.12087050841442</v>
      </c>
      <c r="AB43" t="n">
        <v>57.63163327108926</v>
      </c>
      <c r="AC43" t="n">
        <v>52.13135107831627</v>
      </c>
      <c r="AD43" t="n">
        <v>42120.87050841442</v>
      </c>
      <c r="AE43" t="n">
        <v>57631.63327108926</v>
      </c>
      <c r="AF43" t="n">
        <v>2.960450193498256e-06</v>
      </c>
      <c r="AG43" t="n">
        <v>0.1641666666666667</v>
      </c>
      <c r="AH43" t="n">
        <v>52131.35107831627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41.63886300588328</v>
      </c>
      <c r="AB44" t="n">
        <v>56.97212934145913</v>
      </c>
      <c r="AC44" t="n">
        <v>51.53478927810849</v>
      </c>
      <c r="AD44" t="n">
        <v>41638.86300588328</v>
      </c>
      <c r="AE44" t="n">
        <v>56972.12934145913</v>
      </c>
      <c r="AF44" t="n">
        <v>2.97977696245417e-06</v>
      </c>
      <c r="AG44" t="n">
        <v>0.163125</v>
      </c>
      <c r="AH44" t="n">
        <v>51534.78927810849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  <c r="AA45" t="n">
        <v>41.5877526907075</v>
      </c>
      <c r="AB45" t="n">
        <v>56.90219795340798</v>
      </c>
      <c r="AC45" t="n">
        <v>51.47153204358342</v>
      </c>
      <c r="AD45" t="n">
        <v>41587.75269070749</v>
      </c>
      <c r="AE45" t="n">
        <v>56902.19795340798</v>
      </c>
      <c r="AF45" t="n">
        <v>2.979450181336558e-06</v>
      </c>
      <c r="AG45" t="n">
        <v>0.163125</v>
      </c>
      <c r="AH45" t="n">
        <v>51471.53204358342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  <c r="AA46" t="n">
        <v>41.55882274565447</v>
      </c>
      <c r="AB46" t="n">
        <v>56.86261472628755</v>
      </c>
      <c r="AC46" t="n">
        <v>51.43572658410383</v>
      </c>
      <c r="AD46" t="n">
        <v>41558.82274565448</v>
      </c>
      <c r="AE46" t="n">
        <v>56862.61472628755</v>
      </c>
      <c r="AF46" t="n">
        <v>2.979123400218946e-06</v>
      </c>
      <c r="AG46" t="n">
        <v>0.1633333333333333</v>
      </c>
      <c r="AH46" t="n">
        <v>51435.72658410383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41.44327242210827</v>
      </c>
      <c r="AB47" t="n">
        <v>56.70451367589187</v>
      </c>
      <c r="AC47" t="n">
        <v>51.29271447606124</v>
      </c>
      <c r="AD47" t="n">
        <v>41443.27242210827</v>
      </c>
      <c r="AE47" t="n">
        <v>56704.51367589187</v>
      </c>
      <c r="AF47" t="n">
        <v>2.981037403907817e-06</v>
      </c>
      <c r="AG47" t="n">
        <v>0.163125</v>
      </c>
      <c r="AH47" t="n">
        <v>51292.71447606124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  <c r="AA48" t="n">
        <v>41.55409996318372</v>
      </c>
      <c r="AB48" t="n">
        <v>56.85615280695664</v>
      </c>
      <c r="AC48" t="n">
        <v>51.42988138128449</v>
      </c>
      <c r="AD48" t="n">
        <v>41554.09996318373</v>
      </c>
      <c r="AE48" t="n">
        <v>56856.15280695664</v>
      </c>
      <c r="AF48" t="n">
        <v>2.980710622790205e-06</v>
      </c>
      <c r="AG48" t="n">
        <v>0.163125</v>
      </c>
      <c r="AH48" t="n">
        <v>51429.88138128449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  <c r="AA49" t="n">
        <v>41.61416383843586</v>
      </c>
      <c r="AB49" t="n">
        <v>56.93833485090737</v>
      </c>
      <c r="AC49" t="n">
        <v>51.50422008630402</v>
      </c>
      <c r="AD49" t="n">
        <v>41614.16383843586</v>
      </c>
      <c r="AE49" t="n">
        <v>56938.33485090737</v>
      </c>
      <c r="AF49" t="n">
        <v>2.977349445580481e-06</v>
      </c>
      <c r="AG49" t="n">
        <v>0.1633333333333333</v>
      </c>
      <c r="AH49" t="n">
        <v>51504.22008630403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  <c r="AA50" t="n">
        <v>41.39743410005658</v>
      </c>
      <c r="AB50" t="n">
        <v>56.64179566141703</v>
      </c>
      <c r="AC50" t="n">
        <v>51.23598218086239</v>
      </c>
      <c r="AD50" t="n">
        <v>41397.43410005658</v>
      </c>
      <c r="AE50" t="n">
        <v>56641.79566141703</v>
      </c>
      <c r="AF50" t="n">
        <v>2.979333473794554e-06</v>
      </c>
      <c r="AG50" t="n">
        <v>0.163125</v>
      </c>
      <c r="AH50" t="n">
        <v>51235.98218086239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41.31029715724615</v>
      </c>
      <c r="AB51" t="n">
        <v>56.52257105205378</v>
      </c>
      <c r="AC51" t="n">
        <v>51.12813620088362</v>
      </c>
      <c r="AD51" t="n">
        <v>41310.29715724615</v>
      </c>
      <c r="AE51" t="n">
        <v>56522.57105205378</v>
      </c>
      <c r="AF51" t="n">
        <v>2.978399813458519e-06</v>
      </c>
      <c r="AG51" t="n">
        <v>0.1633333333333333</v>
      </c>
      <c r="AH51" t="n">
        <v>51128.13620088362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41.00321283966564</v>
      </c>
      <c r="AB52" t="n">
        <v>56.10240474113819</v>
      </c>
      <c r="AC52" t="n">
        <v>50.74806997297346</v>
      </c>
      <c r="AD52" t="n">
        <v>41003.21283966564</v>
      </c>
      <c r="AE52" t="n">
        <v>56102.40474113819</v>
      </c>
      <c r="AF52" t="n">
        <v>2.981784332176645e-06</v>
      </c>
      <c r="AG52" t="n">
        <v>0.163125</v>
      </c>
      <c r="AH52" t="n">
        <v>50748.06997297346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  <c r="AA53" t="n">
        <v>40.68623866167881</v>
      </c>
      <c r="AB53" t="n">
        <v>55.66870668690493</v>
      </c>
      <c r="AC53" t="n">
        <v>50.35576345233588</v>
      </c>
      <c r="AD53" t="n">
        <v>40686.23866167881</v>
      </c>
      <c r="AE53" t="n">
        <v>55668.70668690492</v>
      </c>
      <c r="AF53" t="n">
        <v>2.983674994357115e-06</v>
      </c>
      <c r="AG53" t="n">
        <v>0.1629166666666667</v>
      </c>
      <c r="AH53" t="n">
        <v>50355.76345233588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40.62719606049038</v>
      </c>
      <c r="AB54" t="n">
        <v>55.58792199518356</v>
      </c>
      <c r="AC54" t="n">
        <v>50.28268873821015</v>
      </c>
      <c r="AD54" t="n">
        <v>40627.19606049038</v>
      </c>
      <c r="AE54" t="n">
        <v>55587.92199518356</v>
      </c>
      <c r="AF54" t="n">
        <v>2.98220447932786e-06</v>
      </c>
      <c r="AG54" t="n">
        <v>0.163125</v>
      </c>
      <c r="AH54" t="n">
        <v>50282.68873821015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40.62586593526003</v>
      </c>
      <c r="AB55" t="n">
        <v>55.58610205916244</v>
      </c>
      <c r="AC55" t="n">
        <v>50.28104249432855</v>
      </c>
      <c r="AD55" t="n">
        <v>40625.86593526003</v>
      </c>
      <c r="AE55" t="n">
        <v>55586.10205916243</v>
      </c>
      <c r="AF55" t="n">
        <v>2.979987036029779e-06</v>
      </c>
      <c r="AG55" t="n">
        <v>0.163125</v>
      </c>
      <c r="AH55" t="n">
        <v>50281.04249432855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  <c r="AA56" t="n">
        <v>39.81805313171338</v>
      </c>
      <c r="AB56" t="n">
        <v>54.48081694316957</v>
      </c>
      <c r="AC56" t="n">
        <v>49.28124423852537</v>
      </c>
      <c r="AD56" t="n">
        <v>39818.05313171339</v>
      </c>
      <c r="AE56" t="n">
        <v>54480.81694316957</v>
      </c>
      <c r="AF56" t="n">
        <v>3.006946478232775e-06</v>
      </c>
      <c r="AG56" t="n">
        <v>0.1616666666666667</v>
      </c>
      <c r="AH56" t="n">
        <v>49281.24423852537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39.82926332297601</v>
      </c>
      <c r="AB57" t="n">
        <v>54.49615522141377</v>
      </c>
      <c r="AC57" t="n">
        <v>49.29511865302139</v>
      </c>
      <c r="AD57" t="n">
        <v>39829.26332297601</v>
      </c>
      <c r="AE57" t="n">
        <v>54496.15522141376</v>
      </c>
      <c r="AF57" t="n">
        <v>3.005779402812732e-06</v>
      </c>
      <c r="AG57" t="n">
        <v>0.161875</v>
      </c>
      <c r="AH57" t="n">
        <v>49295.11865302139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39.9771310582825</v>
      </c>
      <c r="AB58" t="n">
        <v>54.6984743803232</v>
      </c>
      <c r="AC58" t="n">
        <v>49.47812875536184</v>
      </c>
      <c r="AD58" t="n">
        <v>39977.1310582825</v>
      </c>
      <c r="AE58" t="n">
        <v>54698.4743803232</v>
      </c>
      <c r="AF58" t="n">
        <v>3.004262204766676e-06</v>
      </c>
      <c r="AG58" t="n">
        <v>0.161875</v>
      </c>
      <c r="AH58" t="n">
        <v>49478.12875536184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39.95327820154601</v>
      </c>
      <c r="AB59" t="n">
        <v>54.66583784942272</v>
      </c>
      <c r="AC59" t="n">
        <v>49.44860700916474</v>
      </c>
      <c r="AD59" t="n">
        <v>39953.278201546</v>
      </c>
      <c r="AE59" t="n">
        <v>54665.83784942272</v>
      </c>
      <c r="AF59" t="n">
        <v>3.005662695270728e-06</v>
      </c>
      <c r="AG59" t="n">
        <v>0.161875</v>
      </c>
      <c r="AH59" t="n">
        <v>49448.60700916474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40.08917233027326</v>
      </c>
      <c r="AB60" t="n">
        <v>54.85177419157229</v>
      </c>
      <c r="AC60" t="n">
        <v>49.6167978477834</v>
      </c>
      <c r="AD60" t="n">
        <v>40089.17233027326</v>
      </c>
      <c r="AE60" t="n">
        <v>54851.77419157229</v>
      </c>
      <c r="AF60" t="n">
        <v>3.003421910464245e-06</v>
      </c>
      <c r="AG60" t="n">
        <v>0.161875</v>
      </c>
      <c r="AH60" t="n">
        <v>49616.7978477834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40.08194208407856</v>
      </c>
      <c r="AB61" t="n">
        <v>54.84188144975278</v>
      </c>
      <c r="AC61" t="n">
        <v>49.60784925535857</v>
      </c>
      <c r="AD61" t="n">
        <v>40081.94208407855</v>
      </c>
      <c r="AE61" t="n">
        <v>54841.88144975278</v>
      </c>
      <c r="AF61" t="n">
        <v>3.002651640687016e-06</v>
      </c>
      <c r="AG61" t="n">
        <v>0.161875</v>
      </c>
      <c r="AH61" t="n">
        <v>49607.84925535857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39.90788216118627</v>
      </c>
      <c r="AB62" t="n">
        <v>54.60372498427088</v>
      </c>
      <c r="AC62" t="n">
        <v>49.39242210868686</v>
      </c>
      <c r="AD62" t="n">
        <v>39907.88216118627</v>
      </c>
      <c r="AE62" t="n">
        <v>54603.72498427088</v>
      </c>
      <c r="AF62" t="n">
        <v>3.004052131191068e-06</v>
      </c>
      <c r="AG62" t="n">
        <v>0.161875</v>
      </c>
      <c r="AH62" t="n">
        <v>49392.42210868686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39.95862303360546</v>
      </c>
      <c r="AB63" t="n">
        <v>54.67315088444378</v>
      </c>
      <c r="AC63" t="n">
        <v>49.45522209838732</v>
      </c>
      <c r="AD63" t="n">
        <v>39958.62303360546</v>
      </c>
      <c r="AE63" t="n">
        <v>54673.15088444378</v>
      </c>
      <c r="AF63" t="n">
        <v>3.004052131191068e-06</v>
      </c>
      <c r="AG63" t="n">
        <v>0.161875</v>
      </c>
      <c r="AH63" t="n">
        <v>49455.22209838732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39.82069097485599</v>
      </c>
      <c r="AB64" t="n">
        <v>54.48442615653069</v>
      </c>
      <c r="AC64" t="n">
        <v>49.28450899362888</v>
      </c>
      <c r="AD64" t="n">
        <v>39820.69097485598</v>
      </c>
      <c r="AE64" t="n">
        <v>54484.42615653069</v>
      </c>
      <c r="AF64" t="n">
        <v>3.004262204766676e-06</v>
      </c>
      <c r="AG64" t="n">
        <v>0.161875</v>
      </c>
      <c r="AH64" t="n">
        <v>49284.50899362888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39.69646185943967</v>
      </c>
      <c r="AB65" t="n">
        <v>54.31445040021715</v>
      </c>
      <c r="AC65" t="n">
        <v>49.13075548493492</v>
      </c>
      <c r="AD65" t="n">
        <v>39696.46185943967</v>
      </c>
      <c r="AE65" t="n">
        <v>54314.45040021715</v>
      </c>
      <c r="AF65" t="n">
        <v>3.004052131191068e-06</v>
      </c>
      <c r="AG65" t="n">
        <v>0.161875</v>
      </c>
      <c r="AH65" t="n">
        <v>49130.75548493492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  <c r="AA66" t="n">
        <v>39.56231064280048</v>
      </c>
      <c r="AB66" t="n">
        <v>54.1308987872783</v>
      </c>
      <c r="AC66" t="n">
        <v>48.9647217803181</v>
      </c>
      <c r="AD66" t="n">
        <v>39562.31064280048</v>
      </c>
      <c r="AE66" t="n">
        <v>54130.8987872783</v>
      </c>
      <c r="AF66" t="n">
        <v>3.003958765157464e-06</v>
      </c>
      <c r="AG66" t="n">
        <v>0.161875</v>
      </c>
      <c r="AH66" t="n">
        <v>48964.7217803181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39.32018819759697</v>
      </c>
      <c r="AB67" t="n">
        <v>53.79961617606405</v>
      </c>
      <c r="AC67" t="n">
        <v>48.6650563165591</v>
      </c>
      <c r="AD67" t="n">
        <v>39320.18819759697</v>
      </c>
      <c r="AE67" t="n">
        <v>53799.61617606405</v>
      </c>
      <c r="AF67" t="n">
        <v>3.007926821585611e-06</v>
      </c>
      <c r="AG67" t="n">
        <v>0.1616666666666667</v>
      </c>
      <c r="AH67" t="n">
        <v>48665.05631655909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  <c r="AA68" t="n">
        <v>39.2914785895963</v>
      </c>
      <c r="AB68" t="n">
        <v>53.76033442381921</v>
      </c>
      <c r="AC68" t="n">
        <v>48.62952355961609</v>
      </c>
      <c r="AD68" t="n">
        <v>39291.47858959629</v>
      </c>
      <c r="AE68" t="n">
        <v>53760.33442381921</v>
      </c>
      <c r="AF68" t="n">
        <v>3.003631984039852e-06</v>
      </c>
      <c r="AG68" t="n">
        <v>0.161875</v>
      </c>
      <c r="AH68" t="n">
        <v>48629.52355961609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  <c r="AA69" t="n">
        <v>38.92180949663727</v>
      </c>
      <c r="AB69" t="n">
        <v>53.25453686218574</v>
      </c>
      <c r="AC69" t="n">
        <v>48.17199860737208</v>
      </c>
      <c r="AD69" t="n">
        <v>38921.80949663727</v>
      </c>
      <c r="AE69" t="n">
        <v>53254.53686218574</v>
      </c>
      <c r="AF69" t="n">
        <v>3.008043529127616e-06</v>
      </c>
      <c r="AG69" t="n">
        <v>0.1616666666666667</v>
      </c>
      <c r="AH69" t="n">
        <v>48171.99860737208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38.71571068465845</v>
      </c>
      <c r="AB70" t="n">
        <v>52.97254337519983</v>
      </c>
      <c r="AC70" t="n">
        <v>47.91691818300293</v>
      </c>
      <c r="AD70" t="n">
        <v>38715.71068465846</v>
      </c>
      <c r="AE70" t="n">
        <v>52972.54337519983</v>
      </c>
      <c r="AF70" t="n">
        <v>3.008673749854439e-06</v>
      </c>
      <c r="AG70" t="n">
        <v>0.1616666666666667</v>
      </c>
      <c r="AH70" t="n">
        <v>47916.91818300293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  <c r="AA71" t="n">
        <v>38.61354543770399</v>
      </c>
      <c r="AB71" t="n">
        <v>52.83275637710481</v>
      </c>
      <c r="AC71" t="n">
        <v>47.7904722598134</v>
      </c>
      <c r="AD71" t="n">
        <v>38613.54543770399</v>
      </c>
      <c r="AE71" t="n">
        <v>52832.75637710481</v>
      </c>
      <c r="AF71" t="n">
        <v>3.008043529127616e-06</v>
      </c>
      <c r="AG71" t="n">
        <v>0.1616666666666667</v>
      </c>
      <c r="AH71" t="n">
        <v>47790.4722598134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  <c r="AA72" t="n">
        <v>38.52707855937402</v>
      </c>
      <c r="AB72" t="n">
        <v>52.71444857952487</v>
      </c>
      <c r="AC72" t="n">
        <v>47.6834555923881</v>
      </c>
      <c r="AD72" t="n">
        <v>38527.07855937402</v>
      </c>
      <c r="AE72" t="n">
        <v>52714.44857952487</v>
      </c>
      <c r="AF72" t="n">
        <v>3.006106183930344e-06</v>
      </c>
      <c r="AG72" t="n">
        <v>0.1616666666666667</v>
      </c>
      <c r="AH72" t="n">
        <v>47683.4555923881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38.29072819343682</v>
      </c>
      <c r="AB73" t="n">
        <v>52.39106358180891</v>
      </c>
      <c r="AC73" t="n">
        <v>47.39093400497949</v>
      </c>
      <c r="AD73" t="n">
        <v>38290.72819343682</v>
      </c>
      <c r="AE73" t="n">
        <v>52391.06358180891</v>
      </c>
      <c r="AF73" t="n">
        <v>3.008907164938448e-06</v>
      </c>
      <c r="AG73" t="n">
        <v>0.1616666666666667</v>
      </c>
      <c r="AH73" t="n">
        <v>47390.93400497949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  <c r="AA74" t="n">
        <v>38.18323511223517</v>
      </c>
      <c r="AB74" t="n">
        <v>52.24398680584949</v>
      </c>
      <c r="AC74" t="n">
        <v>47.25789403009364</v>
      </c>
      <c r="AD74" t="n">
        <v>38183.23511223518</v>
      </c>
      <c r="AE74" t="n">
        <v>52243.98680584949</v>
      </c>
      <c r="AF74" t="n">
        <v>3.006946478232775e-06</v>
      </c>
      <c r="AG74" t="n">
        <v>0.1616666666666667</v>
      </c>
      <c r="AH74" t="n">
        <v>47257.89403009364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  <c r="AA75" t="n">
        <v>38.08252452958234</v>
      </c>
      <c r="AB75" t="n">
        <v>52.1061901436272</v>
      </c>
      <c r="AC75" t="n">
        <v>47.13324848791462</v>
      </c>
      <c r="AD75" t="n">
        <v>38082.52452958233</v>
      </c>
      <c r="AE75" t="n">
        <v>52106.1901436272</v>
      </c>
      <c r="AF75" t="n">
        <v>3.007600040467999e-06</v>
      </c>
      <c r="AG75" t="n">
        <v>0.1616666666666667</v>
      </c>
      <c r="AH75" t="n">
        <v>47133.24848791462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  <c r="AA76" t="n">
        <v>37.99632535626236</v>
      </c>
      <c r="AB76" t="n">
        <v>51.98824863185224</v>
      </c>
      <c r="AC76" t="n">
        <v>47.02656314849116</v>
      </c>
      <c r="AD76" t="n">
        <v>37996.32535626236</v>
      </c>
      <c r="AE76" t="n">
        <v>51988.24863185224</v>
      </c>
      <c r="AF76" t="n">
        <v>3.007389966892391e-06</v>
      </c>
      <c r="AG76" t="n">
        <v>0.1616666666666667</v>
      </c>
      <c r="AH76" t="n">
        <v>47026.56314849116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  <c r="AA77" t="n">
        <v>37.93017437131009</v>
      </c>
      <c r="AB77" t="n">
        <v>51.89773793586551</v>
      </c>
      <c r="AC77" t="n">
        <v>46.94469066629657</v>
      </c>
      <c r="AD77" t="n">
        <v>37930.1743713101</v>
      </c>
      <c r="AE77" t="n">
        <v>51897.73793586552</v>
      </c>
      <c r="AF77" t="n">
        <v>3.006199549963948e-06</v>
      </c>
      <c r="AG77" t="n">
        <v>0.1616666666666667</v>
      </c>
      <c r="AH77" t="n">
        <v>46944.69066629656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  <c r="AA78" t="n">
        <v>37.83409380537439</v>
      </c>
      <c r="AB78" t="n">
        <v>51.7662762667775</v>
      </c>
      <c r="AC78" t="n">
        <v>46.82577551439831</v>
      </c>
      <c r="AD78" t="n">
        <v>37834.0938053744</v>
      </c>
      <c r="AE78" t="n">
        <v>51766.2762667775</v>
      </c>
      <c r="AF78" t="n">
        <v>3.006106183930344e-06</v>
      </c>
      <c r="AG78" t="n">
        <v>0.1616666666666667</v>
      </c>
      <c r="AH78" t="n">
        <v>46825.77551439831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37.82067963394259</v>
      </c>
      <c r="AB79" t="n">
        <v>51.74792240563313</v>
      </c>
      <c r="AC79" t="n">
        <v>46.8091733200017</v>
      </c>
      <c r="AD79" t="n">
        <v>37820.67963394259</v>
      </c>
      <c r="AE79" t="n">
        <v>51747.92240563313</v>
      </c>
      <c r="AF79" t="n">
        <v>3.006526331081559e-06</v>
      </c>
      <c r="AG79" t="n">
        <v>0.1616666666666667</v>
      </c>
      <c r="AH79" t="n">
        <v>46809.1733200017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6.6914</v>
      </c>
      <c r="E2" t="n">
        <v>14.94</v>
      </c>
      <c r="F2" t="n">
        <v>6.89</v>
      </c>
      <c r="G2" t="n">
        <v>4.54</v>
      </c>
      <c r="H2" t="n">
        <v>0.06</v>
      </c>
      <c r="I2" t="n">
        <v>91</v>
      </c>
      <c r="J2" t="n">
        <v>296.65</v>
      </c>
      <c r="K2" t="n">
        <v>61.82</v>
      </c>
      <c r="L2" t="n">
        <v>1</v>
      </c>
      <c r="M2" t="n">
        <v>89</v>
      </c>
      <c r="N2" t="n">
        <v>83.83</v>
      </c>
      <c r="O2" t="n">
        <v>36821.52</v>
      </c>
      <c r="P2" t="n">
        <v>125.36</v>
      </c>
      <c r="Q2" t="n">
        <v>202.87</v>
      </c>
      <c r="R2" t="n">
        <v>75.86</v>
      </c>
      <c r="S2" t="n">
        <v>13.89</v>
      </c>
      <c r="T2" t="n">
        <v>28873.89</v>
      </c>
      <c r="U2" t="n">
        <v>0.18</v>
      </c>
      <c r="V2" t="n">
        <v>0.5600000000000001</v>
      </c>
      <c r="W2" t="n">
        <v>0.77</v>
      </c>
      <c r="X2" t="n">
        <v>1.85</v>
      </c>
      <c r="Y2" t="n">
        <v>1</v>
      </c>
      <c r="Z2" t="n">
        <v>10</v>
      </c>
      <c r="AA2" t="n">
        <v>141.1957527044921</v>
      </c>
      <c r="AB2" t="n">
        <v>193.1902579671807</v>
      </c>
      <c r="AC2" t="n">
        <v>174.7524508910776</v>
      </c>
      <c r="AD2" t="n">
        <v>141195.7527044921</v>
      </c>
      <c r="AE2" t="n">
        <v>193190.2579671807</v>
      </c>
      <c r="AF2" t="n">
        <v>1.461313046628646e-06</v>
      </c>
      <c r="AG2" t="n">
        <v>0.31125</v>
      </c>
      <c r="AH2" t="n">
        <v>174752.4508910776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7.5781</v>
      </c>
      <c r="E3" t="n">
        <v>13.2</v>
      </c>
      <c r="F3" t="n">
        <v>6.42</v>
      </c>
      <c r="G3" t="n">
        <v>5.67</v>
      </c>
      <c r="H3" t="n">
        <v>0.07000000000000001</v>
      </c>
      <c r="I3" t="n">
        <v>68</v>
      </c>
      <c r="J3" t="n">
        <v>297.17</v>
      </c>
      <c r="K3" t="n">
        <v>61.82</v>
      </c>
      <c r="L3" t="n">
        <v>1.25</v>
      </c>
      <c r="M3" t="n">
        <v>66</v>
      </c>
      <c r="N3" t="n">
        <v>84.09999999999999</v>
      </c>
      <c r="O3" t="n">
        <v>36885.7</v>
      </c>
      <c r="P3" t="n">
        <v>116.71</v>
      </c>
      <c r="Q3" t="n">
        <v>202.88</v>
      </c>
      <c r="R3" t="n">
        <v>60.49</v>
      </c>
      <c r="S3" t="n">
        <v>13.89</v>
      </c>
      <c r="T3" t="n">
        <v>21303.22</v>
      </c>
      <c r="U3" t="n">
        <v>0.23</v>
      </c>
      <c r="V3" t="n">
        <v>0.6</v>
      </c>
      <c r="W3" t="n">
        <v>0.76</v>
      </c>
      <c r="X3" t="n">
        <v>1.38</v>
      </c>
      <c r="Y3" t="n">
        <v>1</v>
      </c>
      <c r="Z3" t="n">
        <v>10</v>
      </c>
      <c r="AA3" t="n">
        <v>116.4720809437924</v>
      </c>
      <c r="AB3" t="n">
        <v>159.3622395327902</v>
      </c>
      <c r="AC3" t="n">
        <v>144.1529310581325</v>
      </c>
      <c r="AD3" t="n">
        <v>116472.0809437924</v>
      </c>
      <c r="AE3" t="n">
        <v>159362.2395327902</v>
      </c>
      <c r="AF3" t="n">
        <v>1.654956570920367e-06</v>
      </c>
      <c r="AG3" t="n">
        <v>0.275</v>
      </c>
      <c r="AH3" t="n">
        <v>144152.9310581325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8.2012</v>
      </c>
      <c r="E4" t="n">
        <v>12.19</v>
      </c>
      <c r="F4" t="n">
        <v>6.14</v>
      </c>
      <c r="G4" t="n">
        <v>6.7</v>
      </c>
      <c r="H4" t="n">
        <v>0.09</v>
      </c>
      <c r="I4" t="n">
        <v>55</v>
      </c>
      <c r="J4" t="n">
        <v>297.7</v>
      </c>
      <c r="K4" t="n">
        <v>61.82</v>
      </c>
      <c r="L4" t="n">
        <v>1.5</v>
      </c>
      <c r="M4" t="n">
        <v>53</v>
      </c>
      <c r="N4" t="n">
        <v>84.37</v>
      </c>
      <c r="O4" t="n">
        <v>36949.99</v>
      </c>
      <c r="P4" t="n">
        <v>111.5</v>
      </c>
      <c r="Q4" t="n">
        <v>202.91</v>
      </c>
      <c r="R4" t="n">
        <v>52.05</v>
      </c>
      <c r="S4" t="n">
        <v>13.89</v>
      </c>
      <c r="T4" t="n">
        <v>17147.97</v>
      </c>
      <c r="U4" t="n">
        <v>0.27</v>
      </c>
      <c r="V4" t="n">
        <v>0.63</v>
      </c>
      <c r="W4" t="n">
        <v>0.72</v>
      </c>
      <c r="X4" t="n">
        <v>1.1</v>
      </c>
      <c r="Y4" t="n">
        <v>1</v>
      </c>
      <c r="Z4" t="n">
        <v>10</v>
      </c>
      <c r="AA4" t="n">
        <v>103.0876562486082</v>
      </c>
      <c r="AB4" t="n">
        <v>141.0490791857048</v>
      </c>
      <c r="AC4" t="n">
        <v>127.5875530318851</v>
      </c>
      <c r="AD4" t="n">
        <v>103087.6562486082</v>
      </c>
      <c r="AE4" t="n">
        <v>141049.0791857048</v>
      </c>
      <c r="AF4" t="n">
        <v>1.791033349973228e-06</v>
      </c>
      <c r="AG4" t="n">
        <v>0.2539583333333333</v>
      </c>
      <c r="AH4" t="n">
        <v>127587.5530318851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8.6791</v>
      </c>
      <c r="E5" t="n">
        <v>11.52</v>
      </c>
      <c r="F5" t="n">
        <v>5.97</v>
      </c>
      <c r="G5" t="n">
        <v>7.79</v>
      </c>
      <c r="H5" t="n">
        <v>0.1</v>
      </c>
      <c r="I5" t="n">
        <v>46</v>
      </c>
      <c r="J5" t="n">
        <v>298.22</v>
      </c>
      <c r="K5" t="n">
        <v>61.82</v>
      </c>
      <c r="L5" t="n">
        <v>1.75</v>
      </c>
      <c r="M5" t="n">
        <v>44</v>
      </c>
      <c r="N5" t="n">
        <v>84.65000000000001</v>
      </c>
      <c r="O5" t="n">
        <v>37014.39</v>
      </c>
      <c r="P5" t="n">
        <v>108.29</v>
      </c>
      <c r="Q5" t="n">
        <v>202.95</v>
      </c>
      <c r="R5" t="n">
        <v>46.77</v>
      </c>
      <c r="S5" t="n">
        <v>13.89</v>
      </c>
      <c r="T5" t="n">
        <v>14554.38</v>
      </c>
      <c r="U5" t="n">
        <v>0.3</v>
      </c>
      <c r="V5" t="n">
        <v>0.65</v>
      </c>
      <c r="W5" t="n">
        <v>0.71</v>
      </c>
      <c r="X5" t="n">
        <v>0.93</v>
      </c>
      <c r="Y5" t="n">
        <v>1</v>
      </c>
      <c r="Z5" t="n">
        <v>10</v>
      </c>
      <c r="AA5" t="n">
        <v>94.79926358501227</v>
      </c>
      <c r="AB5" t="n">
        <v>129.708534685301</v>
      </c>
      <c r="AC5" t="n">
        <v>117.3293341820421</v>
      </c>
      <c r="AD5" t="n">
        <v>94799.26358501228</v>
      </c>
      <c r="AE5" t="n">
        <v>129708.534685301</v>
      </c>
      <c r="AF5" t="n">
        <v>1.895400374061435e-06</v>
      </c>
      <c r="AG5" t="n">
        <v>0.24</v>
      </c>
      <c r="AH5" t="n">
        <v>117329.3341820421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9.104200000000001</v>
      </c>
      <c r="E6" t="n">
        <v>10.98</v>
      </c>
      <c r="F6" t="n">
        <v>5.82</v>
      </c>
      <c r="G6" t="n">
        <v>8.949999999999999</v>
      </c>
      <c r="H6" t="n">
        <v>0.12</v>
      </c>
      <c r="I6" t="n">
        <v>39</v>
      </c>
      <c r="J6" t="n">
        <v>298.74</v>
      </c>
      <c r="K6" t="n">
        <v>61.82</v>
      </c>
      <c r="L6" t="n">
        <v>2</v>
      </c>
      <c r="M6" t="n">
        <v>37</v>
      </c>
      <c r="N6" t="n">
        <v>84.92</v>
      </c>
      <c r="O6" t="n">
        <v>37078.91</v>
      </c>
      <c r="P6" t="n">
        <v>105.52</v>
      </c>
      <c r="Q6" t="n">
        <v>202.96</v>
      </c>
      <c r="R6" t="n">
        <v>41.99</v>
      </c>
      <c r="S6" t="n">
        <v>13.89</v>
      </c>
      <c r="T6" t="n">
        <v>12199.8</v>
      </c>
      <c r="U6" t="n">
        <v>0.33</v>
      </c>
      <c r="V6" t="n">
        <v>0.66</v>
      </c>
      <c r="W6" t="n">
        <v>0.7</v>
      </c>
      <c r="X6" t="n">
        <v>0.78</v>
      </c>
      <c r="Y6" t="n">
        <v>1</v>
      </c>
      <c r="Z6" t="n">
        <v>10</v>
      </c>
      <c r="AA6" t="n">
        <v>88.21329365594974</v>
      </c>
      <c r="AB6" t="n">
        <v>120.6973200758751</v>
      </c>
      <c r="AC6" t="n">
        <v>109.1781372476178</v>
      </c>
      <c r="AD6" t="n">
        <v>88213.29365594975</v>
      </c>
      <c r="AE6" t="n">
        <v>120697.3200758751</v>
      </c>
      <c r="AF6" t="n">
        <v>1.988236578162496e-06</v>
      </c>
      <c r="AG6" t="n">
        <v>0.22875</v>
      </c>
      <c r="AH6" t="n">
        <v>109178.1372476178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9.437200000000001</v>
      </c>
      <c r="E7" t="n">
        <v>10.6</v>
      </c>
      <c r="F7" t="n">
        <v>5.71</v>
      </c>
      <c r="G7" t="n">
        <v>10.08</v>
      </c>
      <c r="H7" t="n">
        <v>0.13</v>
      </c>
      <c r="I7" t="n">
        <v>34</v>
      </c>
      <c r="J7" t="n">
        <v>299.26</v>
      </c>
      <c r="K7" t="n">
        <v>61.82</v>
      </c>
      <c r="L7" t="n">
        <v>2.25</v>
      </c>
      <c r="M7" t="n">
        <v>32</v>
      </c>
      <c r="N7" t="n">
        <v>85.19</v>
      </c>
      <c r="O7" t="n">
        <v>37143.54</v>
      </c>
      <c r="P7" t="n">
        <v>103.42</v>
      </c>
      <c r="Q7" t="n">
        <v>202.88</v>
      </c>
      <c r="R7" t="n">
        <v>38.19</v>
      </c>
      <c r="S7" t="n">
        <v>13.89</v>
      </c>
      <c r="T7" t="n">
        <v>10323.36</v>
      </c>
      <c r="U7" t="n">
        <v>0.36</v>
      </c>
      <c r="V7" t="n">
        <v>0.68</v>
      </c>
      <c r="W7" t="n">
        <v>0.7</v>
      </c>
      <c r="X7" t="n">
        <v>0.67</v>
      </c>
      <c r="Y7" t="n">
        <v>1</v>
      </c>
      <c r="Z7" t="n">
        <v>10</v>
      </c>
      <c r="AA7" t="n">
        <v>83.53773430223055</v>
      </c>
      <c r="AB7" t="n">
        <v>114.3000134969989</v>
      </c>
      <c r="AC7" t="n">
        <v>103.3913806299513</v>
      </c>
      <c r="AD7" t="n">
        <v>83537.73430223054</v>
      </c>
      <c r="AE7" t="n">
        <v>114300.0134969989</v>
      </c>
      <c r="AF7" t="n">
        <v>2.060959363308704e-06</v>
      </c>
      <c r="AG7" t="n">
        <v>0.2208333333333333</v>
      </c>
      <c r="AH7" t="n">
        <v>103391.3806299513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9.655900000000001</v>
      </c>
      <c r="E8" t="n">
        <v>10.36</v>
      </c>
      <c r="F8" t="n">
        <v>5.64</v>
      </c>
      <c r="G8" t="n">
        <v>10.91</v>
      </c>
      <c r="H8" t="n">
        <v>0.15</v>
      </c>
      <c r="I8" t="n">
        <v>31</v>
      </c>
      <c r="J8" t="n">
        <v>299.79</v>
      </c>
      <c r="K8" t="n">
        <v>61.82</v>
      </c>
      <c r="L8" t="n">
        <v>2.5</v>
      </c>
      <c r="M8" t="n">
        <v>29</v>
      </c>
      <c r="N8" t="n">
        <v>85.47</v>
      </c>
      <c r="O8" t="n">
        <v>37208.42</v>
      </c>
      <c r="P8" t="n">
        <v>102.02</v>
      </c>
      <c r="Q8" t="n">
        <v>202.87</v>
      </c>
      <c r="R8" t="n">
        <v>36.24</v>
      </c>
      <c r="S8" t="n">
        <v>13.89</v>
      </c>
      <c r="T8" t="n">
        <v>9365.969999999999</v>
      </c>
      <c r="U8" t="n">
        <v>0.38</v>
      </c>
      <c r="V8" t="n">
        <v>0.6899999999999999</v>
      </c>
      <c r="W8" t="n">
        <v>0.6899999999999999</v>
      </c>
      <c r="X8" t="n">
        <v>0.6</v>
      </c>
      <c r="Y8" t="n">
        <v>1</v>
      </c>
      <c r="Z8" t="n">
        <v>10</v>
      </c>
      <c r="AA8" t="n">
        <v>80.63849310263737</v>
      </c>
      <c r="AB8" t="n">
        <v>110.3331437822229</v>
      </c>
      <c r="AC8" t="n">
        <v>99.80310339321566</v>
      </c>
      <c r="AD8" t="n">
        <v>80638.49310263737</v>
      </c>
      <c r="AE8" t="n">
        <v>110333.1437822229</v>
      </c>
      <c r="AF8" t="n">
        <v>2.108720543823647e-06</v>
      </c>
      <c r="AG8" t="n">
        <v>0.2158333333333333</v>
      </c>
      <c r="AH8" t="n">
        <v>99803.10339321567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9.8622</v>
      </c>
      <c r="E9" t="n">
        <v>10.14</v>
      </c>
      <c r="F9" t="n">
        <v>5.59</v>
      </c>
      <c r="G9" t="n">
        <v>11.97</v>
      </c>
      <c r="H9" t="n">
        <v>0.16</v>
      </c>
      <c r="I9" t="n">
        <v>28</v>
      </c>
      <c r="J9" t="n">
        <v>300.32</v>
      </c>
      <c r="K9" t="n">
        <v>61.82</v>
      </c>
      <c r="L9" t="n">
        <v>2.75</v>
      </c>
      <c r="M9" t="n">
        <v>26</v>
      </c>
      <c r="N9" t="n">
        <v>85.73999999999999</v>
      </c>
      <c r="O9" t="n">
        <v>37273.29</v>
      </c>
      <c r="P9" t="n">
        <v>101.01</v>
      </c>
      <c r="Q9" t="n">
        <v>202.86</v>
      </c>
      <c r="R9" t="n">
        <v>34.84</v>
      </c>
      <c r="S9" t="n">
        <v>13.89</v>
      </c>
      <c r="T9" t="n">
        <v>8681.059999999999</v>
      </c>
      <c r="U9" t="n">
        <v>0.4</v>
      </c>
      <c r="V9" t="n">
        <v>0.6899999999999999</v>
      </c>
      <c r="W9" t="n">
        <v>0.68</v>
      </c>
      <c r="X9" t="n">
        <v>0.55</v>
      </c>
      <c r="Y9" t="n">
        <v>1</v>
      </c>
      <c r="Z9" t="n">
        <v>10</v>
      </c>
      <c r="AA9" t="n">
        <v>78.24978891853155</v>
      </c>
      <c r="AB9" t="n">
        <v>107.0648133353399</v>
      </c>
      <c r="AC9" t="n">
        <v>96.84669781705148</v>
      </c>
      <c r="AD9" t="n">
        <v>78249.78891853154</v>
      </c>
      <c r="AE9" t="n">
        <v>107064.8133353399</v>
      </c>
      <c r="AF9" t="n">
        <v>2.153773728735547e-06</v>
      </c>
      <c r="AG9" t="n">
        <v>0.21125</v>
      </c>
      <c r="AH9" t="n">
        <v>96846.69781705148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10.0987</v>
      </c>
      <c r="E10" t="n">
        <v>9.9</v>
      </c>
      <c r="F10" t="n">
        <v>5.52</v>
      </c>
      <c r="G10" t="n">
        <v>13.24</v>
      </c>
      <c r="H10" t="n">
        <v>0.18</v>
      </c>
      <c r="I10" t="n">
        <v>25</v>
      </c>
      <c r="J10" t="n">
        <v>300.84</v>
      </c>
      <c r="K10" t="n">
        <v>61.82</v>
      </c>
      <c r="L10" t="n">
        <v>3</v>
      </c>
      <c r="M10" t="n">
        <v>23</v>
      </c>
      <c r="N10" t="n">
        <v>86.02</v>
      </c>
      <c r="O10" t="n">
        <v>37338.27</v>
      </c>
      <c r="P10" t="n">
        <v>99.69</v>
      </c>
      <c r="Q10" t="n">
        <v>202.86</v>
      </c>
      <c r="R10" t="n">
        <v>32.5</v>
      </c>
      <c r="S10" t="n">
        <v>13.89</v>
      </c>
      <c r="T10" t="n">
        <v>7524.17</v>
      </c>
      <c r="U10" t="n">
        <v>0.43</v>
      </c>
      <c r="V10" t="n">
        <v>0.7</v>
      </c>
      <c r="W10" t="n">
        <v>0.68</v>
      </c>
      <c r="X10" t="n">
        <v>0.48</v>
      </c>
      <c r="Y10" t="n">
        <v>1</v>
      </c>
      <c r="Z10" t="n">
        <v>10</v>
      </c>
      <c r="AA10" t="n">
        <v>75.5000132379197</v>
      </c>
      <c r="AB10" t="n">
        <v>103.3024489375873</v>
      </c>
      <c r="AC10" t="n">
        <v>93.44340819690768</v>
      </c>
      <c r="AD10" t="n">
        <v>75500.0132379197</v>
      </c>
      <c r="AE10" t="n">
        <v>103302.4489375873</v>
      </c>
      <c r="AF10" t="n">
        <v>2.205422193261307e-06</v>
      </c>
      <c r="AG10" t="n">
        <v>0.20625</v>
      </c>
      <c r="AH10" t="n">
        <v>93443.40819690768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10.2444</v>
      </c>
      <c r="E11" t="n">
        <v>9.76</v>
      </c>
      <c r="F11" t="n">
        <v>5.49</v>
      </c>
      <c r="G11" t="n">
        <v>14.31</v>
      </c>
      <c r="H11" t="n">
        <v>0.19</v>
      </c>
      <c r="I11" t="n">
        <v>23</v>
      </c>
      <c r="J11" t="n">
        <v>301.37</v>
      </c>
      <c r="K11" t="n">
        <v>61.82</v>
      </c>
      <c r="L11" t="n">
        <v>3.25</v>
      </c>
      <c r="M11" t="n">
        <v>21</v>
      </c>
      <c r="N11" t="n">
        <v>86.3</v>
      </c>
      <c r="O11" t="n">
        <v>37403.38</v>
      </c>
      <c r="P11" t="n">
        <v>99.06</v>
      </c>
      <c r="Q11" t="n">
        <v>202.82</v>
      </c>
      <c r="R11" t="n">
        <v>31.78</v>
      </c>
      <c r="S11" t="n">
        <v>13.89</v>
      </c>
      <c r="T11" t="n">
        <v>7174.06</v>
      </c>
      <c r="U11" t="n">
        <v>0.44</v>
      </c>
      <c r="V11" t="n">
        <v>0.71</v>
      </c>
      <c r="W11" t="n">
        <v>0.67</v>
      </c>
      <c r="X11" t="n">
        <v>0.45</v>
      </c>
      <c r="Y11" t="n">
        <v>1</v>
      </c>
      <c r="Z11" t="n">
        <v>10</v>
      </c>
      <c r="AA11" t="n">
        <v>74.01179337221846</v>
      </c>
      <c r="AB11" t="n">
        <v>101.2662008617092</v>
      </c>
      <c r="AC11" t="n">
        <v>91.60149677949859</v>
      </c>
      <c r="AD11" t="n">
        <v>74011.79337221847</v>
      </c>
      <c r="AE11" t="n">
        <v>101266.2008617092</v>
      </c>
      <c r="AF11" t="n">
        <v>2.237241141597051e-06</v>
      </c>
      <c r="AG11" t="n">
        <v>0.2033333333333333</v>
      </c>
      <c r="AH11" t="n">
        <v>91601.49677949859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10.3131</v>
      </c>
      <c r="E12" t="n">
        <v>9.699999999999999</v>
      </c>
      <c r="F12" t="n">
        <v>5.48</v>
      </c>
      <c r="G12" t="n">
        <v>14.94</v>
      </c>
      <c r="H12" t="n">
        <v>0.21</v>
      </c>
      <c r="I12" t="n">
        <v>22</v>
      </c>
      <c r="J12" t="n">
        <v>301.9</v>
      </c>
      <c r="K12" t="n">
        <v>61.82</v>
      </c>
      <c r="L12" t="n">
        <v>3.5</v>
      </c>
      <c r="M12" t="n">
        <v>20</v>
      </c>
      <c r="N12" t="n">
        <v>86.58</v>
      </c>
      <c r="O12" t="n">
        <v>37468.6</v>
      </c>
      <c r="P12" t="n">
        <v>98.90000000000001</v>
      </c>
      <c r="Q12" t="n">
        <v>202.84</v>
      </c>
      <c r="R12" t="n">
        <v>31.44</v>
      </c>
      <c r="S12" t="n">
        <v>13.89</v>
      </c>
      <c r="T12" t="n">
        <v>7008.63</v>
      </c>
      <c r="U12" t="n">
        <v>0.44</v>
      </c>
      <c r="V12" t="n">
        <v>0.71</v>
      </c>
      <c r="W12" t="n">
        <v>0.67</v>
      </c>
      <c r="X12" t="n">
        <v>0.44</v>
      </c>
      <c r="Y12" t="n">
        <v>1</v>
      </c>
      <c r="Z12" t="n">
        <v>10</v>
      </c>
      <c r="AA12" t="n">
        <v>73.41155433571899</v>
      </c>
      <c r="AB12" t="n">
        <v>100.4449273312936</v>
      </c>
      <c r="AC12" t="n">
        <v>90.85860444216097</v>
      </c>
      <c r="AD12" t="n">
        <v>73411.55433571899</v>
      </c>
      <c r="AE12" t="n">
        <v>100444.9273312936</v>
      </c>
      <c r="AF12" t="n">
        <v>2.252244310784872e-06</v>
      </c>
      <c r="AG12" t="n">
        <v>0.2020833333333333</v>
      </c>
      <c r="AH12" t="n">
        <v>90858.60444216097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10.4993</v>
      </c>
      <c r="E13" t="n">
        <v>9.52</v>
      </c>
      <c r="F13" t="n">
        <v>5.42</v>
      </c>
      <c r="G13" t="n">
        <v>16.25</v>
      </c>
      <c r="H13" t="n">
        <v>0.22</v>
      </c>
      <c r="I13" t="n">
        <v>20</v>
      </c>
      <c r="J13" t="n">
        <v>302.43</v>
      </c>
      <c r="K13" t="n">
        <v>61.82</v>
      </c>
      <c r="L13" t="n">
        <v>3.75</v>
      </c>
      <c r="M13" t="n">
        <v>18</v>
      </c>
      <c r="N13" t="n">
        <v>86.86</v>
      </c>
      <c r="O13" t="n">
        <v>37533.94</v>
      </c>
      <c r="P13" t="n">
        <v>97.68000000000001</v>
      </c>
      <c r="Q13" t="n">
        <v>202.85</v>
      </c>
      <c r="R13" t="n">
        <v>29.51</v>
      </c>
      <c r="S13" t="n">
        <v>13.89</v>
      </c>
      <c r="T13" t="n">
        <v>6055.12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71.30439807231083</v>
      </c>
      <c r="AB13" t="n">
        <v>97.56182317052658</v>
      </c>
      <c r="AC13" t="n">
        <v>88.2506596960345</v>
      </c>
      <c r="AD13" t="n">
        <v>71304.39807231083</v>
      </c>
      <c r="AE13" t="n">
        <v>97561.82317052658</v>
      </c>
      <c r="AF13" t="n">
        <v>2.292907922178939e-06</v>
      </c>
      <c r="AG13" t="n">
        <v>0.1983333333333333</v>
      </c>
      <c r="AH13" t="n">
        <v>88250.65969603451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10.5649</v>
      </c>
      <c r="E14" t="n">
        <v>9.470000000000001</v>
      </c>
      <c r="F14" t="n">
        <v>5.41</v>
      </c>
      <c r="G14" t="n">
        <v>17.09</v>
      </c>
      <c r="H14" t="n">
        <v>0.24</v>
      </c>
      <c r="I14" t="n">
        <v>19</v>
      </c>
      <c r="J14" t="n">
        <v>302.96</v>
      </c>
      <c r="K14" t="n">
        <v>61.82</v>
      </c>
      <c r="L14" t="n">
        <v>4</v>
      </c>
      <c r="M14" t="n">
        <v>17</v>
      </c>
      <c r="N14" t="n">
        <v>87.14</v>
      </c>
      <c r="O14" t="n">
        <v>37599.4</v>
      </c>
      <c r="P14" t="n">
        <v>97.56999999999999</v>
      </c>
      <c r="Q14" t="n">
        <v>202.83</v>
      </c>
      <c r="R14" t="n">
        <v>29.19</v>
      </c>
      <c r="S14" t="n">
        <v>13.89</v>
      </c>
      <c r="T14" t="n">
        <v>5898.22</v>
      </c>
      <c r="U14" t="n">
        <v>0.48</v>
      </c>
      <c r="V14" t="n">
        <v>0.71</v>
      </c>
      <c r="W14" t="n">
        <v>0.67</v>
      </c>
      <c r="X14" t="n">
        <v>0.37</v>
      </c>
      <c r="Y14" t="n">
        <v>1</v>
      </c>
      <c r="Z14" t="n">
        <v>10</v>
      </c>
      <c r="AA14" t="n">
        <v>70.78265592106486</v>
      </c>
      <c r="AB14" t="n">
        <v>96.84795254155296</v>
      </c>
      <c r="AC14" t="n">
        <v>87.60491987796617</v>
      </c>
      <c r="AD14" t="n">
        <v>70782.65592106486</v>
      </c>
      <c r="AE14" t="n">
        <v>96847.95254155295</v>
      </c>
      <c r="AF14" t="n">
        <v>2.307234092465999e-06</v>
      </c>
      <c r="AG14" t="n">
        <v>0.1972916666666667</v>
      </c>
      <c r="AH14" t="n">
        <v>87604.91987796617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10.6645</v>
      </c>
      <c r="E15" t="n">
        <v>9.380000000000001</v>
      </c>
      <c r="F15" t="n">
        <v>5.38</v>
      </c>
      <c r="G15" t="n">
        <v>17.93</v>
      </c>
      <c r="H15" t="n">
        <v>0.25</v>
      </c>
      <c r="I15" t="n">
        <v>18</v>
      </c>
      <c r="J15" t="n">
        <v>303.49</v>
      </c>
      <c r="K15" t="n">
        <v>61.82</v>
      </c>
      <c r="L15" t="n">
        <v>4.25</v>
      </c>
      <c r="M15" t="n">
        <v>16</v>
      </c>
      <c r="N15" t="n">
        <v>87.42</v>
      </c>
      <c r="O15" t="n">
        <v>37664.98</v>
      </c>
      <c r="P15" t="n">
        <v>96.86</v>
      </c>
      <c r="Q15" t="n">
        <v>202.86</v>
      </c>
      <c r="R15" t="n">
        <v>28.31</v>
      </c>
      <c r="S15" t="n">
        <v>13.89</v>
      </c>
      <c r="T15" t="n">
        <v>5465.28</v>
      </c>
      <c r="U15" t="n">
        <v>0.49</v>
      </c>
      <c r="V15" t="n">
        <v>0.72</v>
      </c>
      <c r="W15" t="n">
        <v>0.66</v>
      </c>
      <c r="X15" t="n">
        <v>0.34</v>
      </c>
      <c r="Y15" t="n">
        <v>1</v>
      </c>
      <c r="Z15" t="n">
        <v>10</v>
      </c>
      <c r="AA15" t="n">
        <v>69.67539075008541</v>
      </c>
      <c r="AB15" t="n">
        <v>95.33294348552789</v>
      </c>
      <c r="AC15" t="n">
        <v>86.23450115991911</v>
      </c>
      <c r="AD15" t="n">
        <v>69675.39075008541</v>
      </c>
      <c r="AE15" t="n">
        <v>95332.9434855279</v>
      </c>
      <c r="AF15" t="n">
        <v>2.328985411987208e-06</v>
      </c>
      <c r="AG15" t="n">
        <v>0.1954166666666667</v>
      </c>
      <c r="AH15" t="n">
        <v>86234.50115991911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10.7437</v>
      </c>
      <c r="E16" t="n">
        <v>9.31</v>
      </c>
      <c r="F16" t="n">
        <v>5.37</v>
      </c>
      <c r="G16" t="n">
        <v>18.94</v>
      </c>
      <c r="H16" t="n">
        <v>0.26</v>
      </c>
      <c r="I16" t="n">
        <v>17</v>
      </c>
      <c r="J16" t="n">
        <v>304.03</v>
      </c>
      <c r="K16" t="n">
        <v>61.82</v>
      </c>
      <c r="L16" t="n">
        <v>4.5</v>
      </c>
      <c r="M16" t="n">
        <v>15</v>
      </c>
      <c r="N16" t="n">
        <v>87.7</v>
      </c>
      <c r="O16" t="n">
        <v>37730.68</v>
      </c>
      <c r="P16" t="n">
        <v>96.55</v>
      </c>
      <c r="Q16" t="n">
        <v>202.86</v>
      </c>
      <c r="R16" t="n">
        <v>27.93</v>
      </c>
      <c r="S16" t="n">
        <v>13.89</v>
      </c>
      <c r="T16" t="n">
        <v>5277.56</v>
      </c>
      <c r="U16" t="n">
        <v>0.5</v>
      </c>
      <c r="V16" t="n">
        <v>0.72</v>
      </c>
      <c r="W16" t="n">
        <v>0.66</v>
      </c>
      <c r="X16" t="n">
        <v>0.33</v>
      </c>
      <c r="Y16" t="n">
        <v>1</v>
      </c>
      <c r="Z16" t="n">
        <v>10</v>
      </c>
      <c r="AA16" t="n">
        <v>68.98393888807276</v>
      </c>
      <c r="AB16" t="n">
        <v>94.38686854321945</v>
      </c>
      <c r="AC16" t="n">
        <v>85.37871828227975</v>
      </c>
      <c r="AD16" t="n">
        <v>68983.93888807276</v>
      </c>
      <c r="AE16" t="n">
        <v>94386.86854321945</v>
      </c>
      <c r="AF16" t="n">
        <v>2.346281641967928e-06</v>
      </c>
      <c r="AG16" t="n">
        <v>0.1939583333333333</v>
      </c>
      <c r="AH16" t="n">
        <v>85378.71828227975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10.8349</v>
      </c>
      <c r="E17" t="n">
        <v>9.23</v>
      </c>
      <c r="F17" t="n">
        <v>5.34</v>
      </c>
      <c r="G17" t="n">
        <v>20.04</v>
      </c>
      <c r="H17" t="n">
        <v>0.28</v>
      </c>
      <c r="I17" t="n">
        <v>16</v>
      </c>
      <c r="J17" t="n">
        <v>304.56</v>
      </c>
      <c r="K17" t="n">
        <v>61.82</v>
      </c>
      <c r="L17" t="n">
        <v>4.75</v>
      </c>
      <c r="M17" t="n">
        <v>14</v>
      </c>
      <c r="N17" t="n">
        <v>87.98999999999999</v>
      </c>
      <c r="O17" t="n">
        <v>37796.51</v>
      </c>
      <c r="P17" t="n">
        <v>96.02</v>
      </c>
      <c r="Q17" t="n">
        <v>202.86</v>
      </c>
      <c r="R17" t="n">
        <v>27.16</v>
      </c>
      <c r="S17" t="n">
        <v>13.89</v>
      </c>
      <c r="T17" t="n">
        <v>4901.66</v>
      </c>
      <c r="U17" t="n">
        <v>0.51</v>
      </c>
      <c r="V17" t="n">
        <v>0.72</v>
      </c>
      <c r="W17" t="n">
        <v>0.66</v>
      </c>
      <c r="X17" t="n">
        <v>0.3</v>
      </c>
      <c r="Y17" t="n">
        <v>1</v>
      </c>
      <c r="Z17" t="n">
        <v>10</v>
      </c>
      <c r="AA17" t="n">
        <v>68.05323544242003</v>
      </c>
      <c r="AB17" t="n">
        <v>93.11343902913984</v>
      </c>
      <c r="AC17" t="n">
        <v>84.22682309375395</v>
      </c>
      <c r="AD17" t="n">
        <v>68053.23544242003</v>
      </c>
      <c r="AE17" t="n">
        <v>93113.43902913984</v>
      </c>
      <c r="AF17" t="n">
        <v>2.366198512854817e-06</v>
      </c>
      <c r="AG17" t="n">
        <v>0.1922916666666667</v>
      </c>
      <c r="AH17" t="n">
        <v>84226.82309375395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10.9187</v>
      </c>
      <c r="E18" t="n">
        <v>9.16</v>
      </c>
      <c r="F18" t="n">
        <v>5.33</v>
      </c>
      <c r="G18" t="n">
        <v>21.31</v>
      </c>
      <c r="H18" t="n">
        <v>0.29</v>
      </c>
      <c r="I18" t="n">
        <v>15</v>
      </c>
      <c r="J18" t="n">
        <v>305.09</v>
      </c>
      <c r="K18" t="n">
        <v>61.82</v>
      </c>
      <c r="L18" t="n">
        <v>5</v>
      </c>
      <c r="M18" t="n">
        <v>13</v>
      </c>
      <c r="N18" t="n">
        <v>88.27</v>
      </c>
      <c r="O18" t="n">
        <v>37862.45</v>
      </c>
      <c r="P18" t="n">
        <v>95.68000000000001</v>
      </c>
      <c r="Q18" t="n">
        <v>202.82</v>
      </c>
      <c r="R18" t="n">
        <v>26.83</v>
      </c>
      <c r="S18" t="n">
        <v>13.89</v>
      </c>
      <c r="T18" t="n">
        <v>4740.37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67.34185177041884</v>
      </c>
      <c r="AB18" t="n">
        <v>92.14009250507566</v>
      </c>
      <c r="AC18" t="n">
        <v>83.34637139584571</v>
      </c>
      <c r="AD18" t="n">
        <v>67341.85177041884</v>
      </c>
      <c r="AE18" t="n">
        <v>92140.09250507566</v>
      </c>
      <c r="AF18" t="n">
        <v>2.384499321849568e-06</v>
      </c>
      <c r="AG18" t="n">
        <v>0.1908333333333333</v>
      </c>
      <c r="AH18" t="n">
        <v>83346.37139584571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11.0152</v>
      </c>
      <c r="E19" t="n">
        <v>9.08</v>
      </c>
      <c r="F19" t="n">
        <v>5.3</v>
      </c>
      <c r="G19" t="n">
        <v>22.73</v>
      </c>
      <c r="H19" t="n">
        <v>0.31</v>
      </c>
      <c r="I19" t="n">
        <v>14</v>
      </c>
      <c r="J19" t="n">
        <v>305.63</v>
      </c>
      <c r="K19" t="n">
        <v>61.82</v>
      </c>
      <c r="L19" t="n">
        <v>5.25</v>
      </c>
      <c r="M19" t="n">
        <v>12</v>
      </c>
      <c r="N19" t="n">
        <v>88.56</v>
      </c>
      <c r="O19" t="n">
        <v>37928.52</v>
      </c>
      <c r="P19" t="n">
        <v>95.14</v>
      </c>
      <c r="Q19" t="n">
        <v>202.81</v>
      </c>
      <c r="R19" t="n">
        <v>25.77</v>
      </c>
      <c r="S19" t="n">
        <v>13.89</v>
      </c>
      <c r="T19" t="n">
        <v>4216.66</v>
      </c>
      <c r="U19" t="n">
        <v>0.54</v>
      </c>
      <c r="V19" t="n">
        <v>0.73</v>
      </c>
      <c r="W19" t="n">
        <v>0.66</v>
      </c>
      <c r="X19" t="n">
        <v>0.27</v>
      </c>
      <c r="Y19" t="n">
        <v>1</v>
      </c>
      <c r="Z19" t="n">
        <v>10</v>
      </c>
      <c r="AA19" t="n">
        <v>66.40359200534186</v>
      </c>
      <c r="AB19" t="n">
        <v>90.85632410139854</v>
      </c>
      <c r="AC19" t="n">
        <v>82.18512404683487</v>
      </c>
      <c r="AD19" t="n">
        <v>66403.59200534187</v>
      </c>
      <c r="AE19" t="n">
        <v>90856.32410139854</v>
      </c>
      <c r="AF19" t="n">
        <v>2.405573642470016e-06</v>
      </c>
      <c r="AG19" t="n">
        <v>0.1891666666666667</v>
      </c>
      <c r="AH19" t="n">
        <v>82185.12404683487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11.0284</v>
      </c>
      <c r="E20" t="n">
        <v>9.07</v>
      </c>
      <c r="F20" t="n">
        <v>5.29</v>
      </c>
      <c r="G20" t="n">
        <v>22.68</v>
      </c>
      <c r="H20" t="n">
        <v>0.32</v>
      </c>
      <c r="I20" t="n">
        <v>14</v>
      </c>
      <c r="J20" t="n">
        <v>306.17</v>
      </c>
      <c r="K20" t="n">
        <v>61.82</v>
      </c>
      <c r="L20" t="n">
        <v>5.5</v>
      </c>
      <c r="M20" t="n">
        <v>12</v>
      </c>
      <c r="N20" t="n">
        <v>88.84</v>
      </c>
      <c r="O20" t="n">
        <v>37994.72</v>
      </c>
      <c r="P20" t="n">
        <v>94.94</v>
      </c>
      <c r="Q20" t="n">
        <v>202.81</v>
      </c>
      <c r="R20" t="n">
        <v>25.7</v>
      </c>
      <c r="S20" t="n">
        <v>13.89</v>
      </c>
      <c r="T20" t="n">
        <v>4178.88</v>
      </c>
      <c r="U20" t="n">
        <v>0.54</v>
      </c>
      <c r="V20" t="n">
        <v>0.73</v>
      </c>
      <c r="W20" t="n">
        <v>0.66</v>
      </c>
      <c r="X20" t="n">
        <v>0.25</v>
      </c>
      <c r="Y20" t="n">
        <v>1</v>
      </c>
      <c r="Z20" t="n">
        <v>10</v>
      </c>
      <c r="AA20" t="n">
        <v>66.19554586635387</v>
      </c>
      <c r="AB20" t="n">
        <v>90.57166619568743</v>
      </c>
      <c r="AC20" t="n">
        <v>81.92763349212487</v>
      </c>
      <c r="AD20" t="n">
        <v>66195.54586635387</v>
      </c>
      <c r="AE20" t="n">
        <v>90571.66619568743</v>
      </c>
      <c r="AF20" t="n">
        <v>2.408456347466803e-06</v>
      </c>
      <c r="AG20" t="n">
        <v>0.1889583333333333</v>
      </c>
      <c r="AH20" t="n">
        <v>81927.63349212486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11.1121</v>
      </c>
      <c r="E21" t="n">
        <v>9</v>
      </c>
      <c r="F21" t="n">
        <v>5.28</v>
      </c>
      <c r="G21" t="n">
        <v>24.37</v>
      </c>
      <c r="H21" t="n">
        <v>0.33</v>
      </c>
      <c r="I21" t="n">
        <v>13</v>
      </c>
      <c r="J21" t="n">
        <v>306.7</v>
      </c>
      <c r="K21" t="n">
        <v>61.82</v>
      </c>
      <c r="L21" t="n">
        <v>5.75</v>
      </c>
      <c r="M21" t="n">
        <v>11</v>
      </c>
      <c r="N21" t="n">
        <v>89.13</v>
      </c>
      <c r="O21" t="n">
        <v>38061.04</v>
      </c>
      <c r="P21" t="n">
        <v>94.65000000000001</v>
      </c>
      <c r="Q21" t="n">
        <v>202.82</v>
      </c>
      <c r="R21" t="n">
        <v>25.11</v>
      </c>
      <c r="S21" t="n">
        <v>13.89</v>
      </c>
      <c r="T21" t="n">
        <v>3888.46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65.53539016143976</v>
      </c>
      <c r="AB21" t="n">
        <v>89.66841203621017</v>
      </c>
      <c r="AC21" t="n">
        <v>81.11058464190263</v>
      </c>
      <c r="AD21" t="n">
        <v>65535.39016143976</v>
      </c>
      <c r="AE21" t="n">
        <v>89668.41203621017</v>
      </c>
      <c r="AF21" t="n">
        <v>2.426735317787336e-06</v>
      </c>
      <c r="AG21" t="n">
        <v>0.1875</v>
      </c>
      <c r="AH21" t="n">
        <v>81110.58464190263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11.1077</v>
      </c>
      <c r="E22" t="n">
        <v>9</v>
      </c>
      <c r="F22" t="n">
        <v>5.28</v>
      </c>
      <c r="G22" t="n">
        <v>24.38</v>
      </c>
      <c r="H22" t="n">
        <v>0.35</v>
      </c>
      <c r="I22" t="n">
        <v>13</v>
      </c>
      <c r="J22" t="n">
        <v>307.24</v>
      </c>
      <c r="K22" t="n">
        <v>61.82</v>
      </c>
      <c r="L22" t="n">
        <v>6</v>
      </c>
      <c r="M22" t="n">
        <v>11</v>
      </c>
      <c r="N22" t="n">
        <v>89.42</v>
      </c>
      <c r="O22" t="n">
        <v>38127.48</v>
      </c>
      <c r="P22" t="n">
        <v>94.63</v>
      </c>
      <c r="Q22" t="n">
        <v>202.81</v>
      </c>
      <c r="R22" t="n">
        <v>25.04</v>
      </c>
      <c r="S22" t="n">
        <v>13.89</v>
      </c>
      <c r="T22" t="n">
        <v>3855.8</v>
      </c>
      <c r="U22" t="n">
        <v>0.55</v>
      </c>
      <c r="V22" t="n">
        <v>0.73</v>
      </c>
      <c r="W22" t="n">
        <v>0.66</v>
      </c>
      <c r="X22" t="n">
        <v>0.24</v>
      </c>
      <c r="Y22" t="n">
        <v>1</v>
      </c>
      <c r="Z22" t="n">
        <v>10</v>
      </c>
      <c r="AA22" t="n">
        <v>65.55057716170262</v>
      </c>
      <c r="AB22" t="n">
        <v>89.68919155997295</v>
      </c>
      <c r="AC22" t="n">
        <v>81.12938099708177</v>
      </c>
      <c r="AD22" t="n">
        <v>65550.57716170262</v>
      </c>
      <c r="AE22" t="n">
        <v>89689.19155997295</v>
      </c>
      <c r="AF22" t="n">
        <v>2.425774416121741e-06</v>
      </c>
      <c r="AG22" t="n">
        <v>0.1875</v>
      </c>
      <c r="AH22" t="n">
        <v>81129.38099708177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11.2048</v>
      </c>
      <c r="E23" t="n">
        <v>8.92</v>
      </c>
      <c r="F23" t="n">
        <v>5.26</v>
      </c>
      <c r="G23" t="n">
        <v>26.3</v>
      </c>
      <c r="H23" t="n">
        <v>0.36</v>
      </c>
      <c r="I23" t="n">
        <v>12</v>
      </c>
      <c r="J23" t="n">
        <v>307.78</v>
      </c>
      <c r="K23" t="n">
        <v>61.82</v>
      </c>
      <c r="L23" t="n">
        <v>6.25</v>
      </c>
      <c r="M23" t="n">
        <v>10</v>
      </c>
      <c r="N23" t="n">
        <v>89.70999999999999</v>
      </c>
      <c r="O23" t="n">
        <v>38194.05</v>
      </c>
      <c r="P23" t="n">
        <v>94.29000000000001</v>
      </c>
      <c r="Q23" t="n">
        <v>202.81</v>
      </c>
      <c r="R23" t="n">
        <v>24.54</v>
      </c>
      <c r="S23" t="n">
        <v>13.89</v>
      </c>
      <c r="T23" t="n">
        <v>3610.32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64.76853670066298</v>
      </c>
      <c r="AB23" t="n">
        <v>88.6191692999889</v>
      </c>
      <c r="AC23" t="n">
        <v>80.16148015980455</v>
      </c>
      <c r="AD23" t="n">
        <v>64768.53670066298</v>
      </c>
      <c r="AE23" t="n">
        <v>88619.16929998889</v>
      </c>
      <c r="AF23" t="n">
        <v>2.446979768787497e-06</v>
      </c>
      <c r="AG23" t="n">
        <v>0.1858333333333333</v>
      </c>
      <c r="AH23" t="n">
        <v>80161.48015980456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11.2003</v>
      </c>
      <c r="E24" t="n">
        <v>8.93</v>
      </c>
      <c r="F24" t="n">
        <v>5.26</v>
      </c>
      <c r="G24" t="n">
        <v>26.32</v>
      </c>
      <c r="H24" t="n">
        <v>0.38</v>
      </c>
      <c r="I24" t="n">
        <v>12</v>
      </c>
      <c r="J24" t="n">
        <v>308.32</v>
      </c>
      <c r="K24" t="n">
        <v>61.82</v>
      </c>
      <c r="L24" t="n">
        <v>6.5</v>
      </c>
      <c r="M24" t="n">
        <v>10</v>
      </c>
      <c r="N24" t="n">
        <v>90</v>
      </c>
      <c r="O24" t="n">
        <v>38260.74</v>
      </c>
      <c r="P24" t="n">
        <v>94.23</v>
      </c>
      <c r="Q24" t="n">
        <v>202.84</v>
      </c>
      <c r="R24" t="n">
        <v>24.54</v>
      </c>
      <c r="S24" t="n">
        <v>13.89</v>
      </c>
      <c r="T24" t="n">
        <v>3608.13</v>
      </c>
      <c r="U24" t="n">
        <v>0.57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64.76534017863717</v>
      </c>
      <c r="AB24" t="n">
        <v>88.6147956775326</v>
      </c>
      <c r="AC24" t="n">
        <v>80.15752394973707</v>
      </c>
      <c r="AD24" t="n">
        <v>64765.34017863718</v>
      </c>
      <c r="AE24" t="n">
        <v>88614.7956775326</v>
      </c>
      <c r="AF24" t="n">
        <v>2.445997028447684e-06</v>
      </c>
      <c r="AG24" t="n">
        <v>0.1860416666666667</v>
      </c>
      <c r="AH24" t="n">
        <v>80157.52394973706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11.3048</v>
      </c>
      <c r="E25" t="n">
        <v>8.85</v>
      </c>
      <c r="F25" t="n">
        <v>5.24</v>
      </c>
      <c r="G25" t="n">
        <v>28.57</v>
      </c>
      <c r="H25" t="n">
        <v>0.39</v>
      </c>
      <c r="I25" t="n">
        <v>11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93.52</v>
      </c>
      <c r="Q25" t="n">
        <v>202.82</v>
      </c>
      <c r="R25" t="n">
        <v>23.97</v>
      </c>
      <c r="S25" t="n">
        <v>13.89</v>
      </c>
      <c r="T25" t="n">
        <v>3329.92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63.77794081200155</v>
      </c>
      <c r="AB25" t="n">
        <v>87.26379230311674</v>
      </c>
      <c r="AC25" t="n">
        <v>78.93545844122988</v>
      </c>
      <c r="AD25" t="n">
        <v>63777.94081200155</v>
      </c>
      <c r="AE25" t="n">
        <v>87263.79230311674</v>
      </c>
      <c r="AF25" t="n">
        <v>2.468818443005578e-06</v>
      </c>
      <c r="AG25" t="n">
        <v>0.184375</v>
      </c>
      <c r="AH25" t="n">
        <v>78935.45844122989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11.3108</v>
      </c>
      <c r="E26" t="n">
        <v>8.84</v>
      </c>
      <c r="F26" t="n">
        <v>5.23</v>
      </c>
      <c r="G26" t="n">
        <v>28.54</v>
      </c>
      <c r="H26" t="n">
        <v>0.4</v>
      </c>
      <c r="I26" t="n">
        <v>11</v>
      </c>
      <c r="J26" t="n">
        <v>309.41</v>
      </c>
      <c r="K26" t="n">
        <v>61.82</v>
      </c>
      <c r="L26" t="n">
        <v>7</v>
      </c>
      <c r="M26" t="n">
        <v>9</v>
      </c>
      <c r="N26" t="n">
        <v>90.59</v>
      </c>
      <c r="O26" t="n">
        <v>38394.52</v>
      </c>
      <c r="P26" t="n">
        <v>93.45999999999999</v>
      </c>
      <c r="Q26" t="n">
        <v>202.84</v>
      </c>
      <c r="R26" t="n">
        <v>23.74</v>
      </c>
      <c r="S26" t="n">
        <v>13.89</v>
      </c>
      <c r="T26" t="n">
        <v>3216.11</v>
      </c>
      <c r="U26" t="n">
        <v>0.59</v>
      </c>
      <c r="V26" t="n">
        <v>0.74</v>
      </c>
      <c r="W26" t="n">
        <v>0.65</v>
      </c>
      <c r="X26" t="n">
        <v>0.19</v>
      </c>
      <c r="Y26" t="n">
        <v>1</v>
      </c>
      <c r="Z26" t="n">
        <v>10</v>
      </c>
      <c r="AA26" t="n">
        <v>63.68450504899152</v>
      </c>
      <c r="AB26" t="n">
        <v>87.13594937007154</v>
      </c>
      <c r="AC26" t="n">
        <v>78.81981665828576</v>
      </c>
      <c r="AD26" t="n">
        <v>63684.50504899152</v>
      </c>
      <c r="AE26" t="n">
        <v>87135.94937007154</v>
      </c>
      <c r="AF26" t="n">
        <v>2.470128763458663e-06</v>
      </c>
      <c r="AG26" t="n">
        <v>0.1841666666666667</v>
      </c>
      <c r="AH26" t="n">
        <v>78819.81665828577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11.3058</v>
      </c>
      <c r="E27" t="n">
        <v>8.85</v>
      </c>
      <c r="F27" t="n">
        <v>5.24</v>
      </c>
      <c r="G27" t="n">
        <v>28.56</v>
      </c>
      <c r="H27" t="n">
        <v>0.42</v>
      </c>
      <c r="I27" t="n">
        <v>11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93.51000000000001</v>
      </c>
      <c r="Q27" t="n">
        <v>202.86</v>
      </c>
      <c r="R27" t="n">
        <v>23.88</v>
      </c>
      <c r="S27" t="n">
        <v>13.89</v>
      </c>
      <c r="T27" t="n">
        <v>3286.75</v>
      </c>
      <c r="U27" t="n">
        <v>0.58</v>
      </c>
      <c r="V27" t="n">
        <v>0.74</v>
      </c>
      <c r="W27" t="n">
        <v>0.65</v>
      </c>
      <c r="X27" t="n">
        <v>0.2</v>
      </c>
      <c r="Y27" t="n">
        <v>1</v>
      </c>
      <c r="Z27" t="n">
        <v>10</v>
      </c>
      <c r="AA27" t="n">
        <v>63.76770258606955</v>
      </c>
      <c r="AB27" t="n">
        <v>87.24978391071794</v>
      </c>
      <c r="AC27" t="n">
        <v>78.92278699014069</v>
      </c>
      <c r="AD27" t="n">
        <v>63767.70258606954</v>
      </c>
      <c r="AE27" t="n">
        <v>87249.78391071793</v>
      </c>
      <c r="AF27" t="n">
        <v>2.469036829747758e-06</v>
      </c>
      <c r="AG27" t="n">
        <v>0.184375</v>
      </c>
      <c r="AH27" t="n">
        <v>78922.7869901407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11.4061</v>
      </c>
      <c r="E28" t="n">
        <v>8.77</v>
      </c>
      <c r="F28" t="n">
        <v>5.21</v>
      </c>
      <c r="G28" t="n">
        <v>31.29</v>
      </c>
      <c r="H28" t="n">
        <v>0.43</v>
      </c>
      <c r="I28" t="n">
        <v>10</v>
      </c>
      <c r="J28" t="n">
        <v>310.5</v>
      </c>
      <c r="K28" t="n">
        <v>61.82</v>
      </c>
      <c r="L28" t="n">
        <v>7.5</v>
      </c>
      <c r="M28" t="n">
        <v>8</v>
      </c>
      <c r="N28" t="n">
        <v>91.18000000000001</v>
      </c>
      <c r="O28" t="n">
        <v>38528.81</v>
      </c>
      <c r="P28" t="n">
        <v>92.84</v>
      </c>
      <c r="Q28" t="n">
        <v>202.83</v>
      </c>
      <c r="R28" t="n">
        <v>23.12</v>
      </c>
      <c r="S28" t="n">
        <v>13.89</v>
      </c>
      <c r="T28" t="n">
        <v>2911.04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62.80888989266143</v>
      </c>
      <c r="AB28" t="n">
        <v>85.93789408376692</v>
      </c>
      <c r="AC28" t="n">
        <v>77.73610208702453</v>
      </c>
      <c r="AD28" t="n">
        <v>62808.88989266143</v>
      </c>
      <c r="AE28" t="n">
        <v>85937.89408376692</v>
      </c>
      <c r="AF28" t="n">
        <v>2.490941019988494e-06</v>
      </c>
      <c r="AG28" t="n">
        <v>0.1827083333333333</v>
      </c>
      <c r="AH28" t="n">
        <v>77736.10208702454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11.4025</v>
      </c>
      <c r="E29" t="n">
        <v>8.77</v>
      </c>
      <c r="F29" t="n">
        <v>5.22</v>
      </c>
      <c r="G29" t="n">
        <v>31.3</v>
      </c>
      <c r="H29" t="n">
        <v>0.44</v>
      </c>
      <c r="I29" t="n">
        <v>10</v>
      </c>
      <c r="J29" t="n">
        <v>311.04</v>
      </c>
      <c r="K29" t="n">
        <v>61.82</v>
      </c>
      <c r="L29" t="n">
        <v>7.75</v>
      </c>
      <c r="M29" t="n">
        <v>8</v>
      </c>
      <c r="N29" t="n">
        <v>91.47</v>
      </c>
      <c r="O29" t="n">
        <v>38596.15</v>
      </c>
      <c r="P29" t="n">
        <v>93.01000000000001</v>
      </c>
      <c r="Q29" t="n">
        <v>202.81</v>
      </c>
      <c r="R29" t="n">
        <v>23.16</v>
      </c>
      <c r="S29" t="n">
        <v>13.89</v>
      </c>
      <c r="T29" t="n">
        <v>2928.06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62.93994842318441</v>
      </c>
      <c r="AB29" t="n">
        <v>86.11721414712267</v>
      </c>
      <c r="AC29" t="n">
        <v>77.89830809521099</v>
      </c>
      <c r="AD29" t="n">
        <v>62939.94842318441</v>
      </c>
      <c r="AE29" t="n">
        <v>86117.21414712266</v>
      </c>
      <c r="AF29" t="n">
        <v>2.490154827716642e-06</v>
      </c>
      <c r="AG29" t="n">
        <v>0.1827083333333333</v>
      </c>
      <c r="AH29" t="n">
        <v>77898.30809521099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11.4101</v>
      </c>
      <c r="E30" t="n">
        <v>8.76</v>
      </c>
      <c r="F30" t="n">
        <v>5.21</v>
      </c>
      <c r="G30" t="n">
        <v>31.27</v>
      </c>
      <c r="H30" t="n">
        <v>0.46</v>
      </c>
      <c r="I30" t="n">
        <v>10</v>
      </c>
      <c r="J30" t="n">
        <v>311.59</v>
      </c>
      <c r="K30" t="n">
        <v>61.82</v>
      </c>
      <c r="L30" t="n">
        <v>8</v>
      </c>
      <c r="M30" t="n">
        <v>8</v>
      </c>
      <c r="N30" t="n">
        <v>91.77</v>
      </c>
      <c r="O30" t="n">
        <v>38663.62</v>
      </c>
      <c r="P30" t="n">
        <v>92.91</v>
      </c>
      <c r="Q30" t="n">
        <v>202.81</v>
      </c>
      <c r="R30" t="n">
        <v>23.07</v>
      </c>
      <c r="S30" t="n">
        <v>13.89</v>
      </c>
      <c r="T30" t="n">
        <v>2885.83</v>
      </c>
      <c r="U30" t="n">
        <v>0.6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62.82019305109524</v>
      </c>
      <c r="AB30" t="n">
        <v>85.95335956379623</v>
      </c>
      <c r="AC30" t="n">
        <v>77.7500915633458</v>
      </c>
      <c r="AD30" t="n">
        <v>62820.19305109524</v>
      </c>
      <c r="AE30" t="n">
        <v>85953.35956379623</v>
      </c>
      <c r="AF30" t="n">
        <v>2.491814566957217e-06</v>
      </c>
      <c r="AG30" t="n">
        <v>0.1825</v>
      </c>
      <c r="AH30" t="n">
        <v>77750.09156334581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11.3949</v>
      </c>
      <c r="E31" t="n">
        <v>8.779999999999999</v>
      </c>
      <c r="F31" t="n">
        <v>5.22</v>
      </c>
      <c r="G31" t="n">
        <v>31.34</v>
      </c>
      <c r="H31" t="n">
        <v>0.47</v>
      </c>
      <c r="I31" t="n">
        <v>10</v>
      </c>
      <c r="J31" t="n">
        <v>312.14</v>
      </c>
      <c r="K31" t="n">
        <v>61.82</v>
      </c>
      <c r="L31" t="n">
        <v>8.25</v>
      </c>
      <c r="M31" t="n">
        <v>8</v>
      </c>
      <c r="N31" t="n">
        <v>92.06999999999999</v>
      </c>
      <c r="O31" t="n">
        <v>38731.35</v>
      </c>
      <c r="P31" t="n">
        <v>92.87</v>
      </c>
      <c r="Q31" t="n">
        <v>202.82</v>
      </c>
      <c r="R31" t="n">
        <v>23.39</v>
      </c>
      <c r="S31" t="n">
        <v>13.89</v>
      </c>
      <c r="T31" t="n">
        <v>3046.95</v>
      </c>
      <c r="U31" t="n">
        <v>0.59</v>
      </c>
      <c r="V31" t="n">
        <v>0.74</v>
      </c>
      <c r="W31" t="n">
        <v>0.65</v>
      </c>
      <c r="X31" t="n">
        <v>0.18</v>
      </c>
      <c r="Y31" t="n">
        <v>1</v>
      </c>
      <c r="Z31" t="n">
        <v>10</v>
      </c>
      <c r="AA31" t="n">
        <v>62.91435864090111</v>
      </c>
      <c r="AB31" t="n">
        <v>86.08220107806115</v>
      </c>
      <c r="AC31" t="n">
        <v>77.86663662431954</v>
      </c>
      <c r="AD31" t="n">
        <v>62914.3586409011</v>
      </c>
      <c r="AE31" t="n">
        <v>86082.20107806115</v>
      </c>
      <c r="AF31" t="n">
        <v>2.488495088476068e-06</v>
      </c>
      <c r="AG31" t="n">
        <v>0.1829166666666666</v>
      </c>
      <c r="AH31" t="n">
        <v>77866.63662431954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11.4891</v>
      </c>
      <c r="E32" t="n">
        <v>8.699999999999999</v>
      </c>
      <c r="F32" t="n">
        <v>5.21</v>
      </c>
      <c r="G32" t="n">
        <v>34.71</v>
      </c>
      <c r="H32" t="n">
        <v>0.48</v>
      </c>
      <c r="I32" t="n">
        <v>9</v>
      </c>
      <c r="J32" t="n">
        <v>312.69</v>
      </c>
      <c r="K32" t="n">
        <v>61.82</v>
      </c>
      <c r="L32" t="n">
        <v>8.5</v>
      </c>
      <c r="M32" t="n">
        <v>7</v>
      </c>
      <c r="N32" t="n">
        <v>92.37</v>
      </c>
      <c r="O32" t="n">
        <v>38799.09</v>
      </c>
      <c r="P32" t="n">
        <v>92.54000000000001</v>
      </c>
      <c r="Q32" t="n">
        <v>202.82</v>
      </c>
      <c r="R32" t="n">
        <v>22.77</v>
      </c>
      <c r="S32" t="n">
        <v>13.89</v>
      </c>
      <c r="T32" t="n">
        <v>2742.13</v>
      </c>
      <c r="U32" t="n">
        <v>0.61</v>
      </c>
      <c r="V32" t="n">
        <v>0.74</v>
      </c>
      <c r="W32" t="n">
        <v>0.66</v>
      </c>
      <c r="X32" t="n">
        <v>0.17</v>
      </c>
      <c r="Y32" t="n">
        <v>1</v>
      </c>
      <c r="Z32" t="n">
        <v>10</v>
      </c>
      <c r="AA32" t="n">
        <v>62.22422989921596</v>
      </c>
      <c r="AB32" t="n">
        <v>85.13793648735673</v>
      </c>
      <c r="AC32" t="n">
        <v>77.01249132086795</v>
      </c>
      <c r="AD32" t="n">
        <v>62224.22989921596</v>
      </c>
      <c r="AE32" t="n">
        <v>85137.93648735672</v>
      </c>
      <c r="AF32" t="n">
        <v>2.5090671195895e-06</v>
      </c>
      <c r="AG32" t="n">
        <v>0.18125</v>
      </c>
      <c r="AH32" t="n">
        <v>77012.49132086795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11.4954</v>
      </c>
      <c r="E33" t="n">
        <v>8.699999999999999</v>
      </c>
      <c r="F33" t="n">
        <v>5.2</v>
      </c>
      <c r="G33" t="n">
        <v>34.68</v>
      </c>
      <c r="H33" t="n">
        <v>0.5</v>
      </c>
      <c r="I33" t="n">
        <v>9</v>
      </c>
      <c r="J33" t="n">
        <v>313.24</v>
      </c>
      <c r="K33" t="n">
        <v>61.82</v>
      </c>
      <c r="L33" t="n">
        <v>8.75</v>
      </c>
      <c r="M33" t="n">
        <v>7</v>
      </c>
      <c r="N33" t="n">
        <v>92.67</v>
      </c>
      <c r="O33" t="n">
        <v>38866.96</v>
      </c>
      <c r="P33" t="n">
        <v>92.37</v>
      </c>
      <c r="Q33" t="n">
        <v>202.81</v>
      </c>
      <c r="R33" t="n">
        <v>22.61</v>
      </c>
      <c r="S33" t="n">
        <v>13.89</v>
      </c>
      <c r="T33" t="n">
        <v>2661.04</v>
      </c>
      <c r="U33" t="n">
        <v>0.61</v>
      </c>
      <c r="V33" t="n">
        <v>0.74</v>
      </c>
      <c r="W33" t="n">
        <v>0.66</v>
      </c>
      <c r="X33" t="n">
        <v>0.16</v>
      </c>
      <c r="Y33" t="n">
        <v>1</v>
      </c>
      <c r="Z33" t="n">
        <v>10</v>
      </c>
      <c r="AA33" t="n">
        <v>62.08036790185015</v>
      </c>
      <c r="AB33" t="n">
        <v>84.94109815581751</v>
      </c>
      <c r="AC33" t="n">
        <v>76.83443896342645</v>
      </c>
      <c r="AD33" t="n">
        <v>62080.36790185014</v>
      </c>
      <c r="AE33" t="n">
        <v>84941.09815581751</v>
      </c>
      <c r="AF33" t="n">
        <v>2.510442956065239e-06</v>
      </c>
      <c r="AG33" t="n">
        <v>0.18125</v>
      </c>
      <c r="AH33" t="n">
        <v>76834.43896342645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11.4943</v>
      </c>
      <c r="E34" t="n">
        <v>8.699999999999999</v>
      </c>
      <c r="F34" t="n">
        <v>5.2</v>
      </c>
      <c r="G34" t="n">
        <v>34.69</v>
      </c>
      <c r="H34" t="n">
        <v>0.51</v>
      </c>
      <c r="I34" t="n">
        <v>9</v>
      </c>
      <c r="J34" t="n">
        <v>313.79</v>
      </c>
      <c r="K34" t="n">
        <v>61.82</v>
      </c>
      <c r="L34" t="n">
        <v>9</v>
      </c>
      <c r="M34" t="n">
        <v>7</v>
      </c>
      <c r="N34" t="n">
        <v>92.97</v>
      </c>
      <c r="O34" t="n">
        <v>38934.97</v>
      </c>
      <c r="P34" t="n">
        <v>92.3</v>
      </c>
      <c r="Q34" t="n">
        <v>202.82</v>
      </c>
      <c r="R34" t="n">
        <v>22.65</v>
      </c>
      <c r="S34" t="n">
        <v>13.89</v>
      </c>
      <c r="T34" t="n">
        <v>2681.4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62.05293479664285</v>
      </c>
      <c r="AB34" t="n">
        <v>84.90356297100976</v>
      </c>
      <c r="AC34" t="n">
        <v>76.80048608397576</v>
      </c>
      <c r="AD34" t="n">
        <v>62052.93479664285</v>
      </c>
      <c r="AE34" t="n">
        <v>84903.56297100976</v>
      </c>
      <c r="AF34" t="n">
        <v>2.510202730648841e-06</v>
      </c>
      <c r="AG34" t="n">
        <v>0.18125</v>
      </c>
      <c r="AH34" t="n">
        <v>76800.48608397576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11.4906</v>
      </c>
      <c r="E35" t="n">
        <v>8.699999999999999</v>
      </c>
      <c r="F35" t="n">
        <v>5.21</v>
      </c>
      <c r="G35" t="n">
        <v>34.7</v>
      </c>
      <c r="H35" t="n">
        <v>0.52</v>
      </c>
      <c r="I35" t="n">
        <v>9</v>
      </c>
      <c r="J35" t="n">
        <v>314.34</v>
      </c>
      <c r="K35" t="n">
        <v>61.82</v>
      </c>
      <c r="L35" t="n">
        <v>9.25</v>
      </c>
      <c r="M35" t="n">
        <v>7</v>
      </c>
      <c r="N35" t="n">
        <v>93.27</v>
      </c>
      <c r="O35" t="n">
        <v>39003.11</v>
      </c>
      <c r="P35" t="n">
        <v>92.3</v>
      </c>
      <c r="Q35" t="n">
        <v>202.86</v>
      </c>
      <c r="R35" t="n">
        <v>22.78</v>
      </c>
      <c r="S35" t="n">
        <v>13.89</v>
      </c>
      <c r="T35" t="n">
        <v>2746.2</v>
      </c>
      <c r="U35" t="n">
        <v>0.61</v>
      </c>
      <c r="V35" t="n">
        <v>0.74</v>
      </c>
      <c r="W35" t="n">
        <v>0.65</v>
      </c>
      <c r="X35" t="n">
        <v>0.17</v>
      </c>
      <c r="Y35" t="n">
        <v>1</v>
      </c>
      <c r="Z35" t="n">
        <v>10</v>
      </c>
      <c r="AA35" t="n">
        <v>62.10276036825328</v>
      </c>
      <c r="AB35" t="n">
        <v>84.97173651623618</v>
      </c>
      <c r="AC35" t="n">
        <v>76.86215324172798</v>
      </c>
      <c r="AD35" t="n">
        <v>62102.76036825328</v>
      </c>
      <c r="AE35" t="n">
        <v>84971.73651623618</v>
      </c>
      <c r="AF35" t="n">
        <v>2.509394699702772e-06</v>
      </c>
      <c r="AG35" t="n">
        <v>0.18125</v>
      </c>
      <c r="AH35" t="n">
        <v>76862.15324172798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11.5875</v>
      </c>
      <c r="E36" t="n">
        <v>8.630000000000001</v>
      </c>
      <c r="F36" t="n">
        <v>5.19</v>
      </c>
      <c r="G36" t="n">
        <v>38.91</v>
      </c>
      <c r="H36" t="n">
        <v>0.54</v>
      </c>
      <c r="I36" t="n">
        <v>8</v>
      </c>
      <c r="J36" t="n">
        <v>314.9</v>
      </c>
      <c r="K36" t="n">
        <v>61.82</v>
      </c>
      <c r="L36" t="n">
        <v>9.5</v>
      </c>
      <c r="M36" t="n">
        <v>6</v>
      </c>
      <c r="N36" t="n">
        <v>93.56999999999999</v>
      </c>
      <c r="O36" t="n">
        <v>39071.38</v>
      </c>
      <c r="P36" t="n">
        <v>91.94</v>
      </c>
      <c r="Q36" t="n">
        <v>202.81</v>
      </c>
      <c r="R36" t="n">
        <v>22.31</v>
      </c>
      <c r="S36" t="n">
        <v>13.89</v>
      </c>
      <c r="T36" t="n">
        <v>2513.76</v>
      </c>
      <c r="U36" t="n">
        <v>0.62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61.36752236385497</v>
      </c>
      <c r="AB36" t="n">
        <v>83.96575144220741</v>
      </c>
      <c r="AC36" t="n">
        <v>75.95217797125527</v>
      </c>
      <c r="AD36" t="n">
        <v>61367.52236385497</v>
      </c>
      <c r="AE36" t="n">
        <v>83965.7514422074</v>
      </c>
      <c r="AF36" t="n">
        <v>2.530556375020092e-06</v>
      </c>
      <c r="AG36" t="n">
        <v>0.1797916666666667</v>
      </c>
      <c r="AH36" t="n">
        <v>75952.17797125527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11.5968</v>
      </c>
      <c r="E37" t="n">
        <v>8.619999999999999</v>
      </c>
      <c r="F37" t="n">
        <v>5.18</v>
      </c>
      <c r="G37" t="n">
        <v>38.86</v>
      </c>
      <c r="H37" t="n">
        <v>0.55</v>
      </c>
      <c r="I37" t="n">
        <v>8</v>
      </c>
      <c r="J37" t="n">
        <v>315.45</v>
      </c>
      <c r="K37" t="n">
        <v>61.82</v>
      </c>
      <c r="L37" t="n">
        <v>9.75</v>
      </c>
      <c r="M37" t="n">
        <v>6</v>
      </c>
      <c r="N37" t="n">
        <v>93.88</v>
      </c>
      <c r="O37" t="n">
        <v>39139.8</v>
      </c>
      <c r="P37" t="n">
        <v>91.84999999999999</v>
      </c>
      <c r="Q37" t="n">
        <v>202.81</v>
      </c>
      <c r="R37" t="n">
        <v>22.15</v>
      </c>
      <c r="S37" t="n">
        <v>13.89</v>
      </c>
      <c r="T37" t="n">
        <v>2434.3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61.24675450000959</v>
      </c>
      <c r="AB37" t="n">
        <v>83.80051152299212</v>
      </c>
      <c r="AC37" t="n">
        <v>75.80270831801415</v>
      </c>
      <c r="AD37" t="n">
        <v>61246.75450000959</v>
      </c>
      <c r="AE37" t="n">
        <v>83800.51152299212</v>
      </c>
      <c r="AF37" t="n">
        <v>2.532587371722373e-06</v>
      </c>
      <c r="AG37" t="n">
        <v>0.1795833333333333</v>
      </c>
      <c r="AH37" t="n">
        <v>75802.70831801415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11.6006</v>
      </c>
      <c r="E38" t="n">
        <v>8.619999999999999</v>
      </c>
      <c r="F38" t="n">
        <v>5.18</v>
      </c>
      <c r="G38" t="n">
        <v>38.84</v>
      </c>
      <c r="H38" t="n">
        <v>0.5600000000000001</v>
      </c>
      <c r="I38" t="n">
        <v>8</v>
      </c>
      <c r="J38" t="n">
        <v>316.01</v>
      </c>
      <c r="K38" t="n">
        <v>61.82</v>
      </c>
      <c r="L38" t="n">
        <v>10</v>
      </c>
      <c r="M38" t="n">
        <v>6</v>
      </c>
      <c r="N38" t="n">
        <v>94.18000000000001</v>
      </c>
      <c r="O38" t="n">
        <v>39208.35</v>
      </c>
      <c r="P38" t="n">
        <v>91.78</v>
      </c>
      <c r="Q38" t="n">
        <v>202.81</v>
      </c>
      <c r="R38" t="n">
        <v>21.99</v>
      </c>
      <c r="S38" t="n">
        <v>13.89</v>
      </c>
      <c r="T38" t="n">
        <v>2355.41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61.19464861192939</v>
      </c>
      <c r="AB38" t="n">
        <v>83.72921794817127</v>
      </c>
      <c r="AC38" t="n">
        <v>75.73821890191302</v>
      </c>
      <c r="AD38" t="n">
        <v>61194.64861192939</v>
      </c>
      <c r="AE38" t="n">
        <v>83729.21794817127</v>
      </c>
      <c r="AF38" t="n">
        <v>2.53341724134266e-06</v>
      </c>
      <c r="AG38" t="n">
        <v>0.1795833333333333</v>
      </c>
      <c r="AH38" t="n">
        <v>75738.21890191302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11.5991</v>
      </c>
      <c r="E39" t="n">
        <v>8.619999999999999</v>
      </c>
      <c r="F39" t="n">
        <v>5.18</v>
      </c>
      <c r="G39" t="n">
        <v>38.85</v>
      </c>
      <c r="H39" t="n">
        <v>0.58</v>
      </c>
      <c r="I39" t="n">
        <v>8</v>
      </c>
      <c r="J39" t="n">
        <v>316.56</v>
      </c>
      <c r="K39" t="n">
        <v>61.82</v>
      </c>
      <c r="L39" t="n">
        <v>10.25</v>
      </c>
      <c r="M39" t="n">
        <v>6</v>
      </c>
      <c r="N39" t="n">
        <v>94.48999999999999</v>
      </c>
      <c r="O39" t="n">
        <v>39277.04</v>
      </c>
      <c r="P39" t="n">
        <v>91.62</v>
      </c>
      <c r="Q39" t="n">
        <v>202.82</v>
      </c>
      <c r="R39" t="n">
        <v>21.98</v>
      </c>
      <c r="S39" t="n">
        <v>13.89</v>
      </c>
      <c r="T39" t="n">
        <v>2352.06</v>
      </c>
      <c r="U39" t="n">
        <v>0.63</v>
      </c>
      <c r="V39" t="n">
        <v>0.75</v>
      </c>
      <c r="W39" t="n">
        <v>0.65</v>
      </c>
      <c r="X39" t="n">
        <v>0.14</v>
      </c>
      <c r="Y39" t="n">
        <v>1</v>
      </c>
      <c r="Z39" t="n">
        <v>10</v>
      </c>
      <c r="AA39" t="n">
        <v>61.12718139659852</v>
      </c>
      <c r="AB39" t="n">
        <v>83.63690632771214</v>
      </c>
      <c r="AC39" t="n">
        <v>75.65471737295032</v>
      </c>
      <c r="AD39" t="n">
        <v>61127.18139659852</v>
      </c>
      <c r="AE39" t="n">
        <v>83636.90632771215</v>
      </c>
      <c r="AF39" t="n">
        <v>2.533089661229389e-06</v>
      </c>
      <c r="AG39" t="n">
        <v>0.1795833333333333</v>
      </c>
      <c r="AH39" t="n">
        <v>75654.71737295031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11.6028</v>
      </c>
      <c r="E40" t="n">
        <v>8.619999999999999</v>
      </c>
      <c r="F40" t="n">
        <v>5.18</v>
      </c>
      <c r="G40" t="n">
        <v>38.83</v>
      </c>
      <c r="H40" t="n">
        <v>0.59</v>
      </c>
      <c r="I40" t="n">
        <v>8</v>
      </c>
      <c r="J40" t="n">
        <v>317.12</v>
      </c>
      <c r="K40" t="n">
        <v>61.82</v>
      </c>
      <c r="L40" t="n">
        <v>10.5</v>
      </c>
      <c r="M40" t="n">
        <v>6</v>
      </c>
      <c r="N40" t="n">
        <v>94.8</v>
      </c>
      <c r="O40" t="n">
        <v>39345.87</v>
      </c>
      <c r="P40" t="n">
        <v>91.42</v>
      </c>
      <c r="Q40" t="n">
        <v>202.83</v>
      </c>
      <c r="R40" t="n">
        <v>21.93</v>
      </c>
      <c r="S40" t="n">
        <v>13.89</v>
      </c>
      <c r="T40" t="n">
        <v>2323.2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61.01465773090244</v>
      </c>
      <c r="AB40" t="n">
        <v>83.48294648411309</v>
      </c>
      <c r="AC40" t="n">
        <v>75.51545124074029</v>
      </c>
      <c r="AD40" t="n">
        <v>61014.65773090244</v>
      </c>
      <c r="AE40" t="n">
        <v>83482.94648411308</v>
      </c>
      <c r="AF40" t="n">
        <v>2.533897692175458e-06</v>
      </c>
      <c r="AG40" t="n">
        <v>0.1795833333333333</v>
      </c>
      <c r="AH40" t="n">
        <v>75515.45124074029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11.6095</v>
      </c>
      <c r="E41" t="n">
        <v>8.609999999999999</v>
      </c>
      <c r="F41" t="n">
        <v>5.17</v>
      </c>
      <c r="G41" t="n">
        <v>38.79</v>
      </c>
      <c r="H41" t="n">
        <v>0.6</v>
      </c>
      <c r="I41" t="n">
        <v>8</v>
      </c>
      <c r="J41" t="n">
        <v>317.68</v>
      </c>
      <c r="K41" t="n">
        <v>61.82</v>
      </c>
      <c r="L41" t="n">
        <v>10.75</v>
      </c>
      <c r="M41" t="n">
        <v>6</v>
      </c>
      <c r="N41" t="n">
        <v>95.11</v>
      </c>
      <c r="O41" t="n">
        <v>39414.84</v>
      </c>
      <c r="P41" t="n">
        <v>91.23999999999999</v>
      </c>
      <c r="Q41" t="n">
        <v>202.81</v>
      </c>
      <c r="R41" t="n">
        <v>21.8</v>
      </c>
      <c r="S41" t="n">
        <v>13.89</v>
      </c>
      <c r="T41" t="n">
        <v>2257.79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60.86523677041327</v>
      </c>
      <c r="AB41" t="n">
        <v>83.27850213398435</v>
      </c>
      <c r="AC41" t="n">
        <v>75.33051877244837</v>
      </c>
      <c r="AD41" t="n">
        <v>60865.23677041327</v>
      </c>
      <c r="AE41" t="n">
        <v>83278.50213398435</v>
      </c>
      <c r="AF41" t="n">
        <v>2.53536088334807e-06</v>
      </c>
      <c r="AG41" t="n">
        <v>0.179375</v>
      </c>
      <c r="AH41" t="n">
        <v>75330.51877244837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11.7001</v>
      </c>
      <c r="E42" t="n">
        <v>8.550000000000001</v>
      </c>
      <c r="F42" t="n">
        <v>5.16</v>
      </c>
      <c r="G42" t="n">
        <v>44.24</v>
      </c>
      <c r="H42" t="n">
        <v>0.62</v>
      </c>
      <c r="I42" t="n">
        <v>7</v>
      </c>
      <c r="J42" t="n">
        <v>318.24</v>
      </c>
      <c r="K42" t="n">
        <v>61.82</v>
      </c>
      <c r="L42" t="n">
        <v>11</v>
      </c>
      <c r="M42" t="n">
        <v>5</v>
      </c>
      <c r="N42" t="n">
        <v>95.42</v>
      </c>
      <c r="O42" t="n">
        <v>39483.95</v>
      </c>
      <c r="P42" t="n">
        <v>90.92</v>
      </c>
      <c r="Q42" t="n">
        <v>202.81</v>
      </c>
      <c r="R42" t="n">
        <v>21.33</v>
      </c>
      <c r="S42" t="n">
        <v>13.89</v>
      </c>
      <c r="T42" t="n">
        <v>2032.21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60.22826443919715</v>
      </c>
      <c r="AB42" t="n">
        <v>82.40696848917894</v>
      </c>
      <c r="AC42" t="n">
        <v>74.54216307549771</v>
      </c>
      <c r="AD42" t="n">
        <v>60228.26443919715</v>
      </c>
      <c r="AE42" t="n">
        <v>82406.96848917894</v>
      </c>
      <c r="AF42" t="n">
        <v>2.55514672218965e-06</v>
      </c>
      <c r="AG42" t="n">
        <v>0.178125</v>
      </c>
      <c r="AH42" t="n">
        <v>74542.16307549771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11.7001</v>
      </c>
      <c r="E43" t="n">
        <v>8.550000000000001</v>
      </c>
      <c r="F43" t="n">
        <v>5.16</v>
      </c>
      <c r="G43" t="n">
        <v>44.24</v>
      </c>
      <c r="H43" t="n">
        <v>0.63</v>
      </c>
      <c r="I43" t="n">
        <v>7</v>
      </c>
      <c r="J43" t="n">
        <v>318.8</v>
      </c>
      <c r="K43" t="n">
        <v>61.82</v>
      </c>
      <c r="L43" t="n">
        <v>11.25</v>
      </c>
      <c r="M43" t="n">
        <v>5</v>
      </c>
      <c r="N43" t="n">
        <v>95.73</v>
      </c>
      <c r="O43" t="n">
        <v>39553.2</v>
      </c>
      <c r="P43" t="n">
        <v>91.03</v>
      </c>
      <c r="Q43" t="n">
        <v>202.83</v>
      </c>
      <c r="R43" t="n">
        <v>21.51</v>
      </c>
      <c r="S43" t="n">
        <v>13.89</v>
      </c>
      <c r="T43" t="n">
        <v>2117.92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60.27942771492688</v>
      </c>
      <c r="AB43" t="n">
        <v>82.47697234019672</v>
      </c>
      <c r="AC43" t="n">
        <v>74.60548585722542</v>
      </c>
      <c r="AD43" t="n">
        <v>60279.42771492687</v>
      </c>
      <c r="AE43" t="n">
        <v>82476.97234019672</v>
      </c>
      <c r="AF43" t="n">
        <v>2.55514672218965e-06</v>
      </c>
      <c r="AG43" t="n">
        <v>0.178125</v>
      </c>
      <c r="AH43" t="n">
        <v>74605.48585722542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11.7146</v>
      </c>
      <c r="E44" t="n">
        <v>8.539999999999999</v>
      </c>
      <c r="F44" t="n">
        <v>5.15</v>
      </c>
      <c r="G44" t="n">
        <v>44.15</v>
      </c>
      <c r="H44" t="n">
        <v>0.64</v>
      </c>
      <c r="I44" t="n">
        <v>7</v>
      </c>
      <c r="J44" t="n">
        <v>319.36</v>
      </c>
      <c r="K44" t="n">
        <v>61.82</v>
      </c>
      <c r="L44" t="n">
        <v>11.5</v>
      </c>
      <c r="M44" t="n">
        <v>5</v>
      </c>
      <c r="N44" t="n">
        <v>96.04000000000001</v>
      </c>
      <c r="O44" t="n">
        <v>39622.59</v>
      </c>
      <c r="P44" t="n">
        <v>90.91</v>
      </c>
      <c r="Q44" t="n">
        <v>202.81</v>
      </c>
      <c r="R44" t="n">
        <v>21.13</v>
      </c>
      <c r="S44" t="n">
        <v>13.89</v>
      </c>
      <c r="T44" t="n">
        <v>1930.15</v>
      </c>
      <c r="U44" t="n">
        <v>0.66</v>
      </c>
      <c r="V44" t="n">
        <v>0.75</v>
      </c>
      <c r="W44" t="n">
        <v>0.65</v>
      </c>
      <c r="X44" t="n">
        <v>0.11</v>
      </c>
      <c r="Y44" t="n">
        <v>1</v>
      </c>
      <c r="Z44" t="n">
        <v>10</v>
      </c>
      <c r="AA44" t="n">
        <v>60.12110279654055</v>
      </c>
      <c r="AB44" t="n">
        <v>82.2603452020582</v>
      </c>
      <c r="AC44" t="n">
        <v>74.40953330911269</v>
      </c>
      <c r="AD44" t="n">
        <v>60121.10279654054</v>
      </c>
      <c r="AE44" t="n">
        <v>82260.3452020582</v>
      </c>
      <c r="AF44" t="n">
        <v>2.558313329951272e-06</v>
      </c>
      <c r="AG44" t="n">
        <v>0.1779166666666666</v>
      </c>
      <c r="AH44" t="n">
        <v>74409.5333091127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11.7008</v>
      </c>
      <c r="E45" t="n">
        <v>8.550000000000001</v>
      </c>
      <c r="F45" t="n">
        <v>5.16</v>
      </c>
      <c r="G45" t="n">
        <v>44.23</v>
      </c>
      <c r="H45" t="n">
        <v>0.65</v>
      </c>
      <c r="I45" t="n">
        <v>7</v>
      </c>
      <c r="J45" t="n">
        <v>319.93</v>
      </c>
      <c r="K45" t="n">
        <v>61.82</v>
      </c>
      <c r="L45" t="n">
        <v>11.75</v>
      </c>
      <c r="M45" t="n">
        <v>5</v>
      </c>
      <c r="N45" t="n">
        <v>96.36</v>
      </c>
      <c r="O45" t="n">
        <v>39692.13</v>
      </c>
      <c r="P45" t="n">
        <v>91.15000000000001</v>
      </c>
      <c r="Q45" t="n">
        <v>202.82</v>
      </c>
      <c r="R45" t="n">
        <v>21.37</v>
      </c>
      <c r="S45" t="n">
        <v>13.89</v>
      </c>
      <c r="T45" t="n">
        <v>2050.64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60.33177733737097</v>
      </c>
      <c r="AB45" t="n">
        <v>82.54859940312706</v>
      </c>
      <c r="AC45" t="n">
        <v>74.67027693379892</v>
      </c>
      <c r="AD45" t="n">
        <v>60331.77733737096</v>
      </c>
      <c r="AE45" t="n">
        <v>82548.59940312705</v>
      </c>
      <c r="AF45" t="n">
        <v>2.555299592909177e-06</v>
      </c>
      <c r="AG45" t="n">
        <v>0.178125</v>
      </c>
      <c r="AH45" t="n">
        <v>74670.27693379892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11.702</v>
      </c>
      <c r="E46" t="n">
        <v>8.550000000000001</v>
      </c>
      <c r="F46" t="n">
        <v>5.16</v>
      </c>
      <c r="G46" t="n">
        <v>44.22</v>
      </c>
      <c r="H46" t="n">
        <v>0.67</v>
      </c>
      <c r="I46" t="n">
        <v>7</v>
      </c>
      <c r="J46" t="n">
        <v>320.49</v>
      </c>
      <c r="K46" t="n">
        <v>61.82</v>
      </c>
      <c r="L46" t="n">
        <v>12</v>
      </c>
      <c r="M46" t="n">
        <v>5</v>
      </c>
      <c r="N46" t="n">
        <v>96.67</v>
      </c>
      <c r="O46" t="n">
        <v>39761.81</v>
      </c>
      <c r="P46" t="n">
        <v>91.18000000000001</v>
      </c>
      <c r="Q46" t="n">
        <v>202.81</v>
      </c>
      <c r="R46" t="n">
        <v>21.39</v>
      </c>
      <c r="S46" t="n">
        <v>13.89</v>
      </c>
      <c r="T46" t="n">
        <v>2058.96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60.33978989655911</v>
      </c>
      <c r="AB46" t="n">
        <v>82.55956254009745</v>
      </c>
      <c r="AC46" t="n">
        <v>74.68019376436371</v>
      </c>
      <c r="AD46" t="n">
        <v>60339.78989655911</v>
      </c>
      <c r="AE46" t="n">
        <v>82559.56254009744</v>
      </c>
      <c r="AF46" t="n">
        <v>2.555561656999794e-06</v>
      </c>
      <c r="AG46" t="n">
        <v>0.178125</v>
      </c>
      <c r="AH46" t="n">
        <v>74680.19376436371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11.7062</v>
      </c>
      <c r="E47" t="n">
        <v>8.539999999999999</v>
      </c>
      <c r="F47" t="n">
        <v>5.16</v>
      </c>
      <c r="G47" t="n">
        <v>44.2</v>
      </c>
      <c r="H47" t="n">
        <v>0.68</v>
      </c>
      <c r="I47" t="n">
        <v>7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90.8</v>
      </c>
      <c r="Q47" t="n">
        <v>202.81</v>
      </c>
      <c r="R47" t="n">
        <v>21.35</v>
      </c>
      <c r="S47" t="n">
        <v>13.89</v>
      </c>
      <c r="T47" t="n">
        <v>2039.46</v>
      </c>
      <c r="U47" t="n">
        <v>0.65</v>
      </c>
      <c r="V47" t="n">
        <v>0.75</v>
      </c>
      <c r="W47" t="n">
        <v>0.65</v>
      </c>
      <c r="X47" t="n">
        <v>0.12</v>
      </c>
      <c r="Y47" t="n">
        <v>1</v>
      </c>
      <c r="Z47" t="n">
        <v>10</v>
      </c>
      <c r="AA47" t="n">
        <v>60.1414358587345</v>
      </c>
      <c r="AB47" t="n">
        <v>82.28816579478337</v>
      </c>
      <c r="AC47" t="n">
        <v>74.43469874351464</v>
      </c>
      <c r="AD47" t="n">
        <v>60141.4358587345</v>
      </c>
      <c r="AE47" t="n">
        <v>82288.16579478337</v>
      </c>
      <c r="AF47" t="n">
        <v>2.556478881316954e-06</v>
      </c>
      <c r="AG47" t="n">
        <v>0.1779166666666666</v>
      </c>
      <c r="AH47" t="n">
        <v>74434.69874351464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11.6989</v>
      </c>
      <c r="E48" t="n">
        <v>8.550000000000001</v>
      </c>
      <c r="F48" t="n">
        <v>5.16</v>
      </c>
      <c r="G48" t="n">
        <v>44.24</v>
      </c>
      <c r="H48" t="n">
        <v>0.6899999999999999</v>
      </c>
      <c r="I48" t="n">
        <v>7</v>
      </c>
      <c r="J48" t="n">
        <v>321.63</v>
      </c>
      <c r="K48" t="n">
        <v>61.82</v>
      </c>
      <c r="L48" t="n">
        <v>12.5</v>
      </c>
      <c r="M48" t="n">
        <v>5</v>
      </c>
      <c r="N48" t="n">
        <v>97.31</v>
      </c>
      <c r="O48" t="n">
        <v>39901.61</v>
      </c>
      <c r="P48" t="n">
        <v>90.83</v>
      </c>
      <c r="Q48" t="n">
        <v>202.81</v>
      </c>
      <c r="R48" t="n">
        <v>21.47</v>
      </c>
      <c r="S48" t="n">
        <v>13.89</v>
      </c>
      <c r="T48" t="n">
        <v>2101.27</v>
      </c>
      <c r="U48" t="n">
        <v>0.65</v>
      </c>
      <c r="V48" t="n">
        <v>0.75</v>
      </c>
      <c r="W48" t="n">
        <v>0.65</v>
      </c>
      <c r="X48" t="n">
        <v>0.12</v>
      </c>
      <c r="Y48" t="n">
        <v>1</v>
      </c>
      <c r="Z48" t="n">
        <v>10</v>
      </c>
      <c r="AA48" t="n">
        <v>60.19232903526046</v>
      </c>
      <c r="AB48" t="n">
        <v>82.35780008415465</v>
      </c>
      <c r="AC48" t="n">
        <v>74.49768723404064</v>
      </c>
      <c r="AD48" t="n">
        <v>60192.32903526046</v>
      </c>
      <c r="AE48" t="n">
        <v>82357.80008415465</v>
      </c>
      <c r="AF48" t="n">
        <v>2.554884658099034e-06</v>
      </c>
      <c r="AG48" t="n">
        <v>0.178125</v>
      </c>
      <c r="AH48" t="n">
        <v>74497.68723404064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11.6951</v>
      </c>
      <c r="E49" t="n">
        <v>8.550000000000001</v>
      </c>
      <c r="F49" t="n">
        <v>5.16</v>
      </c>
      <c r="G49" t="n">
        <v>44.27</v>
      </c>
      <c r="H49" t="n">
        <v>0.71</v>
      </c>
      <c r="I49" t="n">
        <v>7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90.69</v>
      </c>
      <c r="Q49" t="n">
        <v>202.84</v>
      </c>
      <c r="R49" t="n">
        <v>21.65</v>
      </c>
      <c r="S49" t="n">
        <v>13.89</v>
      </c>
      <c r="T49" t="n">
        <v>2189.87</v>
      </c>
      <c r="U49" t="n">
        <v>0.64</v>
      </c>
      <c r="V49" t="n">
        <v>0.75</v>
      </c>
      <c r="W49" t="n">
        <v>0.65</v>
      </c>
      <c r="X49" t="n">
        <v>0.13</v>
      </c>
      <c r="Y49" t="n">
        <v>1</v>
      </c>
      <c r="Z49" t="n">
        <v>10</v>
      </c>
      <c r="AA49" t="n">
        <v>60.14595627203569</v>
      </c>
      <c r="AB49" t="n">
        <v>82.29435082368863</v>
      </c>
      <c r="AC49" t="n">
        <v>74.44029348194189</v>
      </c>
      <c r="AD49" t="n">
        <v>60145.95627203569</v>
      </c>
      <c r="AE49" t="n">
        <v>82294.35082368863</v>
      </c>
      <c r="AF49" t="n">
        <v>2.554054788478747e-06</v>
      </c>
      <c r="AG49" t="n">
        <v>0.178125</v>
      </c>
      <c r="AH49" t="n">
        <v>74440.29348194189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11.8141</v>
      </c>
      <c r="E50" t="n">
        <v>8.460000000000001</v>
      </c>
      <c r="F50" t="n">
        <v>5.13</v>
      </c>
      <c r="G50" t="n">
        <v>51.34</v>
      </c>
      <c r="H50" t="n">
        <v>0.72</v>
      </c>
      <c r="I50" t="n">
        <v>6</v>
      </c>
      <c r="J50" t="n">
        <v>322.77</v>
      </c>
      <c r="K50" t="n">
        <v>61.82</v>
      </c>
      <c r="L50" t="n">
        <v>13</v>
      </c>
      <c r="M50" t="n">
        <v>4</v>
      </c>
      <c r="N50" t="n">
        <v>97.94</v>
      </c>
      <c r="O50" t="n">
        <v>40042</v>
      </c>
      <c r="P50" t="n">
        <v>89.97</v>
      </c>
      <c r="Q50" t="n">
        <v>202.81</v>
      </c>
      <c r="R50" t="n">
        <v>20.68</v>
      </c>
      <c r="S50" t="n">
        <v>13.89</v>
      </c>
      <c r="T50" t="n">
        <v>1709.97</v>
      </c>
      <c r="U50" t="n">
        <v>0.67</v>
      </c>
      <c r="V50" t="n">
        <v>0.75</v>
      </c>
      <c r="W50" t="n">
        <v>0.64</v>
      </c>
      <c r="X50" t="n">
        <v>0.1</v>
      </c>
      <c r="Y50" t="n">
        <v>1</v>
      </c>
      <c r="Z50" t="n">
        <v>10</v>
      </c>
      <c r="AA50" t="n">
        <v>59.13519160778839</v>
      </c>
      <c r="AB50" t="n">
        <v>80.9113780182763</v>
      </c>
      <c r="AC50" t="n">
        <v>73.18930966006316</v>
      </c>
      <c r="AD50" t="n">
        <v>59135.19160778839</v>
      </c>
      <c r="AE50" t="n">
        <v>80911.3780182763</v>
      </c>
      <c r="AF50" t="n">
        <v>2.580042810798262e-06</v>
      </c>
      <c r="AG50" t="n">
        <v>0.17625</v>
      </c>
      <c r="AH50" t="n">
        <v>73189.30966006315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11.8087</v>
      </c>
      <c r="E51" t="n">
        <v>8.470000000000001</v>
      </c>
      <c r="F51" t="n">
        <v>5.14</v>
      </c>
      <c r="G51" t="n">
        <v>51.38</v>
      </c>
      <c r="H51" t="n">
        <v>0.73</v>
      </c>
      <c r="I51" t="n">
        <v>6</v>
      </c>
      <c r="J51" t="n">
        <v>323.34</v>
      </c>
      <c r="K51" t="n">
        <v>61.82</v>
      </c>
      <c r="L51" t="n">
        <v>13.25</v>
      </c>
      <c r="M51" t="n">
        <v>4</v>
      </c>
      <c r="N51" t="n">
        <v>98.27</v>
      </c>
      <c r="O51" t="n">
        <v>40112.54</v>
      </c>
      <c r="P51" t="n">
        <v>90.13</v>
      </c>
      <c r="Q51" t="n">
        <v>202.83</v>
      </c>
      <c r="R51" t="n">
        <v>20.72</v>
      </c>
      <c r="S51" t="n">
        <v>13.89</v>
      </c>
      <c r="T51" t="n">
        <v>1727.61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59.26558787104187</v>
      </c>
      <c r="AB51" t="n">
        <v>81.08979193833679</v>
      </c>
      <c r="AC51" t="n">
        <v>73.35069600599863</v>
      </c>
      <c r="AD51" t="n">
        <v>59265.58787104188</v>
      </c>
      <c r="AE51" t="n">
        <v>81089.79193833678</v>
      </c>
      <c r="AF51" t="n">
        <v>2.578863522390486e-06</v>
      </c>
      <c r="AG51" t="n">
        <v>0.1764583333333334</v>
      </c>
      <c r="AH51" t="n">
        <v>73350.69600599863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11.8083</v>
      </c>
      <c r="E52" t="n">
        <v>8.470000000000001</v>
      </c>
      <c r="F52" t="n">
        <v>5.14</v>
      </c>
      <c r="G52" t="n">
        <v>51.38</v>
      </c>
      <c r="H52" t="n">
        <v>0.74</v>
      </c>
      <c r="I52" t="n">
        <v>6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90.19</v>
      </c>
      <c r="Q52" t="n">
        <v>202.81</v>
      </c>
      <c r="R52" t="n">
        <v>20.79</v>
      </c>
      <c r="S52" t="n">
        <v>13.89</v>
      </c>
      <c r="T52" t="n">
        <v>1763.56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59.29516530745511</v>
      </c>
      <c r="AB52" t="n">
        <v>81.13026109170173</v>
      </c>
      <c r="AC52" t="n">
        <v>73.38730284016528</v>
      </c>
      <c r="AD52" t="n">
        <v>59295.16530745511</v>
      </c>
      <c r="AE52" t="n">
        <v>81130.26109170173</v>
      </c>
      <c r="AF52" t="n">
        <v>2.578776167693614e-06</v>
      </c>
      <c r="AG52" t="n">
        <v>0.1764583333333334</v>
      </c>
      <c r="AH52" t="n">
        <v>73387.30284016527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11.8052</v>
      </c>
      <c r="E53" t="n">
        <v>8.470000000000001</v>
      </c>
      <c r="F53" t="n">
        <v>5.14</v>
      </c>
      <c r="G53" t="n">
        <v>51.4</v>
      </c>
      <c r="H53" t="n">
        <v>0.76</v>
      </c>
      <c r="I53" t="n">
        <v>6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90.17</v>
      </c>
      <c r="Q53" t="n">
        <v>202.83</v>
      </c>
      <c r="R53" t="n">
        <v>20.83</v>
      </c>
      <c r="S53" t="n">
        <v>13.89</v>
      </c>
      <c r="T53" t="n">
        <v>1785.07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59.30088320411621</v>
      </c>
      <c r="AB53" t="n">
        <v>81.13808457016924</v>
      </c>
      <c r="AC53" t="n">
        <v>73.39437965682815</v>
      </c>
      <c r="AD53" t="n">
        <v>59300.88320411621</v>
      </c>
      <c r="AE53" t="n">
        <v>81138.08457016925</v>
      </c>
      <c r="AF53" t="n">
        <v>2.578099168792853e-06</v>
      </c>
      <c r="AG53" t="n">
        <v>0.1764583333333334</v>
      </c>
      <c r="AH53" t="n">
        <v>73394.37965682815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11.8196</v>
      </c>
      <c r="E54" t="n">
        <v>8.460000000000001</v>
      </c>
      <c r="F54" t="n">
        <v>5.13</v>
      </c>
      <c r="G54" t="n">
        <v>51.3</v>
      </c>
      <c r="H54" t="n">
        <v>0.77</v>
      </c>
      <c r="I54" t="n">
        <v>6</v>
      </c>
      <c r="J54" t="n">
        <v>325.06</v>
      </c>
      <c r="K54" t="n">
        <v>61.82</v>
      </c>
      <c r="L54" t="n">
        <v>14</v>
      </c>
      <c r="M54" t="n">
        <v>4</v>
      </c>
      <c r="N54" t="n">
        <v>99.23999999999999</v>
      </c>
      <c r="O54" t="n">
        <v>40324.71</v>
      </c>
      <c r="P54" t="n">
        <v>90.05</v>
      </c>
      <c r="Q54" t="n">
        <v>202.81</v>
      </c>
      <c r="R54" t="n">
        <v>20.53</v>
      </c>
      <c r="S54" t="n">
        <v>13.89</v>
      </c>
      <c r="T54" t="n">
        <v>1636.3</v>
      </c>
      <c r="U54" t="n">
        <v>0.68</v>
      </c>
      <c r="V54" t="n">
        <v>0.75</v>
      </c>
      <c r="W54" t="n">
        <v>0.64</v>
      </c>
      <c r="X54" t="n">
        <v>0.09</v>
      </c>
      <c r="Y54" t="n">
        <v>1</v>
      </c>
      <c r="Z54" t="n">
        <v>10</v>
      </c>
      <c r="AA54" t="n">
        <v>59.14562935903736</v>
      </c>
      <c r="AB54" t="n">
        <v>80.92565941001625</v>
      </c>
      <c r="AC54" t="n">
        <v>73.20222805581949</v>
      </c>
      <c r="AD54" t="n">
        <v>59145.62935903737</v>
      </c>
      <c r="AE54" t="n">
        <v>80925.65941001625</v>
      </c>
      <c r="AF54" t="n">
        <v>2.581243937880257e-06</v>
      </c>
      <c r="AG54" t="n">
        <v>0.17625</v>
      </c>
      <c r="AH54" t="n">
        <v>73202.22805581949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11.8176</v>
      </c>
      <c r="E55" t="n">
        <v>8.460000000000001</v>
      </c>
      <c r="F55" t="n">
        <v>5.13</v>
      </c>
      <c r="G55" t="n">
        <v>51.31</v>
      </c>
      <c r="H55" t="n">
        <v>0.78</v>
      </c>
      <c r="I55" t="n">
        <v>6</v>
      </c>
      <c r="J55" t="n">
        <v>325.63</v>
      </c>
      <c r="K55" t="n">
        <v>61.82</v>
      </c>
      <c r="L55" t="n">
        <v>14.25</v>
      </c>
      <c r="M55" t="n">
        <v>4</v>
      </c>
      <c r="N55" t="n">
        <v>99.56</v>
      </c>
      <c r="O55" t="n">
        <v>40395.74</v>
      </c>
      <c r="P55" t="n">
        <v>89.98</v>
      </c>
      <c r="Q55" t="n">
        <v>202.81</v>
      </c>
      <c r="R55" t="n">
        <v>20.54</v>
      </c>
      <c r="S55" t="n">
        <v>13.89</v>
      </c>
      <c r="T55" t="n">
        <v>1641.76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59.1229964609312</v>
      </c>
      <c r="AB55" t="n">
        <v>80.89469208033441</v>
      </c>
      <c r="AC55" t="n">
        <v>73.17421620461955</v>
      </c>
      <c r="AD55" t="n">
        <v>59122.9964609312</v>
      </c>
      <c r="AE55" t="n">
        <v>80894.69208033441</v>
      </c>
      <c r="AF55" t="n">
        <v>2.580807164395895e-06</v>
      </c>
      <c r="AG55" t="n">
        <v>0.17625</v>
      </c>
      <c r="AH55" t="n">
        <v>73174.21620461956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11.8118</v>
      </c>
      <c r="E56" t="n">
        <v>8.470000000000001</v>
      </c>
      <c r="F56" t="n">
        <v>5.14</v>
      </c>
      <c r="G56" t="n">
        <v>51.36</v>
      </c>
      <c r="H56" t="n">
        <v>0.79</v>
      </c>
      <c r="I56" t="n">
        <v>6</v>
      </c>
      <c r="J56" t="n">
        <v>326.21</v>
      </c>
      <c r="K56" t="n">
        <v>61.82</v>
      </c>
      <c r="L56" t="n">
        <v>14.5</v>
      </c>
      <c r="M56" t="n">
        <v>4</v>
      </c>
      <c r="N56" t="n">
        <v>99.89</v>
      </c>
      <c r="O56" t="n">
        <v>40466.92</v>
      </c>
      <c r="P56" t="n">
        <v>89.98</v>
      </c>
      <c r="Q56" t="n">
        <v>202.83</v>
      </c>
      <c r="R56" t="n">
        <v>20.69</v>
      </c>
      <c r="S56" t="n">
        <v>13.89</v>
      </c>
      <c r="T56" t="n">
        <v>1713.52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59.18155815668898</v>
      </c>
      <c r="AB56" t="n">
        <v>80.97481877602984</v>
      </c>
      <c r="AC56" t="n">
        <v>73.24669572093637</v>
      </c>
      <c r="AD56" t="n">
        <v>59181.55815668898</v>
      </c>
      <c r="AE56" t="n">
        <v>80974.81877602983</v>
      </c>
      <c r="AF56" t="n">
        <v>2.579540521291246e-06</v>
      </c>
      <c r="AG56" t="n">
        <v>0.1764583333333334</v>
      </c>
      <c r="AH56" t="n">
        <v>73246.69572093638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11.8075</v>
      </c>
      <c r="E57" t="n">
        <v>8.470000000000001</v>
      </c>
      <c r="F57" t="n">
        <v>5.14</v>
      </c>
      <c r="G57" t="n">
        <v>51.39</v>
      </c>
      <c r="H57" t="n">
        <v>0.8</v>
      </c>
      <c r="I57" t="n">
        <v>6</v>
      </c>
      <c r="J57" t="n">
        <v>326.79</v>
      </c>
      <c r="K57" t="n">
        <v>61.82</v>
      </c>
      <c r="L57" t="n">
        <v>14.75</v>
      </c>
      <c r="M57" t="n">
        <v>4</v>
      </c>
      <c r="N57" t="n">
        <v>100.22</v>
      </c>
      <c r="O57" t="n">
        <v>40538.25</v>
      </c>
      <c r="P57" t="n">
        <v>90.06999999999999</v>
      </c>
      <c r="Q57" t="n">
        <v>202.81</v>
      </c>
      <c r="R57" t="n">
        <v>20.72</v>
      </c>
      <c r="S57" t="n">
        <v>13.89</v>
      </c>
      <c r="T57" t="n">
        <v>1731.13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59.24371259440622</v>
      </c>
      <c r="AB57" t="n">
        <v>81.05986121977479</v>
      </c>
      <c r="AC57" t="n">
        <v>73.32362183320816</v>
      </c>
      <c r="AD57" t="n">
        <v>59243.71259440622</v>
      </c>
      <c r="AE57" t="n">
        <v>81059.86121977479</v>
      </c>
      <c r="AF57" t="n">
        <v>2.578601458299869e-06</v>
      </c>
      <c r="AG57" t="n">
        <v>0.1764583333333334</v>
      </c>
      <c r="AH57" t="n">
        <v>73323.62183320816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11.8099</v>
      </c>
      <c r="E58" t="n">
        <v>8.470000000000001</v>
      </c>
      <c r="F58" t="n">
        <v>5.14</v>
      </c>
      <c r="G58" t="n">
        <v>51.37</v>
      </c>
      <c r="H58" t="n">
        <v>0.82</v>
      </c>
      <c r="I58" t="n">
        <v>6</v>
      </c>
      <c r="J58" t="n">
        <v>327.37</v>
      </c>
      <c r="K58" t="n">
        <v>61.82</v>
      </c>
      <c r="L58" t="n">
        <v>15</v>
      </c>
      <c r="M58" t="n">
        <v>4</v>
      </c>
      <c r="N58" t="n">
        <v>100.55</v>
      </c>
      <c r="O58" t="n">
        <v>40609.74</v>
      </c>
      <c r="P58" t="n">
        <v>89.92</v>
      </c>
      <c r="Q58" t="n">
        <v>202.81</v>
      </c>
      <c r="R58" t="n">
        <v>20.7</v>
      </c>
      <c r="S58" t="n">
        <v>13.89</v>
      </c>
      <c r="T58" t="n">
        <v>1722.22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59.16304369334325</v>
      </c>
      <c r="AB58" t="n">
        <v>80.94948647047977</v>
      </c>
      <c r="AC58" t="n">
        <v>73.22378109507387</v>
      </c>
      <c r="AD58" t="n">
        <v>59163.04369334326</v>
      </c>
      <c r="AE58" t="n">
        <v>80949.48647047977</v>
      </c>
      <c r="AF58" t="n">
        <v>2.579125586481103e-06</v>
      </c>
      <c r="AG58" t="n">
        <v>0.1764583333333334</v>
      </c>
      <c r="AH58" t="n">
        <v>73223.78109507388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11.811</v>
      </c>
      <c r="E59" t="n">
        <v>8.470000000000001</v>
      </c>
      <c r="F59" t="n">
        <v>5.14</v>
      </c>
      <c r="G59" t="n">
        <v>51.36</v>
      </c>
      <c r="H59" t="n">
        <v>0.83</v>
      </c>
      <c r="I59" t="n">
        <v>6</v>
      </c>
      <c r="J59" t="n">
        <v>327.95</v>
      </c>
      <c r="K59" t="n">
        <v>61.82</v>
      </c>
      <c r="L59" t="n">
        <v>15.25</v>
      </c>
      <c r="M59" t="n">
        <v>4</v>
      </c>
      <c r="N59" t="n">
        <v>100.88</v>
      </c>
      <c r="O59" t="n">
        <v>40681.39</v>
      </c>
      <c r="P59" t="n">
        <v>89.86</v>
      </c>
      <c r="Q59" t="n">
        <v>202.81</v>
      </c>
      <c r="R59" t="n">
        <v>20.7</v>
      </c>
      <c r="S59" t="n">
        <v>13.89</v>
      </c>
      <c r="T59" t="n">
        <v>1721.17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59.13011299581814</v>
      </c>
      <c r="AB59" t="n">
        <v>80.90442923732608</v>
      </c>
      <c r="AC59" t="n">
        <v>73.18302406101415</v>
      </c>
      <c r="AD59" t="n">
        <v>59130.11299581815</v>
      </c>
      <c r="AE59" t="n">
        <v>80904.42923732608</v>
      </c>
      <c r="AF59" t="n">
        <v>2.579365811897502e-06</v>
      </c>
      <c r="AG59" t="n">
        <v>0.1764583333333334</v>
      </c>
      <c r="AH59" t="n">
        <v>73183.02406101415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11.811</v>
      </c>
      <c r="E60" t="n">
        <v>8.470000000000001</v>
      </c>
      <c r="F60" t="n">
        <v>5.14</v>
      </c>
      <c r="G60" t="n">
        <v>51.36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89.7</v>
      </c>
      <c r="Q60" t="n">
        <v>202.81</v>
      </c>
      <c r="R60" t="n">
        <v>20.74</v>
      </c>
      <c r="S60" t="n">
        <v>13.89</v>
      </c>
      <c r="T60" t="n">
        <v>1738.4</v>
      </c>
      <c r="U60" t="n">
        <v>0.67</v>
      </c>
      <c r="V60" t="n">
        <v>0.75</v>
      </c>
      <c r="W60" t="n">
        <v>0.65</v>
      </c>
      <c r="X60" t="n">
        <v>0.1</v>
      </c>
      <c r="Y60" t="n">
        <v>1</v>
      </c>
      <c r="Z60" t="n">
        <v>10</v>
      </c>
      <c r="AA60" t="n">
        <v>59.05639244965667</v>
      </c>
      <c r="AB60" t="n">
        <v>80.80356153374706</v>
      </c>
      <c r="AC60" t="n">
        <v>73.09178302949594</v>
      </c>
      <c r="AD60" t="n">
        <v>59056.39244965667</v>
      </c>
      <c r="AE60" t="n">
        <v>80803.56153374705</v>
      </c>
      <c r="AF60" t="n">
        <v>2.579365811897502e-06</v>
      </c>
      <c r="AG60" t="n">
        <v>0.1764583333333334</v>
      </c>
      <c r="AH60" t="n">
        <v>73091.78302949594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11.8114</v>
      </c>
      <c r="E61" t="n">
        <v>8.470000000000001</v>
      </c>
      <c r="F61" t="n">
        <v>5.14</v>
      </c>
      <c r="G61" t="n">
        <v>51.36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89.56</v>
      </c>
      <c r="Q61" t="n">
        <v>202.81</v>
      </c>
      <c r="R61" t="n">
        <v>20.71</v>
      </c>
      <c r="S61" t="n">
        <v>13.89</v>
      </c>
      <c r="T61" t="n">
        <v>1723.24</v>
      </c>
      <c r="U61" t="n">
        <v>0.67</v>
      </c>
      <c r="V61" t="n">
        <v>0.75</v>
      </c>
      <c r="W61" t="n">
        <v>0.65</v>
      </c>
      <c r="X61" t="n">
        <v>0.1</v>
      </c>
      <c r="Y61" t="n">
        <v>1</v>
      </c>
      <c r="Z61" t="n">
        <v>10</v>
      </c>
      <c r="AA61" t="n">
        <v>58.98997083582712</v>
      </c>
      <c r="AB61" t="n">
        <v>80.7126805513907</v>
      </c>
      <c r="AC61" t="n">
        <v>73.00957560054343</v>
      </c>
      <c r="AD61" t="n">
        <v>58989.97083582712</v>
      </c>
      <c r="AE61" t="n">
        <v>80712.6805513907</v>
      </c>
      <c r="AF61" t="n">
        <v>2.579453166594374e-06</v>
      </c>
      <c r="AG61" t="n">
        <v>0.1764583333333334</v>
      </c>
      <c r="AH61" t="n">
        <v>73009.57560054342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11.9115</v>
      </c>
      <c r="E62" t="n">
        <v>8.4</v>
      </c>
      <c r="F62" t="n">
        <v>5.12</v>
      </c>
      <c r="G62" t="n">
        <v>61.44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89.20999999999999</v>
      </c>
      <c r="Q62" t="n">
        <v>202.81</v>
      </c>
      <c r="R62" t="n">
        <v>20.26</v>
      </c>
      <c r="S62" t="n">
        <v>13.89</v>
      </c>
      <c r="T62" t="n">
        <v>1505.45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58.28907622657217</v>
      </c>
      <c r="AB62" t="n">
        <v>79.75368562572071</v>
      </c>
      <c r="AC62" t="n">
        <v>72.14210580462122</v>
      </c>
      <c r="AD62" t="n">
        <v>58289.07622657217</v>
      </c>
      <c r="AE62" t="n">
        <v>79753.68562572071</v>
      </c>
      <c r="AF62" t="n">
        <v>2.601313679486673e-06</v>
      </c>
      <c r="AG62" t="n">
        <v>0.175</v>
      </c>
      <c r="AH62" t="n">
        <v>72142.10580462123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11.9071</v>
      </c>
      <c r="E63" t="n">
        <v>8.4</v>
      </c>
      <c r="F63" t="n">
        <v>5.12</v>
      </c>
      <c r="G63" t="n">
        <v>61.48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89.31</v>
      </c>
      <c r="Q63" t="n">
        <v>202.81</v>
      </c>
      <c r="R63" t="n">
        <v>20.23</v>
      </c>
      <c r="S63" t="n">
        <v>13.89</v>
      </c>
      <c r="T63" t="n">
        <v>1487.86</v>
      </c>
      <c r="U63" t="n">
        <v>0.6899999999999999</v>
      </c>
      <c r="V63" t="n">
        <v>0.76</v>
      </c>
      <c r="W63" t="n">
        <v>0.65</v>
      </c>
      <c r="X63" t="n">
        <v>0.09</v>
      </c>
      <c r="Y63" t="n">
        <v>1</v>
      </c>
      <c r="Z63" t="n">
        <v>10</v>
      </c>
      <c r="AA63" t="n">
        <v>58.35543046271137</v>
      </c>
      <c r="AB63" t="n">
        <v>79.84447441894862</v>
      </c>
      <c r="AC63" t="n">
        <v>72.22422984284637</v>
      </c>
      <c r="AD63" t="n">
        <v>58355.43046271137</v>
      </c>
      <c r="AE63" t="n">
        <v>79844.47441894862</v>
      </c>
      <c r="AF63" t="n">
        <v>2.600352777821077e-06</v>
      </c>
      <c r="AG63" t="n">
        <v>0.175</v>
      </c>
      <c r="AH63" t="n">
        <v>72224.22984284637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11.9095</v>
      </c>
      <c r="E64" t="n">
        <v>8.4</v>
      </c>
      <c r="F64" t="n">
        <v>5.12</v>
      </c>
      <c r="G64" t="n">
        <v>61.46</v>
      </c>
      <c r="H64" t="n">
        <v>0.89</v>
      </c>
      <c r="I64" t="n">
        <v>5</v>
      </c>
      <c r="J64" t="n">
        <v>330.87</v>
      </c>
      <c r="K64" t="n">
        <v>61.82</v>
      </c>
      <c r="L64" t="n">
        <v>16.5</v>
      </c>
      <c r="M64" t="n">
        <v>3</v>
      </c>
      <c r="N64" t="n">
        <v>102.55</v>
      </c>
      <c r="O64" t="n">
        <v>41042.02</v>
      </c>
      <c r="P64" t="n">
        <v>89.23</v>
      </c>
      <c r="Q64" t="n">
        <v>202.82</v>
      </c>
      <c r="R64" t="n">
        <v>20.27</v>
      </c>
      <c r="S64" t="n">
        <v>13.89</v>
      </c>
      <c r="T64" t="n">
        <v>1507.67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58.30759989733858</v>
      </c>
      <c r="AB64" t="n">
        <v>79.77903052926999</v>
      </c>
      <c r="AC64" t="n">
        <v>72.16503182614757</v>
      </c>
      <c r="AD64" t="n">
        <v>58307.59989733859</v>
      </c>
      <c r="AE64" t="n">
        <v>79779.03052926999</v>
      </c>
      <c r="AF64" t="n">
        <v>2.600876906002311e-06</v>
      </c>
      <c r="AG64" t="n">
        <v>0.175</v>
      </c>
      <c r="AH64" t="n">
        <v>72165.03182614756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11.9071</v>
      </c>
      <c r="E65" t="n">
        <v>8.4</v>
      </c>
      <c r="F65" t="n">
        <v>5.12</v>
      </c>
      <c r="G65" t="n">
        <v>61.48</v>
      </c>
      <c r="H65" t="n">
        <v>0.9</v>
      </c>
      <c r="I65" t="n">
        <v>5</v>
      </c>
      <c r="J65" t="n">
        <v>331.46</v>
      </c>
      <c r="K65" t="n">
        <v>61.82</v>
      </c>
      <c r="L65" t="n">
        <v>16.75</v>
      </c>
      <c r="M65" t="n">
        <v>3</v>
      </c>
      <c r="N65" t="n">
        <v>102.89</v>
      </c>
      <c r="O65" t="n">
        <v>41114.63</v>
      </c>
      <c r="P65" t="n">
        <v>89.25</v>
      </c>
      <c r="Q65" t="n">
        <v>202.85</v>
      </c>
      <c r="R65" t="n">
        <v>20.29</v>
      </c>
      <c r="S65" t="n">
        <v>13.89</v>
      </c>
      <c r="T65" t="n">
        <v>1518.58</v>
      </c>
      <c r="U65" t="n">
        <v>0.68</v>
      </c>
      <c r="V65" t="n">
        <v>0.76</v>
      </c>
      <c r="W65" t="n">
        <v>0.65</v>
      </c>
      <c r="X65" t="n">
        <v>0.09</v>
      </c>
      <c r="Y65" t="n">
        <v>1</v>
      </c>
      <c r="Z65" t="n">
        <v>10</v>
      </c>
      <c r="AA65" t="n">
        <v>58.32800837723149</v>
      </c>
      <c r="AB65" t="n">
        <v>79.80695431181805</v>
      </c>
      <c r="AC65" t="n">
        <v>72.19029060208051</v>
      </c>
      <c r="AD65" t="n">
        <v>58328.00837723149</v>
      </c>
      <c r="AE65" t="n">
        <v>79806.95431181804</v>
      </c>
      <c r="AF65" t="n">
        <v>2.600352777821077e-06</v>
      </c>
      <c r="AG65" t="n">
        <v>0.175</v>
      </c>
      <c r="AH65" t="n">
        <v>72190.29060208051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11.9091</v>
      </c>
      <c r="E66" t="n">
        <v>8.4</v>
      </c>
      <c r="F66" t="n">
        <v>5.12</v>
      </c>
      <c r="G66" t="n">
        <v>61.46</v>
      </c>
      <c r="H66" t="n">
        <v>0.91</v>
      </c>
      <c r="I66" t="n">
        <v>5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89.16</v>
      </c>
      <c r="Q66" t="n">
        <v>202.81</v>
      </c>
      <c r="R66" t="n">
        <v>20.21</v>
      </c>
      <c r="S66" t="n">
        <v>13.89</v>
      </c>
      <c r="T66" t="n">
        <v>1480.51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58.27749048578874</v>
      </c>
      <c r="AB66" t="n">
        <v>79.73783350405402</v>
      </c>
      <c r="AC66" t="n">
        <v>72.1277665871978</v>
      </c>
      <c r="AD66" t="n">
        <v>58277.49048578874</v>
      </c>
      <c r="AE66" t="n">
        <v>79737.83350405403</v>
      </c>
      <c r="AF66" t="n">
        <v>2.600789551305439e-06</v>
      </c>
      <c r="AG66" t="n">
        <v>0.175</v>
      </c>
      <c r="AH66" t="n">
        <v>72127.7665871978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11.9107</v>
      </c>
      <c r="E67" t="n">
        <v>8.4</v>
      </c>
      <c r="F67" t="n">
        <v>5.12</v>
      </c>
      <c r="G67" t="n">
        <v>61.45</v>
      </c>
      <c r="H67" t="n">
        <v>0.92</v>
      </c>
      <c r="I67" t="n">
        <v>5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89.18000000000001</v>
      </c>
      <c r="Q67" t="n">
        <v>202.81</v>
      </c>
      <c r="R67" t="n">
        <v>20.18</v>
      </c>
      <c r="S67" t="n">
        <v>13.89</v>
      </c>
      <c r="T67" t="n">
        <v>1462.44</v>
      </c>
      <c r="U67" t="n">
        <v>0.6899999999999999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58.27912287683224</v>
      </c>
      <c r="AB67" t="n">
        <v>79.74006701349575</v>
      </c>
      <c r="AC67" t="n">
        <v>72.12978693363318</v>
      </c>
      <c r="AD67" t="n">
        <v>58279.12287683224</v>
      </c>
      <c r="AE67" t="n">
        <v>79740.06701349575</v>
      </c>
      <c r="AF67" t="n">
        <v>2.601138970092928e-06</v>
      </c>
      <c r="AG67" t="n">
        <v>0.175</v>
      </c>
      <c r="AH67" t="n">
        <v>72129.78693363318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11.9162</v>
      </c>
      <c r="E68" t="n">
        <v>8.390000000000001</v>
      </c>
      <c r="F68" t="n">
        <v>5.12</v>
      </c>
      <c r="G68" t="n">
        <v>61.4</v>
      </c>
      <c r="H68" t="n">
        <v>0.9399999999999999</v>
      </c>
      <c r="I68" t="n">
        <v>5</v>
      </c>
      <c r="J68" t="n">
        <v>333.24</v>
      </c>
      <c r="K68" t="n">
        <v>61.82</v>
      </c>
      <c r="L68" t="n">
        <v>17.5</v>
      </c>
      <c r="M68" t="n">
        <v>3</v>
      </c>
      <c r="N68" t="n">
        <v>103.92</v>
      </c>
      <c r="O68" t="n">
        <v>41333.46</v>
      </c>
      <c r="P68" t="n">
        <v>89.27</v>
      </c>
      <c r="Q68" t="n">
        <v>202.82</v>
      </c>
      <c r="R68" t="n">
        <v>20.19</v>
      </c>
      <c r="S68" t="n">
        <v>13.89</v>
      </c>
      <c r="T68" t="n">
        <v>1470.86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58.29351637532939</v>
      </c>
      <c r="AB68" t="n">
        <v>79.75976083313586</v>
      </c>
      <c r="AC68" t="n">
        <v>72.14760120276729</v>
      </c>
      <c r="AD68" t="n">
        <v>58293.51637532939</v>
      </c>
      <c r="AE68" t="n">
        <v>79759.76083313586</v>
      </c>
      <c r="AF68" t="n">
        <v>2.602340097174923e-06</v>
      </c>
      <c r="AG68" t="n">
        <v>0.1747916666666667</v>
      </c>
      <c r="AH68" t="n">
        <v>72147.60120276728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11.9095</v>
      </c>
      <c r="E69" t="n">
        <v>8.4</v>
      </c>
      <c r="F69" t="n">
        <v>5.12</v>
      </c>
      <c r="G69" t="n">
        <v>61.46</v>
      </c>
      <c r="H69" t="n">
        <v>0.95</v>
      </c>
      <c r="I69" t="n">
        <v>5</v>
      </c>
      <c r="J69" t="n">
        <v>333.83</v>
      </c>
      <c r="K69" t="n">
        <v>61.82</v>
      </c>
      <c r="L69" t="n">
        <v>17.75</v>
      </c>
      <c r="M69" t="n">
        <v>3</v>
      </c>
      <c r="N69" t="n">
        <v>104.26</v>
      </c>
      <c r="O69" t="n">
        <v>41406.86</v>
      </c>
      <c r="P69" t="n">
        <v>89.44</v>
      </c>
      <c r="Q69" t="n">
        <v>202.81</v>
      </c>
      <c r="R69" t="n">
        <v>20.28</v>
      </c>
      <c r="S69" t="n">
        <v>13.89</v>
      </c>
      <c r="T69" t="n">
        <v>1513.77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58.4035578551925</v>
      </c>
      <c r="AB69" t="n">
        <v>79.91032444057196</v>
      </c>
      <c r="AC69" t="n">
        <v>72.28379523082711</v>
      </c>
      <c r="AD69" t="n">
        <v>58403.5578551925</v>
      </c>
      <c r="AE69" t="n">
        <v>79910.32444057196</v>
      </c>
      <c r="AF69" t="n">
        <v>2.600876906002311e-06</v>
      </c>
      <c r="AG69" t="n">
        <v>0.175</v>
      </c>
      <c r="AH69" t="n">
        <v>72283.79523082711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11.8996</v>
      </c>
      <c r="E70" t="n">
        <v>8.4</v>
      </c>
      <c r="F70" t="n">
        <v>5.13</v>
      </c>
      <c r="G70" t="n">
        <v>61.54</v>
      </c>
      <c r="H70" t="n">
        <v>0.96</v>
      </c>
      <c r="I70" t="n">
        <v>5</v>
      </c>
      <c r="J70" t="n">
        <v>334.43</v>
      </c>
      <c r="K70" t="n">
        <v>61.82</v>
      </c>
      <c r="L70" t="n">
        <v>18</v>
      </c>
      <c r="M70" t="n">
        <v>3</v>
      </c>
      <c r="N70" t="n">
        <v>104.61</v>
      </c>
      <c r="O70" t="n">
        <v>41480.31</v>
      </c>
      <c r="P70" t="n">
        <v>89.48</v>
      </c>
      <c r="Q70" t="n">
        <v>202.81</v>
      </c>
      <c r="R70" t="n">
        <v>20.35</v>
      </c>
      <c r="S70" t="n">
        <v>13.89</v>
      </c>
      <c r="T70" t="n">
        <v>1551.93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58.49801443104391</v>
      </c>
      <c r="AB70" t="n">
        <v>80.03956409478185</v>
      </c>
      <c r="AC70" t="n">
        <v>72.40070043382823</v>
      </c>
      <c r="AD70" t="n">
        <v>58498.01443104391</v>
      </c>
      <c r="AE70" t="n">
        <v>80039.56409478185</v>
      </c>
      <c r="AF70" t="n">
        <v>2.598714877254721e-06</v>
      </c>
      <c r="AG70" t="n">
        <v>0.175</v>
      </c>
      <c r="AH70" t="n">
        <v>72400.70043382823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11.9083</v>
      </c>
      <c r="E71" t="n">
        <v>8.4</v>
      </c>
      <c r="F71" t="n">
        <v>5.12</v>
      </c>
      <c r="G71" t="n">
        <v>61.47</v>
      </c>
      <c r="H71" t="n">
        <v>0.97</v>
      </c>
      <c r="I71" t="n">
        <v>5</v>
      </c>
      <c r="J71" t="n">
        <v>335.02</v>
      </c>
      <c r="K71" t="n">
        <v>61.82</v>
      </c>
      <c r="L71" t="n">
        <v>18.25</v>
      </c>
      <c r="M71" t="n">
        <v>3</v>
      </c>
      <c r="N71" t="n">
        <v>104.95</v>
      </c>
      <c r="O71" t="n">
        <v>41553.93</v>
      </c>
      <c r="P71" t="n">
        <v>89.3</v>
      </c>
      <c r="Q71" t="n">
        <v>202.81</v>
      </c>
      <c r="R71" t="n">
        <v>20.34</v>
      </c>
      <c r="S71" t="n">
        <v>13.89</v>
      </c>
      <c r="T71" t="n">
        <v>1542.49</v>
      </c>
      <c r="U71" t="n">
        <v>0.68</v>
      </c>
      <c r="V71" t="n">
        <v>0.76</v>
      </c>
      <c r="W71" t="n">
        <v>0.64</v>
      </c>
      <c r="X71" t="n">
        <v>0.08</v>
      </c>
      <c r="Y71" t="n">
        <v>1</v>
      </c>
      <c r="Z71" t="n">
        <v>10</v>
      </c>
      <c r="AA71" t="n">
        <v>58.34522243115816</v>
      </c>
      <c r="AB71" t="n">
        <v>79.83050733983096</v>
      </c>
      <c r="AC71" t="n">
        <v>72.21159576215676</v>
      </c>
      <c r="AD71" t="n">
        <v>58345.22243115816</v>
      </c>
      <c r="AE71" t="n">
        <v>79830.50733983096</v>
      </c>
      <c r="AF71" t="n">
        <v>2.600614841911695e-06</v>
      </c>
      <c r="AG71" t="n">
        <v>0.175</v>
      </c>
      <c r="AH71" t="n">
        <v>72211.59576215676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11.904</v>
      </c>
      <c r="E72" t="n">
        <v>8.4</v>
      </c>
      <c r="F72" t="n">
        <v>5.13</v>
      </c>
      <c r="G72" t="n">
        <v>61.51</v>
      </c>
      <c r="H72" t="n">
        <v>0.98</v>
      </c>
      <c r="I72" t="n">
        <v>5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89.20999999999999</v>
      </c>
      <c r="Q72" t="n">
        <v>202.81</v>
      </c>
      <c r="R72" t="n">
        <v>20.36</v>
      </c>
      <c r="S72" t="n">
        <v>13.89</v>
      </c>
      <c r="T72" t="n">
        <v>1554</v>
      </c>
      <c r="U72" t="n">
        <v>0.68</v>
      </c>
      <c r="V72" t="n">
        <v>0.75</v>
      </c>
      <c r="W72" t="n">
        <v>0.65</v>
      </c>
      <c r="X72" t="n">
        <v>0.09</v>
      </c>
      <c r="Y72" t="n">
        <v>1</v>
      </c>
      <c r="Z72" t="n">
        <v>10</v>
      </c>
      <c r="AA72" t="n">
        <v>58.35384954448347</v>
      </c>
      <c r="AB72" t="n">
        <v>79.84231133688401</v>
      </c>
      <c r="AC72" t="n">
        <v>72.22227320229811</v>
      </c>
      <c r="AD72" t="n">
        <v>58353.84954448347</v>
      </c>
      <c r="AE72" t="n">
        <v>79842.31133688401</v>
      </c>
      <c r="AF72" t="n">
        <v>2.599675778920317e-06</v>
      </c>
      <c r="AG72" t="n">
        <v>0.175</v>
      </c>
      <c r="AH72" t="n">
        <v>72222.27320229811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11.9087</v>
      </c>
      <c r="E73" t="n">
        <v>8.4</v>
      </c>
      <c r="F73" t="n">
        <v>5.12</v>
      </c>
      <c r="G73" t="n">
        <v>61.47</v>
      </c>
      <c r="H73" t="n">
        <v>0.99</v>
      </c>
      <c r="I73" t="n">
        <v>5</v>
      </c>
      <c r="J73" t="n">
        <v>336.22</v>
      </c>
      <c r="K73" t="n">
        <v>61.82</v>
      </c>
      <c r="L73" t="n">
        <v>18.75</v>
      </c>
      <c r="M73" t="n">
        <v>3</v>
      </c>
      <c r="N73" t="n">
        <v>105.65</v>
      </c>
      <c r="O73" t="n">
        <v>41701.68</v>
      </c>
      <c r="P73" t="n">
        <v>89.06999999999999</v>
      </c>
      <c r="Q73" t="n">
        <v>202.81</v>
      </c>
      <c r="R73" t="n">
        <v>20.29</v>
      </c>
      <c r="S73" t="n">
        <v>13.89</v>
      </c>
      <c r="T73" t="n">
        <v>1518.47</v>
      </c>
      <c r="U73" t="n">
        <v>0.68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58.23823958449876</v>
      </c>
      <c r="AB73" t="n">
        <v>79.68412868928154</v>
      </c>
      <c r="AC73" t="n">
        <v>72.07918728457203</v>
      </c>
      <c r="AD73" t="n">
        <v>58238.23958449876</v>
      </c>
      <c r="AE73" t="n">
        <v>79684.12868928154</v>
      </c>
      <c r="AF73" t="n">
        <v>2.600702196608567e-06</v>
      </c>
      <c r="AG73" t="n">
        <v>0.175</v>
      </c>
      <c r="AH73" t="n">
        <v>72079.18728457204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11.9154</v>
      </c>
      <c r="E74" t="n">
        <v>8.390000000000001</v>
      </c>
      <c r="F74" t="n">
        <v>5.12</v>
      </c>
      <c r="G74" t="n">
        <v>61.41</v>
      </c>
      <c r="H74" t="n">
        <v>1.01</v>
      </c>
      <c r="I74" t="n">
        <v>5</v>
      </c>
      <c r="J74" t="n">
        <v>336.82</v>
      </c>
      <c r="K74" t="n">
        <v>61.82</v>
      </c>
      <c r="L74" t="n">
        <v>19</v>
      </c>
      <c r="M74" t="n">
        <v>3</v>
      </c>
      <c r="N74" t="n">
        <v>106</v>
      </c>
      <c r="O74" t="n">
        <v>41775.82</v>
      </c>
      <c r="P74" t="n">
        <v>88.87</v>
      </c>
      <c r="Q74" t="n">
        <v>202.81</v>
      </c>
      <c r="R74" t="n">
        <v>20.18</v>
      </c>
      <c r="S74" t="n">
        <v>13.89</v>
      </c>
      <c r="T74" t="n">
        <v>1466.48</v>
      </c>
      <c r="U74" t="n">
        <v>0.6899999999999999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58.11458224427682</v>
      </c>
      <c r="AB74" t="n">
        <v>79.51493526101315</v>
      </c>
      <c r="AC74" t="n">
        <v>71.92614143963304</v>
      </c>
      <c r="AD74" t="n">
        <v>58114.58224427682</v>
      </c>
      <c r="AE74" t="n">
        <v>79514.93526101315</v>
      </c>
      <c r="AF74" t="n">
        <v>2.602165387781178e-06</v>
      </c>
      <c r="AG74" t="n">
        <v>0.1747916666666667</v>
      </c>
      <c r="AH74" t="n">
        <v>71926.14143963304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11.913</v>
      </c>
      <c r="E75" t="n">
        <v>8.390000000000001</v>
      </c>
      <c r="F75" t="n">
        <v>5.12</v>
      </c>
      <c r="G75" t="n">
        <v>61.43</v>
      </c>
      <c r="H75" t="n">
        <v>1.02</v>
      </c>
      <c r="I75" t="n">
        <v>5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88.69</v>
      </c>
      <c r="Q75" t="n">
        <v>202.81</v>
      </c>
      <c r="R75" t="n">
        <v>20.16</v>
      </c>
      <c r="S75" t="n">
        <v>13.89</v>
      </c>
      <c r="T75" t="n">
        <v>1452.64</v>
      </c>
      <c r="U75" t="n">
        <v>0.6899999999999999</v>
      </c>
      <c r="V75" t="n">
        <v>0.76</v>
      </c>
      <c r="W75" t="n">
        <v>0.65</v>
      </c>
      <c r="X75" t="n">
        <v>0.08</v>
      </c>
      <c r="Y75" t="n">
        <v>1</v>
      </c>
      <c r="Z75" t="n">
        <v>10</v>
      </c>
      <c r="AA75" t="n">
        <v>58.04358023478735</v>
      </c>
      <c r="AB75" t="n">
        <v>79.41778717924213</v>
      </c>
      <c r="AC75" t="n">
        <v>71.83826503443801</v>
      </c>
      <c r="AD75" t="n">
        <v>58043.58023478735</v>
      </c>
      <c r="AE75" t="n">
        <v>79417.78717924212</v>
      </c>
      <c r="AF75" t="n">
        <v>2.601641259599944e-06</v>
      </c>
      <c r="AG75" t="n">
        <v>0.1747916666666667</v>
      </c>
      <c r="AH75" t="n">
        <v>71838.26503443801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11.9237</v>
      </c>
      <c r="E76" t="n">
        <v>8.390000000000001</v>
      </c>
      <c r="F76" t="n">
        <v>5.11</v>
      </c>
      <c r="G76" t="n">
        <v>61.34</v>
      </c>
      <c r="H76" t="n">
        <v>1.03</v>
      </c>
      <c r="I76" t="n">
        <v>5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88.29000000000001</v>
      </c>
      <c r="Q76" t="n">
        <v>202.82</v>
      </c>
      <c r="R76" t="n">
        <v>19.96</v>
      </c>
      <c r="S76" t="n">
        <v>13.89</v>
      </c>
      <c r="T76" t="n">
        <v>1354.82</v>
      </c>
      <c r="U76" t="n">
        <v>0.7</v>
      </c>
      <c r="V76" t="n">
        <v>0.76</v>
      </c>
      <c r="W76" t="n">
        <v>0.64</v>
      </c>
      <c r="X76" t="n">
        <v>0.07000000000000001</v>
      </c>
      <c r="Y76" t="n">
        <v>1</v>
      </c>
      <c r="Z76" t="n">
        <v>10</v>
      </c>
      <c r="AA76" t="n">
        <v>57.78157619181189</v>
      </c>
      <c r="AB76" t="n">
        <v>79.05930168884068</v>
      </c>
      <c r="AC76" t="n">
        <v>71.51399289610282</v>
      </c>
      <c r="AD76" t="n">
        <v>57781.5761918119</v>
      </c>
      <c r="AE76" t="n">
        <v>79059.30168884067</v>
      </c>
      <c r="AF76" t="n">
        <v>2.603977997741279e-06</v>
      </c>
      <c r="AG76" t="n">
        <v>0.1747916666666667</v>
      </c>
      <c r="AH76" t="n">
        <v>71513.99289610282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11.9217</v>
      </c>
      <c r="E77" t="n">
        <v>8.390000000000001</v>
      </c>
      <c r="F77" t="n">
        <v>5.11</v>
      </c>
      <c r="G77" t="n">
        <v>61.36</v>
      </c>
      <c r="H77" t="n">
        <v>1.04</v>
      </c>
      <c r="I77" t="n">
        <v>5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88.17</v>
      </c>
      <c r="Q77" t="n">
        <v>202.81</v>
      </c>
      <c r="R77" t="n">
        <v>19.97</v>
      </c>
      <c r="S77" t="n">
        <v>13.89</v>
      </c>
      <c r="T77" t="n">
        <v>1359.96</v>
      </c>
      <c r="U77" t="n">
        <v>0.7</v>
      </c>
      <c r="V77" t="n">
        <v>0.76</v>
      </c>
      <c r="W77" t="n">
        <v>0.64</v>
      </c>
      <c r="X77" t="n">
        <v>0.07000000000000001</v>
      </c>
      <c r="Y77" t="n">
        <v>1</v>
      </c>
      <c r="Z77" t="n">
        <v>10</v>
      </c>
      <c r="AA77" t="n">
        <v>57.73608941523616</v>
      </c>
      <c r="AB77" t="n">
        <v>78.99706467439484</v>
      </c>
      <c r="AC77" t="n">
        <v>71.45769569496545</v>
      </c>
      <c r="AD77" t="n">
        <v>57736.08941523616</v>
      </c>
      <c r="AE77" t="n">
        <v>78997.06467439483</v>
      </c>
      <c r="AF77" t="n">
        <v>2.603541224256917e-06</v>
      </c>
      <c r="AG77" t="n">
        <v>0.1747916666666667</v>
      </c>
      <c r="AH77" t="n">
        <v>71457.69569496546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11.9201</v>
      </c>
      <c r="E78" t="n">
        <v>8.390000000000001</v>
      </c>
      <c r="F78" t="n">
        <v>5.11</v>
      </c>
      <c r="G78" t="n">
        <v>61.37</v>
      </c>
      <c r="H78" t="n">
        <v>1.05</v>
      </c>
      <c r="I78" t="n">
        <v>5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87.95</v>
      </c>
      <c r="Q78" t="n">
        <v>202.81</v>
      </c>
      <c r="R78" t="n">
        <v>19.96</v>
      </c>
      <c r="S78" t="n">
        <v>13.89</v>
      </c>
      <c r="T78" t="n">
        <v>1354.6</v>
      </c>
      <c r="U78" t="n">
        <v>0.7</v>
      </c>
      <c r="V78" t="n">
        <v>0.76</v>
      </c>
      <c r="W78" t="n">
        <v>0.65</v>
      </c>
      <c r="X78" t="n">
        <v>0.08</v>
      </c>
      <c r="Y78" t="n">
        <v>1</v>
      </c>
      <c r="Z78" t="n">
        <v>10</v>
      </c>
      <c r="AA78" t="n">
        <v>57.64307850051331</v>
      </c>
      <c r="AB78" t="n">
        <v>78.86980303751916</v>
      </c>
      <c r="AC78" t="n">
        <v>71.34257973010034</v>
      </c>
      <c r="AD78" t="n">
        <v>57643.07850051331</v>
      </c>
      <c r="AE78" t="n">
        <v>78869.80303751916</v>
      </c>
      <c r="AF78" t="n">
        <v>2.603191805469428e-06</v>
      </c>
      <c r="AG78" t="n">
        <v>0.1747916666666667</v>
      </c>
      <c r="AH78" t="n">
        <v>71342.57973010033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11.9095</v>
      </c>
      <c r="E79" t="n">
        <v>8.4</v>
      </c>
      <c r="F79" t="n">
        <v>5.12</v>
      </c>
      <c r="G79" t="n">
        <v>61.46</v>
      </c>
      <c r="H79" t="n">
        <v>1.06</v>
      </c>
      <c r="I79" t="n">
        <v>5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88.11</v>
      </c>
      <c r="Q79" t="n">
        <v>202.82</v>
      </c>
      <c r="R79" t="n">
        <v>20.22</v>
      </c>
      <c r="S79" t="n">
        <v>13.89</v>
      </c>
      <c r="T79" t="n">
        <v>1486.63</v>
      </c>
      <c r="U79" t="n">
        <v>0.6899999999999999</v>
      </c>
      <c r="V79" t="n">
        <v>0.76</v>
      </c>
      <c r="W79" t="n">
        <v>0.65</v>
      </c>
      <c r="X79" t="n">
        <v>0.08</v>
      </c>
      <c r="Y79" t="n">
        <v>1</v>
      </c>
      <c r="Z79" t="n">
        <v>10</v>
      </c>
      <c r="AA79" t="n">
        <v>57.79582412211766</v>
      </c>
      <c r="AB79" t="n">
        <v>79.07879633565933</v>
      </c>
      <c r="AC79" t="n">
        <v>71.53162700119003</v>
      </c>
      <c r="AD79" t="n">
        <v>57795.82412211766</v>
      </c>
      <c r="AE79" t="n">
        <v>79078.79633565934</v>
      </c>
      <c r="AF79" t="n">
        <v>2.600876906002311e-06</v>
      </c>
      <c r="AG79" t="n">
        <v>0.175</v>
      </c>
      <c r="AH79" t="n">
        <v>71531.62700119003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11.9107</v>
      </c>
      <c r="E80" t="n">
        <v>8.4</v>
      </c>
      <c r="F80" t="n">
        <v>5.12</v>
      </c>
      <c r="G80" t="n">
        <v>61.45</v>
      </c>
      <c r="H80" t="n">
        <v>1.07</v>
      </c>
      <c r="I80" t="n">
        <v>5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88.09</v>
      </c>
      <c r="Q80" t="n">
        <v>202.82</v>
      </c>
      <c r="R80" t="n">
        <v>20.26</v>
      </c>
      <c r="S80" t="n">
        <v>13.89</v>
      </c>
      <c r="T80" t="n">
        <v>1502.84</v>
      </c>
      <c r="U80" t="n">
        <v>0.6899999999999999</v>
      </c>
      <c r="V80" t="n">
        <v>0.76</v>
      </c>
      <c r="W80" t="n">
        <v>0.64</v>
      </c>
      <c r="X80" t="n">
        <v>0.08</v>
      </c>
      <c r="Y80" t="n">
        <v>1</v>
      </c>
      <c r="Z80" t="n">
        <v>10</v>
      </c>
      <c r="AA80" t="n">
        <v>57.78110556147842</v>
      </c>
      <c r="AB80" t="n">
        <v>79.05865775165567</v>
      </c>
      <c r="AC80" t="n">
        <v>71.513410415379</v>
      </c>
      <c r="AD80" t="n">
        <v>57781.10556147842</v>
      </c>
      <c r="AE80" t="n">
        <v>79058.65775165567</v>
      </c>
      <c r="AF80" t="n">
        <v>2.601138970092928e-06</v>
      </c>
      <c r="AG80" t="n">
        <v>0.175</v>
      </c>
      <c r="AH80" t="n">
        <v>71513.410415379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11.9115</v>
      </c>
      <c r="E81" t="n">
        <v>8.4</v>
      </c>
      <c r="F81" t="n">
        <v>5.12</v>
      </c>
      <c r="G81" t="n">
        <v>61.44</v>
      </c>
      <c r="H81" t="n">
        <v>1.08</v>
      </c>
      <c r="I81" t="n">
        <v>5</v>
      </c>
      <c r="J81" t="n">
        <v>341.07</v>
      </c>
      <c r="K81" t="n">
        <v>61.82</v>
      </c>
      <c r="L81" t="n">
        <v>20.75</v>
      </c>
      <c r="M81" t="n">
        <v>3</v>
      </c>
      <c r="N81" t="n">
        <v>108.5</v>
      </c>
      <c r="O81" t="n">
        <v>42299.74</v>
      </c>
      <c r="P81" t="n">
        <v>87.76000000000001</v>
      </c>
      <c r="Q81" t="n">
        <v>202.81</v>
      </c>
      <c r="R81" t="n">
        <v>20.15</v>
      </c>
      <c r="S81" t="n">
        <v>13.89</v>
      </c>
      <c r="T81" t="n">
        <v>1448.57</v>
      </c>
      <c r="U81" t="n">
        <v>0.6899999999999999</v>
      </c>
      <c r="V81" t="n">
        <v>0.76</v>
      </c>
      <c r="W81" t="n">
        <v>0.65</v>
      </c>
      <c r="X81" t="n">
        <v>0.08</v>
      </c>
      <c r="Y81" t="n">
        <v>1</v>
      </c>
      <c r="Z81" t="n">
        <v>10</v>
      </c>
      <c r="AA81" t="n">
        <v>57.62662062298827</v>
      </c>
      <c r="AB81" t="n">
        <v>78.84728464341907</v>
      </c>
      <c r="AC81" t="n">
        <v>71.32221045992841</v>
      </c>
      <c r="AD81" t="n">
        <v>57626.62062298827</v>
      </c>
      <c r="AE81" t="n">
        <v>78847.28464341907</v>
      </c>
      <c r="AF81" t="n">
        <v>2.601313679486673e-06</v>
      </c>
      <c r="AG81" t="n">
        <v>0.175</v>
      </c>
      <c r="AH81" t="n">
        <v>71322.21045992841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12.0261</v>
      </c>
      <c r="E82" t="n">
        <v>8.32</v>
      </c>
      <c r="F82" t="n">
        <v>5.1</v>
      </c>
      <c r="G82" t="n">
        <v>76.44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87.31</v>
      </c>
      <c r="Q82" t="n">
        <v>202.81</v>
      </c>
      <c r="R82" t="n">
        <v>19.38</v>
      </c>
      <c r="S82" t="n">
        <v>13.89</v>
      </c>
      <c r="T82" t="n">
        <v>1068.66</v>
      </c>
      <c r="U82" t="n">
        <v>0.72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56.83088628614889</v>
      </c>
      <c r="AB82" t="n">
        <v>77.75852581843463</v>
      </c>
      <c r="AC82" t="n">
        <v>70.33736124911754</v>
      </c>
      <c r="AD82" t="n">
        <v>56830.88628614889</v>
      </c>
      <c r="AE82" t="n">
        <v>77758.52581843463</v>
      </c>
      <c r="AF82" t="n">
        <v>2.626340800140593e-06</v>
      </c>
      <c r="AG82" t="n">
        <v>0.1733333333333333</v>
      </c>
      <c r="AH82" t="n">
        <v>70337.36124911753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12.0293</v>
      </c>
      <c r="E83" t="n">
        <v>8.31</v>
      </c>
      <c r="F83" t="n">
        <v>5.09</v>
      </c>
      <c r="G83" t="n">
        <v>76.40000000000001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87.3</v>
      </c>
      <c r="Q83" t="n">
        <v>202.81</v>
      </c>
      <c r="R83" t="n">
        <v>19.37</v>
      </c>
      <c r="S83" t="n">
        <v>13.89</v>
      </c>
      <c r="T83" t="n">
        <v>1065.93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56.78170702735353</v>
      </c>
      <c r="AB83" t="n">
        <v>77.69123658691511</v>
      </c>
      <c r="AC83" t="n">
        <v>70.27649400741316</v>
      </c>
      <c r="AD83" t="n">
        <v>56781.70702735354</v>
      </c>
      <c r="AE83" t="n">
        <v>77691.23658691511</v>
      </c>
      <c r="AF83" t="n">
        <v>2.627039637715572e-06</v>
      </c>
      <c r="AG83" t="n">
        <v>0.173125</v>
      </c>
      <c r="AH83" t="n">
        <v>70276.49400741316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12.0236</v>
      </c>
      <c r="E84" t="n">
        <v>8.32</v>
      </c>
      <c r="F84" t="n">
        <v>5.1</v>
      </c>
      <c r="G84" t="n">
        <v>76.45999999999999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87.51000000000001</v>
      </c>
      <c r="Q84" t="n">
        <v>202.81</v>
      </c>
      <c r="R84" t="n">
        <v>19.49</v>
      </c>
      <c r="S84" t="n">
        <v>13.89</v>
      </c>
      <c r="T84" t="n">
        <v>1125.54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56.9327256044139</v>
      </c>
      <c r="AB84" t="n">
        <v>77.8978668665184</v>
      </c>
      <c r="AC84" t="n">
        <v>70.4634037831386</v>
      </c>
      <c r="AD84" t="n">
        <v>56932.72560441391</v>
      </c>
      <c r="AE84" t="n">
        <v>77897.86686651839</v>
      </c>
      <c r="AF84" t="n">
        <v>2.625794833285141e-06</v>
      </c>
      <c r="AG84" t="n">
        <v>0.1733333333333333</v>
      </c>
      <c r="AH84" t="n">
        <v>70463.40378313861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12.0265</v>
      </c>
      <c r="E85" t="n">
        <v>8.32</v>
      </c>
      <c r="F85" t="n">
        <v>5.1</v>
      </c>
      <c r="G85" t="n">
        <v>76.43000000000001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87.67</v>
      </c>
      <c r="Q85" t="n">
        <v>202.81</v>
      </c>
      <c r="R85" t="n">
        <v>19.49</v>
      </c>
      <c r="S85" t="n">
        <v>13.89</v>
      </c>
      <c r="T85" t="n">
        <v>1123.37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56.99197485904317</v>
      </c>
      <c r="AB85" t="n">
        <v>77.97893431059475</v>
      </c>
      <c r="AC85" t="n">
        <v>70.53673426413121</v>
      </c>
      <c r="AD85" t="n">
        <v>56991.97485904317</v>
      </c>
      <c r="AE85" t="n">
        <v>77978.93431059475</v>
      </c>
      <c r="AF85" t="n">
        <v>2.626428154837466e-06</v>
      </c>
      <c r="AG85" t="n">
        <v>0.1733333333333333</v>
      </c>
      <c r="AH85" t="n">
        <v>70536.73426413121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12.0301</v>
      </c>
      <c r="E86" t="n">
        <v>8.31</v>
      </c>
      <c r="F86" t="n">
        <v>5.09</v>
      </c>
      <c r="G86" t="n">
        <v>76.40000000000001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87.78</v>
      </c>
      <c r="Q86" t="n">
        <v>202.81</v>
      </c>
      <c r="R86" t="n">
        <v>19.39</v>
      </c>
      <c r="S86" t="n">
        <v>13.89</v>
      </c>
      <c r="T86" t="n">
        <v>1074.24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56.99522412163405</v>
      </c>
      <c r="AB86" t="n">
        <v>77.98338009501894</v>
      </c>
      <c r="AC86" t="n">
        <v>70.54075574912966</v>
      </c>
      <c r="AD86" t="n">
        <v>56995.22412163405</v>
      </c>
      <c r="AE86" t="n">
        <v>77983.38009501895</v>
      </c>
      <c r="AF86" t="n">
        <v>2.627214347109316e-06</v>
      </c>
      <c r="AG86" t="n">
        <v>0.173125</v>
      </c>
      <c r="AH86" t="n">
        <v>70540.75574912966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12.0212</v>
      </c>
      <c r="E87" t="n">
        <v>8.32</v>
      </c>
      <c r="F87" t="n">
        <v>5.1</v>
      </c>
      <c r="G87" t="n">
        <v>76.48999999999999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87.98</v>
      </c>
      <c r="Q87" t="n">
        <v>202.81</v>
      </c>
      <c r="R87" t="n">
        <v>19.56</v>
      </c>
      <c r="S87" t="n">
        <v>13.89</v>
      </c>
      <c r="T87" t="n">
        <v>1159.45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57.1563809062129</v>
      </c>
      <c r="AB87" t="n">
        <v>78.20388191741517</v>
      </c>
      <c r="AC87" t="n">
        <v>70.7402131870727</v>
      </c>
      <c r="AD87" t="n">
        <v>57156.3809062129</v>
      </c>
      <c r="AE87" t="n">
        <v>78203.88191741517</v>
      </c>
      <c r="AF87" t="n">
        <v>2.625270705103907e-06</v>
      </c>
      <c r="AG87" t="n">
        <v>0.1733333333333333</v>
      </c>
      <c r="AH87" t="n">
        <v>70740.2131870727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12.0172</v>
      </c>
      <c r="E88" t="n">
        <v>8.32</v>
      </c>
      <c r="F88" t="n">
        <v>5.1</v>
      </c>
      <c r="G88" t="n">
        <v>76.53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88.15000000000001</v>
      </c>
      <c r="Q88" t="n">
        <v>202.81</v>
      </c>
      <c r="R88" t="n">
        <v>19.66</v>
      </c>
      <c r="S88" t="n">
        <v>13.89</v>
      </c>
      <c r="T88" t="n">
        <v>1210.47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57.25159181697269</v>
      </c>
      <c r="AB88" t="n">
        <v>78.3341536859256</v>
      </c>
      <c r="AC88" t="n">
        <v>70.85805200083411</v>
      </c>
      <c r="AD88" t="n">
        <v>57251.59181697269</v>
      </c>
      <c r="AE88" t="n">
        <v>78334.1536859256</v>
      </c>
      <c r="AF88" t="n">
        <v>2.624397158135184e-06</v>
      </c>
      <c r="AG88" t="n">
        <v>0.1733333333333333</v>
      </c>
      <c r="AH88" t="n">
        <v>70858.05200083411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12.0228</v>
      </c>
      <c r="E89" t="n">
        <v>8.32</v>
      </c>
      <c r="F89" t="n">
        <v>5.1</v>
      </c>
      <c r="G89" t="n">
        <v>76.47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88.08</v>
      </c>
      <c r="Q89" t="n">
        <v>202.81</v>
      </c>
      <c r="R89" t="n">
        <v>19.54</v>
      </c>
      <c r="S89" t="n">
        <v>13.89</v>
      </c>
      <c r="T89" t="n">
        <v>1151.87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57.19435721926276</v>
      </c>
      <c r="AB89" t="n">
        <v>78.25584278432666</v>
      </c>
      <c r="AC89" t="n">
        <v>70.7872149817737</v>
      </c>
      <c r="AD89" t="n">
        <v>57194.35721926276</v>
      </c>
      <c r="AE89" t="n">
        <v>78255.84278432665</v>
      </c>
      <c r="AF89" t="n">
        <v>2.625620123891396e-06</v>
      </c>
      <c r="AG89" t="n">
        <v>0.1733333333333333</v>
      </c>
      <c r="AH89" t="n">
        <v>70787.21498177371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12.0164</v>
      </c>
      <c r="E90" t="n">
        <v>8.32</v>
      </c>
      <c r="F90" t="n">
        <v>5.1</v>
      </c>
      <c r="G90" t="n">
        <v>76.54000000000001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88.2</v>
      </c>
      <c r="Q90" t="n">
        <v>202.81</v>
      </c>
      <c r="R90" t="n">
        <v>19.62</v>
      </c>
      <c r="S90" t="n">
        <v>13.89</v>
      </c>
      <c r="T90" t="n">
        <v>1190.77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57.27788764743411</v>
      </c>
      <c r="AB90" t="n">
        <v>78.37013280125306</v>
      </c>
      <c r="AC90" t="n">
        <v>70.89059731989174</v>
      </c>
      <c r="AD90" t="n">
        <v>57277.88764743411</v>
      </c>
      <c r="AE90" t="n">
        <v>78370.13280125306</v>
      </c>
      <c r="AF90" t="n">
        <v>2.62422244874144e-06</v>
      </c>
      <c r="AG90" t="n">
        <v>0.1733333333333333</v>
      </c>
      <c r="AH90" t="n">
        <v>70890.59731989173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12.0164</v>
      </c>
      <c r="E91" t="n">
        <v>8.32</v>
      </c>
      <c r="F91" t="n">
        <v>5.1</v>
      </c>
      <c r="G91" t="n">
        <v>76.54000000000001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88.15000000000001</v>
      </c>
      <c r="Q91" t="n">
        <v>202.81</v>
      </c>
      <c r="R91" t="n">
        <v>19.68</v>
      </c>
      <c r="S91" t="n">
        <v>13.89</v>
      </c>
      <c r="T91" t="n">
        <v>1217.46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57.25524376670878</v>
      </c>
      <c r="AB91" t="n">
        <v>78.33915044466713</v>
      </c>
      <c r="AC91" t="n">
        <v>70.86257187593438</v>
      </c>
      <c r="AD91" t="n">
        <v>57255.24376670878</v>
      </c>
      <c r="AE91" t="n">
        <v>78339.15044466713</v>
      </c>
      <c r="AF91" t="n">
        <v>2.62422244874144e-06</v>
      </c>
      <c r="AG91" t="n">
        <v>0.1733333333333333</v>
      </c>
      <c r="AH91" t="n">
        <v>70862.57187593437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12.0273</v>
      </c>
      <c r="E92" t="n">
        <v>8.31</v>
      </c>
      <c r="F92" t="n">
        <v>5.09</v>
      </c>
      <c r="G92" t="n">
        <v>76.42</v>
      </c>
      <c r="H92" t="n">
        <v>1.2</v>
      </c>
      <c r="I92" t="n">
        <v>4</v>
      </c>
      <c r="J92" t="n">
        <v>347.9</v>
      </c>
      <c r="K92" t="n">
        <v>61.82</v>
      </c>
      <c r="L92" t="n">
        <v>23.5</v>
      </c>
      <c r="M92" t="n">
        <v>2</v>
      </c>
      <c r="N92" t="n">
        <v>112.58</v>
      </c>
      <c r="O92" t="n">
        <v>43141.62</v>
      </c>
      <c r="P92" t="n">
        <v>87.88</v>
      </c>
      <c r="Q92" t="n">
        <v>202.82</v>
      </c>
      <c r="R92" t="n">
        <v>19.45</v>
      </c>
      <c r="S92" t="n">
        <v>13.89</v>
      </c>
      <c r="T92" t="n">
        <v>1103.81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57.05318161096137</v>
      </c>
      <c r="AB92" t="n">
        <v>78.06268008882051</v>
      </c>
      <c r="AC92" t="n">
        <v>70.61248746282108</v>
      </c>
      <c r="AD92" t="n">
        <v>57053.18161096136</v>
      </c>
      <c r="AE92" t="n">
        <v>78062.68008882052</v>
      </c>
      <c r="AF92" t="n">
        <v>2.62660286423121e-06</v>
      </c>
      <c r="AG92" t="n">
        <v>0.173125</v>
      </c>
      <c r="AH92" t="n">
        <v>70612.48746282108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12.0236</v>
      </c>
      <c r="E93" t="n">
        <v>8.32</v>
      </c>
      <c r="F93" t="n">
        <v>5.1</v>
      </c>
      <c r="G93" t="n">
        <v>76.45999999999999</v>
      </c>
      <c r="H93" t="n">
        <v>1.21</v>
      </c>
      <c r="I93" t="n">
        <v>4</v>
      </c>
      <c r="J93" t="n">
        <v>348.53</v>
      </c>
      <c r="K93" t="n">
        <v>61.82</v>
      </c>
      <c r="L93" t="n">
        <v>23.75</v>
      </c>
      <c r="M93" t="n">
        <v>2</v>
      </c>
      <c r="N93" t="n">
        <v>112.96</v>
      </c>
      <c r="O93" t="n">
        <v>43219.31</v>
      </c>
      <c r="P93" t="n">
        <v>88.13</v>
      </c>
      <c r="Q93" t="n">
        <v>202.81</v>
      </c>
      <c r="R93" t="n">
        <v>19.42</v>
      </c>
      <c r="S93" t="n">
        <v>13.89</v>
      </c>
      <c r="T93" t="n">
        <v>1092.35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57.21334158561041</v>
      </c>
      <c r="AB93" t="n">
        <v>78.28181803189463</v>
      </c>
      <c r="AC93" t="n">
        <v>70.8107111881703</v>
      </c>
      <c r="AD93" t="n">
        <v>57213.34158561041</v>
      </c>
      <c r="AE93" t="n">
        <v>78281.81803189463</v>
      </c>
      <c r="AF93" t="n">
        <v>2.625794833285141e-06</v>
      </c>
      <c r="AG93" t="n">
        <v>0.1733333333333333</v>
      </c>
      <c r="AH93" t="n">
        <v>70810.7111881703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12.02</v>
      </c>
      <c r="E94" t="n">
        <v>8.32</v>
      </c>
      <c r="F94" t="n">
        <v>5.1</v>
      </c>
      <c r="G94" t="n">
        <v>76.5</v>
      </c>
      <c r="H94" t="n">
        <v>1.23</v>
      </c>
      <c r="I94" t="n">
        <v>4</v>
      </c>
      <c r="J94" t="n">
        <v>349.16</v>
      </c>
      <c r="K94" t="n">
        <v>61.82</v>
      </c>
      <c r="L94" t="n">
        <v>24</v>
      </c>
      <c r="M94" t="n">
        <v>2</v>
      </c>
      <c r="N94" t="n">
        <v>113.34</v>
      </c>
      <c r="O94" t="n">
        <v>43297.21</v>
      </c>
      <c r="P94" t="n">
        <v>88.11</v>
      </c>
      <c r="Q94" t="n">
        <v>202.81</v>
      </c>
      <c r="R94" t="n">
        <v>19.54</v>
      </c>
      <c r="S94" t="n">
        <v>13.89</v>
      </c>
      <c r="T94" t="n">
        <v>1149.5</v>
      </c>
      <c r="U94" t="n">
        <v>0.71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57.22070414197201</v>
      </c>
      <c r="AB94" t="n">
        <v>78.29189180632162</v>
      </c>
      <c r="AC94" t="n">
        <v>70.81982353570461</v>
      </c>
      <c r="AD94" t="n">
        <v>57220.704141972</v>
      </c>
      <c r="AE94" t="n">
        <v>78291.89180632161</v>
      </c>
      <c r="AF94" t="n">
        <v>2.625008641013291e-06</v>
      </c>
      <c r="AG94" t="n">
        <v>0.1733333333333333</v>
      </c>
      <c r="AH94" t="n">
        <v>70819.82353570462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12.0236</v>
      </c>
      <c r="E95" t="n">
        <v>8.32</v>
      </c>
      <c r="F95" t="n">
        <v>5.1</v>
      </c>
      <c r="G95" t="n">
        <v>76.45999999999999</v>
      </c>
      <c r="H95" t="n">
        <v>1.24</v>
      </c>
      <c r="I95" t="n">
        <v>4</v>
      </c>
      <c r="J95" t="n">
        <v>349.79</v>
      </c>
      <c r="K95" t="n">
        <v>61.82</v>
      </c>
      <c r="L95" t="n">
        <v>24.25</v>
      </c>
      <c r="M95" t="n">
        <v>2</v>
      </c>
      <c r="N95" t="n">
        <v>113.72</v>
      </c>
      <c r="O95" t="n">
        <v>43375.3</v>
      </c>
      <c r="P95" t="n">
        <v>87.95999999999999</v>
      </c>
      <c r="Q95" t="n">
        <v>202.81</v>
      </c>
      <c r="R95" t="n">
        <v>19.48</v>
      </c>
      <c r="S95" t="n">
        <v>13.89</v>
      </c>
      <c r="T95" t="n">
        <v>1121.27</v>
      </c>
      <c r="U95" t="n">
        <v>0.71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57.13639849399201</v>
      </c>
      <c r="AB95" t="n">
        <v>78.17654109945275</v>
      </c>
      <c r="AC95" t="n">
        <v>70.71548173840354</v>
      </c>
      <c r="AD95" t="n">
        <v>57136.39849399201</v>
      </c>
      <c r="AE95" t="n">
        <v>78176.54109945275</v>
      </c>
      <c r="AF95" t="n">
        <v>2.625794833285141e-06</v>
      </c>
      <c r="AG95" t="n">
        <v>0.1733333333333333</v>
      </c>
      <c r="AH95" t="n">
        <v>70715.48173840354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12.0244</v>
      </c>
      <c r="E96" t="n">
        <v>8.32</v>
      </c>
      <c r="F96" t="n">
        <v>5.1</v>
      </c>
      <c r="G96" t="n">
        <v>76.45</v>
      </c>
      <c r="H96" t="n">
        <v>1.25</v>
      </c>
      <c r="I96" t="n">
        <v>4</v>
      </c>
      <c r="J96" t="n">
        <v>350.43</v>
      </c>
      <c r="K96" t="n">
        <v>61.82</v>
      </c>
      <c r="L96" t="n">
        <v>24.5</v>
      </c>
      <c r="M96" t="n">
        <v>2</v>
      </c>
      <c r="N96" t="n">
        <v>114.11</v>
      </c>
      <c r="O96" t="n">
        <v>43453.61</v>
      </c>
      <c r="P96" t="n">
        <v>87.90000000000001</v>
      </c>
      <c r="Q96" t="n">
        <v>202.81</v>
      </c>
      <c r="R96" t="n">
        <v>19.52</v>
      </c>
      <c r="S96" t="n">
        <v>13.89</v>
      </c>
      <c r="T96" t="n">
        <v>1137.78</v>
      </c>
      <c r="U96" t="n">
        <v>0.71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57.10560205939507</v>
      </c>
      <c r="AB96" t="n">
        <v>78.13440405899443</v>
      </c>
      <c r="AC96" t="n">
        <v>70.67736619794684</v>
      </c>
      <c r="AD96" t="n">
        <v>57105.60205939507</v>
      </c>
      <c r="AE96" t="n">
        <v>78134.40405899443</v>
      </c>
      <c r="AF96" t="n">
        <v>2.625969542678886e-06</v>
      </c>
      <c r="AG96" t="n">
        <v>0.1733333333333333</v>
      </c>
      <c r="AH96" t="n">
        <v>70677.36619794685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12.0261</v>
      </c>
      <c r="E97" t="n">
        <v>8.32</v>
      </c>
      <c r="F97" t="n">
        <v>5.1</v>
      </c>
      <c r="G97" t="n">
        <v>76.44</v>
      </c>
      <c r="H97" t="n">
        <v>1.26</v>
      </c>
      <c r="I97" t="n">
        <v>4</v>
      </c>
      <c r="J97" t="n">
        <v>351.06</v>
      </c>
      <c r="K97" t="n">
        <v>61.82</v>
      </c>
      <c r="L97" t="n">
        <v>24.75</v>
      </c>
      <c r="M97" t="n">
        <v>2</v>
      </c>
      <c r="N97" t="n">
        <v>114.49</v>
      </c>
      <c r="O97" t="n">
        <v>43532.12</v>
      </c>
      <c r="P97" t="n">
        <v>87.75</v>
      </c>
      <c r="Q97" t="n">
        <v>202.81</v>
      </c>
      <c r="R97" t="n">
        <v>19.43</v>
      </c>
      <c r="S97" t="n">
        <v>13.89</v>
      </c>
      <c r="T97" t="n">
        <v>1095.44</v>
      </c>
      <c r="U97" t="n">
        <v>0.71</v>
      </c>
      <c r="V97" t="n">
        <v>0.76</v>
      </c>
      <c r="W97" t="n">
        <v>0.64</v>
      </c>
      <c r="X97" t="n">
        <v>0.06</v>
      </c>
      <c r="Y97" t="n">
        <v>1</v>
      </c>
      <c r="Z97" t="n">
        <v>10</v>
      </c>
      <c r="AA97" t="n">
        <v>57.02999171263475</v>
      </c>
      <c r="AB97" t="n">
        <v>78.03095064686396</v>
      </c>
      <c r="AC97" t="n">
        <v>70.5837862342723</v>
      </c>
      <c r="AD97" t="n">
        <v>57029.99171263476</v>
      </c>
      <c r="AE97" t="n">
        <v>78030.95064686396</v>
      </c>
      <c r="AF97" t="n">
        <v>2.626340800140593e-06</v>
      </c>
      <c r="AG97" t="n">
        <v>0.1733333333333333</v>
      </c>
      <c r="AH97" t="n">
        <v>70583.78623427229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12.0309</v>
      </c>
      <c r="E98" t="n">
        <v>8.31</v>
      </c>
      <c r="F98" t="n">
        <v>5.09</v>
      </c>
      <c r="G98" t="n">
        <v>76.39</v>
      </c>
      <c r="H98" t="n">
        <v>1.27</v>
      </c>
      <c r="I98" t="n">
        <v>4</v>
      </c>
      <c r="J98" t="n">
        <v>351.7</v>
      </c>
      <c r="K98" t="n">
        <v>61.82</v>
      </c>
      <c r="L98" t="n">
        <v>25</v>
      </c>
      <c r="M98" t="n">
        <v>2</v>
      </c>
      <c r="N98" t="n">
        <v>114.88</v>
      </c>
      <c r="O98" t="n">
        <v>43610.83</v>
      </c>
      <c r="P98" t="n">
        <v>87.66</v>
      </c>
      <c r="Q98" t="n">
        <v>202.81</v>
      </c>
      <c r="R98" t="n">
        <v>19.32</v>
      </c>
      <c r="S98" t="n">
        <v>13.89</v>
      </c>
      <c r="T98" t="n">
        <v>1039.62</v>
      </c>
      <c r="U98" t="n">
        <v>0.72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56.93731374435995</v>
      </c>
      <c r="AB98" t="n">
        <v>77.90414456200705</v>
      </c>
      <c r="AC98" t="n">
        <v>70.46908234418062</v>
      </c>
      <c r="AD98" t="n">
        <v>56937.31374435996</v>
      </c>
      <c r="AE98" t="n">
        <v>77904.14456200704</v>
      </c>
      <c r="AF98" t="n">
        <v>2.627389056503061e-06</v>
      </c>
      <c r="AG98" t="n">
        <v>0.173125</v>
      </c>
      <c r="AH98" t="n">
        <v>70469.08234418061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12.0269</v>
      </c>
      <c r="E99" t="n">
        <v>8.31</v>
      </c>
      <c r="F99" t="n">
        <v>5.1</v>
      </c>
      <c r="G99" t="n">
        <v>76.43000000000001</v>
      </c>
      <c r="H99" t="n">
        <v>1.28</v>
      </c>
      <c r="I99" t="n">
        <v>4</v>
      </c>
      <c r="J99" t="n">
        <v>352.34</v>
      </c>
      <c r="K99" t="n">
        <v>61.82</v>
      </c>
      <c r="L99" t="n">
        <v>25.25</v>
      </c>
      <c r="M99" t="n">
        <v>2</v>
      </c>
      <c r="N99" t="n">
        <v>115.27</v>
      </c>
      <c r="O99" t="n">
        <v>43689.76</v>
      </c>
      <c r="P99" t="n">
        <v>87.61</v>
      </c>
      <c r="Q99" t="n">
        <v>202.81</v>
      </c>
      <c r="R99" t="n">
        <v>19.44</v>
      </c>
      <c r="S99" t="n">
        <v>13.89</v>
      </c>
      <c r="T99" t="n">
        <v>1098.07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56.96209110468705</v>
      </c>
      <c r="AB99" t="n">
        <v>77.93804603950653</v>
      </c>
      <c r="AC99" t="n">
        <v>70.49974831224858</v>
      </c>
      <c r="AD99" t="n">
        <v>56962.09110468705</v>
      </c>
      <c r="AE99" t="n">
        <v>77938.04603950653</v>
      </c>
      <c r="AF99" t="n">
        <v>2.626515509534338e-06</v>
      </c>
      <c r="AG99" t="n">
        <v>0.173125</v>
      </c>
      <c r="AH99" t="n">
        <v>70499.74831224859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12.0297</v>
      </c>
      <c r="E100" t="n">
        <v>8.31</v>
      </c>
      <c r="F100" t="n">
        <v>5.09</v>
      </c>
      <c r="G100" t="n">
        <v>76.40000000000001</v>
      </c>
      <c r="H100" t="n">
        <v>1.29</v>
      </c>
      <c r="I100" t="n">
        <v>4</v>
      </c>
      <c r="J100" t="n">
        <v>352.98</v>
      </c>
      <c r="K100" t="n">
        <v>61.82</v>
      </c>
      <c r="L100" t="n">
        <v>25.5</v>
      </c>
      <c r="M100" t="n">
        <v>2</v>
      </c>
      <c r="N100" t="n">
        <v>115.66</v>
      </c>
      <c r="O100" t="n">
        <v>43769.02</v>
      </c>
      <c r="P100" t="n">
        <v>87.55</v>
      </c>
      <c r="Q100" t="n">
        <v>202.81</v>
      </c>
      <c r="R100" t="n">
        <v>19.31</v>
      </c>
      <c r="S100" t="n">
        <v>13.89</v>
      </c>
      <c r="T100" t="n">
        <v>1036.39</v>
      </c>
      <c r="U100" t="n">
        <v>0.72</v>
      </c>
      <c r="V100" t="n">
        <v>0.76</v>
      </c>
      <c r="W100" t="n">
        <v>0.64</v>
      </c>
      <c r="X100" t="n">
        <v>0.06</v>
      </c>
      <c r="Y100" t="n">
        <v>1</v>
      </c>
      <c r="Z100" t="n">
        <v>10</v>
      </c>
      <c r="AA100" t="n">
        <v>56.89299289347002</v>
      </c>
      <c r="AB100" t="n">
        <v>77.84350281852151</v>
      </c>
      <c r="AC100" t="n">
        <v>70.41422816358211</v>
      </c>
      <c r="AD100" t="n">
        <v>56892.99289347002</v>
      </c>
      <c r="AE100" t="n">
        <v>77843.50281852152</v>
      </c>
      <c r="AF100" t="n">
        <v>2.627126992412444e-06</v>
      </c>
      <c r="AG100" t="n">
        <v>0.173125</v>
      </c>
      <c r="AH100" t="n">
        <v>70414.22816358211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12.0317</v>
      </c>
      <c r="E101" t="n">
        <v>8.31</v>
      </c>
      <c r="F101" t="n">
        <v>5.09</v>
      </c>
      <c r="G101" t="n">
        <v>76.38</v>
      </c>
      <c r="H101" t="n">
        <v>1.3</v>
      </c>
      <c r="I101" t="n">
        <v>4</v>
      </c>
      <c r="J101" t="n">
        <v>353.63</v>
      </c>
      <c r="K101" t="n">
        <v>61.82</v>
      </c>
      <c r="L101" t="n">
        <v>25.75</v>
      </c>
      <c r="M101" t="n">
        <v>2</v>
      </c>
      <c r="N101" t="n">
        <v>116.06</v>
      </c>
      <c r="O101" t="n">
        <v>43848.38</v>
      </c>
      <c r="P101" t="n">
        <v>87.39</v>
      </c>
      <c r="Q101" t="n">
        <v>202.81</v>
      </c>
      <c r="R101" t="n">
        <v>19.29</v>
      </c>
      <c r="S101" t="n">
        <v>13.89</v>
      </c>
      <c r="T101" t="n">
        <v>1022.53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56.81156581059427</v>
      </c>
      <c r="AB101" t="n">
        <v>77.73209069142162</v>
      </c>
      <c r="AC101" t="n">
        <v>70.31344905352468</v>
      </c>
      <c r="AD101" t="n">
        <v>56811.56581059427</v>
      </c>
      <c r="AE101" t="n">
        <v>77732.09069142162</v>
      </c>
      <c r="AF101" t="n">
        <v>2.627563765896806e-06</v>
      </c>
      <c r="AG101" t="n">
        <v>0.173125</v>
      </c>
      <c r="AH101" t="n">
        <v>70313.44905352467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12.0253</v>
      </c>
      <c r="E102" t="n">
        <v>8.32</v>
      </c>
      <c r="F102" t="n">
        <v>5.1</v>
      </c>
      <c r="G102" t="n">
        <v>76.45</v>
      </c>
      <c r="H102" t="n">
        <v>1.31</v>
      </c>
      <c r="I102" t="n">
        <v>4</v>
      </c>
      <c r="J102" t="n">
        <v>354.27</v>
      </c>
      <c r="K102" t="n">
        <v>61.82</v>
      </c>
      <c r="L102" t="n">
        <v>26</v>
      </c>
      <c r="M102" t="n">
        <v>2</v>
      </c>
      <c r="N102" t="n">
        <v>116.45</v>
      </c>
      <c r="O102" t="n">
        <v>43927.95</v>
      </c>
      <c r="P102" t="n">
        <v>87.40000000000001</v>
      </c>
      <c r="Q102" t="n">
        <v>202.85</v>
      </c>
      <c r="R102" t="n">
        <v>19.42</v>
      </c>
      <c r="S102" t="n">
        <v>13.89</v>
      </c>
      <c r="T102" t="n">
        <v>1091.67</v>
      </c>
      <c r="U102" t="n">
        <v>0.72</v>
      </c>
      <c r="V102" t="n">
        <v>0.76</v>
      </c>
      <c r="W102" t="n">
        <v>0.64</v>
      </c>
      <c r="X102" t="n">
        <v>0.06</v>
      </c>
      <c r="Y102" t="n">
        <v>1</v>
      </c>
      <c r="Z102" t="n">
        <v>10</v>
      </c>
      <c r="AA102" t="n">
        <v>56.87523636435153</v>
      </c>
      <c r="AB102" t="n">
        <v>77.81920755201882</v>
      </c>
      <c r="AC102" t="n">
        <v>70.39225160321578</v>
      </c>
      <c r="AD102" t="n">
        <v>56875.23636435153</v>
      </c>
      <c r="AE102" t="n">
        <v>77819.20755201882</v>
      </c>
      <c r="AF102" t="n">
        <v>2.626166090746848e-06</v>
      </c>
      <c r="AG102" t="n">
        <v>0.1733333333333333</v>
      </c>
      <c r="AH102" t="n">
        <v>70392.25160321579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12.0249</v>
      </c>
      <c r="E103" t="n">
        <v>8.32</v>
      </c>
      <c r="F103" t="n">
        <v>5.1</v>
      </c>
      <c r="G103" t="n">
        <v>76.45</v>
      </c>
      <c r="H103" t="n">
        <v>1.32</v>
      </c>
      <c r="I103" t="n">
        <v>4</v>
      </c>
      <c r="J103" t="n">
        <v>354.92</v>
      </c>
      <c r="K103" t="n">
        <v>61.82</v>
      </c>
      <c r="L103" t="n">
        <v>26.25</v>
      </c>
      <c r="M103" t="n">
        <v>2</v>
      </c>
      <c r="N103" t="n">
        <v>116.85</v>
      </c>
      <c r="O103" t="n">
        <v>44007.74</v>
      </c>
      <c r="P103" t="n">
        <v>87.28</v>
      </c>
      <c r="Q103" t="n">
        <v>202.84</v>
      </c>
      <c r="R103" t="n">
        <v>19.43</v>
      </c>
      <c r="S103" t="n">
        <v>13.89</v>
      </c>
      <c r="T103" t="n">
        <v>1092.55</v>
      </c>
      <c r="U103" t="n">
        <v>0.72</v>
      </c>
      <c r="V103" t="n">
        <v>0.76</v>
      </c>
      <c r="W103" t="n">
        <v>0.64</v>
      </c>
      <c r="X103" t="n">
        <v>0.06</v>
      </c>
      <c r="Y103" t="n">
        <v>1</v>
      </c>
      <c r="Z103" t="n">
        <v>10</v>
      </c>
      <c r="AA103" t="n">
        <v>56.82274163044006</v>
      </c>
      <c r="AB103" t="n">
        <v>77.74738194117698</v>
      </c>
      <c r="AC103" t="n">
        <v>70.32728092786481</v>
      </c>
      <c r="AD103" t="n">
        <v>56822.74163044006</v>
      </c>
      <c r="AE103" t="n">
        <v>77747.38194117698</v>
      </c>
      <c r="AF103" t="n">
        <v>2.626078736049976e-06</v>
      </c>
      <c r="AG103" t="n">
        <v>0.1733333333333333</v>
      </c>
      <c r="AH103" t="n">
        <v>70327.28092786481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12.0345</v>
      </c>
      <c r="E104" t="n">
        <v>8.31</v>
      </c>
      <c r="F104" t="n">
        <v>5.09</v>
      </c>
      <c r="G104" t="n">
        <v>76.34999999999999</v>
      </c>
      <c r="H104" t="n">
        <v>1.33</v>
      </c>
      <c r="I104" t="n">
        <v>4</v>
      </c>
      <c r="J104" t="n">
        <v>355.57</v>
      </c>
      <c r="K104" t="n">
        <v>61.82</v>
      </c>
      <c r="L104" t="n">
        <v>26.5</v>
      </c>
      <c r="M104" t="n">
        <v>2</v>
      </c>
      <c r="N104" t="n">
        <v>117.25</v>
      </c>
      <c r="O104" t="n">
        <v>44087.74</v>
      </c>
      <c r="P104" t="n">
        <v>86.98999999999999</v>
      </c>
      <c r="Q104" t="n">
        <v>202.81</v>
      </c>
      <c r="R104" t="n">
        <v>19.28</v>
      </c>
      <c r="S104" t="n">
        <v>13.89</v>
      </c>
      <c r="T104" t="n">
        <v>1019.6</v>
      </c>
      <c r="U104" t="n">
        <v>0.72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56.61802678211754</v>
      </c>
      <c r="AB104" t="n">
        <v>77.46728205432056</v>
      </c>
      <c r="AC104" t="n">
        <v>70.07391338108719</v>
      </c>
      <c r="AD104" t="n">
        <v>56618.02678211754</v>
      </c>
      <c r="AE104" t="n">
        <v>77467.28205432056</v>
      </c>
      <c r="AF104" t="n">
        <v>2.628175248774912e-06</v>
      </c>
      <c r="AG104" t="n">
        <v>0.173125</v>
      </c>
      <c r="AH104" t="n">
        <v>70073.9133810872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12.0381</v>
      </c>
      <c r="E105" t="n">
        <v>8.31</v>
      </c>
      <c r="F105" t="n">
        <v>5.09</v>
      </c>
      <c r="G105" t="n">
        <v>76.31</v>
      </c>
      <c r="H105" t="n">
        <v>1.34</v>
      </c>
      <c r="I105" t="n">
        <v>4</v>
      </c>
      <c r="J105" t="n">
        <v>356.22</v>
      </c>
      <c r="K105" t="n">
        <v>61.82</v>
      </c>
      <c r="L105" t="n">
        <v>26.75</v>
      </c>
      <c r="M105" t="n">
        <v>2</v>
      </c>
      <c r="N105" t="n">
        <v>117.65</v>
      </c>
      <c r="O105" t="n">
        <v>44167.96</v>
      </c>
      <c r="P105" t="n">
        <v>86.67</v>
      </c>
      <c r="Q105" t="n">
        <v>202.81</v>
      </c>
      <c r="R105" t="n">
        <v>19.11</v>
      </c>
      <c r="S105" t="n">
        <v>13.89</v>
      </c>
      <c r="T105" t="n">
        <v>935.14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56.457152224205</v>
      </c>
      <c r="AB105" t="n">
        <v>77.24716638690013</v>
      </c>
      <c r="AC105" t="n">
        <v>69.87480524403104</v>
      </c>
      <c r="AD105" t="n">
        <v>56457.15222420501</v>
      </c>
      <c r="AE105" t="n">
        <v>77247.16638690013</v>
      </c>
      <c r="AF105" t="n">
        <v>2.628961441046763e-06</v>
      </c>
      <c r="AG105" t="n">
        <v>0.173125</v>
      </c>
      <c r="AH105" t="n">
        <v>69874.80524403104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12.0409</v>
      </c>
      <c r="E106" t="n">
        <v>8.300000000000001</v>
      </c>
      <c r="F106" t="n">
        <v>5.09</v>
      </c>
      <c r="G106" t="n">
        <v>76.28</v>
      </c>
      <c r="H106" t="n">
        <v>1.35</v>
      </c>
      <c r="I106" t="n">
        <v>4</v>
      </c>
      <c r="J106" t="n">
        <v>356.87</v>
      </c>
      <c r="K106" t="n">
        <v>61.82</v>
      </c>
      <c r="L106" t="n">
        <v>27</v>
      </c>
      <c r="M106" t="n">
        <v>2</v>
      </c>
      <c r="N106" t="n">
        <v>118.05</v>
      </c>
      <c r="O106" t="n">
        <v>44248.41</v>
      </c>
      <c r="P106" t="n">
        <v>86.48999999999999</v>
      </c>
      <c r="Q106" t="n">
        <v>202.81</v>
      </c>
      <c r="R106" t="n">
        <v>19.12</v>
      </c>
      <c r="S106" t="n">
        <v>13.89</v>
      </c>
      <c r="T106" t="n">
        <v>941.8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56.36230975594295</v>
      </c>
      <c r="AB106" t="n">
        <v>77.11739873766967</v>
      </c>
      <c r="AC106" t="n">
        <v>69.75742243711305</v>
      </c>
      <c r="AD106" t="n">
        <v>56362.30975594295</v>
      </c>
      <c r="AE106" t="n">
        <v>77117.39873766968</v>
      </c>
      <c r="AF106" t="n">
        <v>2.629572923924869e-06</v>
      </c>
      <c r="AG106" t="n">
        <v>0.1729166666666667</v>
      </c>
      <c r="AH106" t="n">
        <v>69757.42243711305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12.0361</v>
      </c>
      <c r="E107" t="n">
        <v>8.31</v>
      </c>
      <c r="F107" t="n">
        <v>5.09</v>
      </c>
      <c r="G107" t="n">
        <v>76.33</v>
      </c>
      <c r="H107" t="n">
        <v>1.36</v>
      </c>
      <c r="I107" t="n">
        <v>4</v>
      </c>
      <c r="J107" t="n">
        <v>357.52</v>
      </c>
      <c r="K107" t="n">
        <v>61.82</v>
      </c>
      <c r="L107" t="n">
        <v>27.25</v>
      </c>
      <c r="M107" t="n">
        <v>2</v>
      </c>
      <c r="N107" t="n">
        <v>118.45</v>
      </c>
      <c r="O107" t="n">
        <v>44329.08</v>
      </c>
      <c r="P107" t="n">
        <v>86.48</v>
      </c>
      <c r="Q107" t="n">
        <v>202.85</v>
      </c>
      <c r="R107" t="n">
        <v>19.22</v>
      </c>
      <c r="S107" t="n">
        <v>13.89</v>
      </c>
      <c r="T107" t="n">
        <v>990.6900000000001</v>
      </c>
      <c r="U107" t="n">
        <v>0.72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56.38022938817523</v>
      </c>
      <c r="AB107" t="n">
        <v>77.14191716904824</v>
      </c>
      <c r="AC107" t="n">
        <v>69.7796008638127</v>
      </c>
      <c r="AD107" t="n">
        <v>56380.22938817523</v>
      </c>
      <c r="AE107" t="n">
        <v>77141.91716904825</v>
      </c>
      <c r="AF107" t="n">
        <v>2.628524667562401e-06</v>
      </c>
      <c r="AG107" t="n">
        <v>0.173125</v>
      </c>
      <c r="AH107" t="n">
        <v>69779.60086381271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12.0389</v>
      </c>
      <c r="E108" t="n">
        <v>8.31</v>
      </c>
      <c r="F108" t="n">
        <v>5.09</v>
      </c>
      <c r="G108" t="n">
        <v>76.3</v>
      </c>
      <c r="H108" t="n">
        <v>1.37</v>
      </c>
      <c r="I108" t="n">
        <v>4</v>
      </c>
      <c r="J108" t="n">
        <v>358.18</v>
      </c>
      <c r="K108" t="n">
        <v>61.82</v>
      </c>
      <c r="L108" t="n">
        <v>27.5</v>
      </c>
      <c r="M108" t="n">
        <v>2</v>
      </c>
      <c r="N108" t="n">
        <v>118.86</v>
      </c>
      <c r="O108" t="n">
        <v>44409.98</v>
      </c>
      <c r="P108" t="n">
        <v>86.41</v>
      </c>
      <c r="Q108" t="n">
        <v>202.81</v>
      </c>
      <c r="R108" t="n">
        <v>19.16</v>
      </c>
      <c r="S108" t="n">
        <v>13.89</v>
      </c>
      <c r="T108" t="n">
        <v>961.88</v>
      </c>
      <c r="U108" t="n">
        <v>0.72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56.3360317148725</v>
      </c>
      <c r="AB108" t="n">
        <v>77.08144396257175</v>
      </c>
      <c r="AC108" t="n">
        <v>69.72489913528761</v>
      </c>
      <c r="AD108" t="n">
        <v>56336.03171487251</v>
      </c>
      <c r="AE108" t="n">
        <v>77081.44396257175</v>
      </c>
      <c r="AF108" t="n">
        <v>2.629136150440508e-06</v>
      </c>
      <c r="AG108" t="n">
        <v>0.173125</v>
      </c>
      <c r="AH108" t="n">
        <v>69724.89913528762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12.0369</v>
      </c>
      <c r="E109" t="n">
        <v>8.31</v>
      </c>
      <c r="F109" t="n">
        <v>5.09</v>
      </c>
      <c r="G109" t="n">
        <v>76.33</v>
      </c>
      <c r="H109" t="n">
        <v>1.38</v>
      </c>
      <c r="I109" t="n">
        <v>4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86.29000000000001</v>
      </c>
      <c r="Q109" t="n">
        <v>202.81</v>
      </c>
      <c r="R109" t="n">
        <v>19.15</v>
      </c>
      <c r="S109" t="n">
        <v>13.89</v>
      </c>
      <c r="T109" t="n">
        <v>957.22</v>
      </c>
      <c r="U109" t="n">
        <v>0.73</v>
      </c>
      <c r="V109" t="n">
        <v>0.76</v>
      </c>
      <c r="W109" t="n">
        <v>0.64</v>
      </c>
      <c r="X109" t="n">
        <v>0.05</v>
      </c>
      <c r="Y109" t="n">
        <v>1</v>
      </c>
      <c r="Z109" t="n">
        <v>10</v>
      </c>
      <c r="AA109" t="n">
        <v>56.29074130886521</v>
      </c>
      <c r="AB109" t="n">
        <v>77.0194756310009</v>
      </c>
      <c r="AC109" t="n">
        <v>69.66884497430877</v>
      </c>
      <c r="AD109" t="n">
        <v>56290.74130886521</v>
      </c>
      <c r="AE109" t="n">
        <v>77019.4756310009</v>
      </c>
      <c r="AF109" t="n">
        <v>2.628699376956146e-06</v>
      </c>
      <c r="AG109" t="n">
        <v>0.173125</v>
      </c>
      <c r="AH109" t="n">
        <v>69668.84497430877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12.0357</v>
      </c>
      <c r="E110" t="n">
        <v>8.31</v>
      </c>
      <c r="F110" t="n">
        <v>5.09</v>
      </c>
      <c r="G110" t="n">
        <v>76.34</v>
      </c>
      <c r="H110" t="n">
        <v>1.39</v>
      </c>
      <c r="I110" t="n">
        <v>4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86.23</v>
      </c>
      <c r="Q110" t="n">
        <v>202.81</v>
      </c>
      <c r="R110" t="n">
        <v>19.16</v>
      </c>
      <c r="S110" t="n">
        <v>13.89</v>
      </c>
      <c r="T110" t="n">
        <v>959.66</v>
      </c>
      <c r="U110" t="n">
        <v>0.73</v>
      </c>
      <c r="V110" t="n">
        <v>0.76</v>
      </c>
      <c r="W110" t="n">
        <v>0.64</v>
      </c>
      <c r="X110" t="n">
        <v>0.05</v>
      </c>
      <c r="Y110" t="n">
        <v>1</v>
      </c>
      <c r="Z110" t="n">
        <v>10</v>
      </c>
      <c r="AA110" t="n">
        <v>56.26898565705223</v>
      </c>
      <c r="AB110" t="n">
        <v>76.98970858839876</v>
      </c>
      <c r="AC110" t="n">
        <v>69.64191885647428</v>
      </c>
      <c r="AD110" t="n">
        <v>56268.98565705223</v>
      </c>
      <c r="AE110" t="n">
        <v>76989.70858839876</v>
      </c>
      <c r="AF110" t="n">
        <v>2.628437312865529e-06</v>
      </c>
      <c r="AG110" t="n">
        <v>0.173125</v>
      </c>
      <c r="AH110" t="n">
        <v>69641.91885647428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12.0417</v>
      </c>
      <c r="E111" t="n">
        <v>8.300000000000001</v>
      </c>
      <c r="F111" t="n">
        <v>5.08</v>
      </c>
      <c r="G111" t="n">
        <v>76.28</v>
      </c>
      <c r="H111" t="n">
        <v>1.4</v>
      </c>
      <c r="I111" t="n">
        <v>4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85.95</v>
      </c>
      <c r="Q111" t="n">
        <v>202.81</v>
      </c>
      <c r="R111" t="n">
        <v>19.1</v>
      </c>
      <c r="S111" t="n">
        <v>13.89</v>
      </c>
      <c r="T111" t="n">
        <v>931.96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56.08545842140942</v>
      </c>
      <c r="AB111" t="n">
        <v>76.7385985279422</v>
      </c>
      <c r="AC111" t="n">
        <v>69.41477438775242</v>
      </c>
      <c r="AD111" t="n">
        <v>56085.45842140942</v>
      </c>
      <c r="AE111" t="n">
        <v>76738.5985279422</v>
      </c>
      <c r="AF111" t="n">
        <v>2.629747633318614e-06</v>
      </c>
      <c r="AG111" t="n">
        <v>0.1729166666666667</v>
      </c>
      <c r="AH111" t="n">
        <v>69414.77438775242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12.0369</v>
      </c>
      <c r="E112" t="n">
        <v>8.31</v>
      </c>
      <c r="F112" t="n">
        <v>5.09</v>
      </c>
      <c r="G112" t="n">
        <v>76.33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85.97</v>
      </c>
      <c r="Q112" t="n">
        <v>202.81</v>
      </c>
      <c r="R112" t="n">
        <v>19.08</v>
      </c>
      <c r="S112" t="n">
        <v>13.89</v>
      </c>
      <c r="T112" t="n">
        <v>918.86</v>
      </c>
      <c r="U112" t="n">
        <v>0.73</v>
      </c>
      <c r="V112" t="n">
        <v>0.76</v>
      </c>
      <c r="W112" t="n">
        <v>0.65</v>
      </c>
      <c r="X112" t="n">
        <v>0.05</v>
      </c>
      <c r="Y112" t="n">
        <v>1</v>
      </c>
      <c r="Z112" t="n">
        <v>10</v>
      </c>
      <c r="AA112" t="n">
        <v>56.1460672863655</v>
      </c>
      <c r="AB112" t="n">
        <v>76.82152625084946</v>
      </c>
      <c r="AC112" t="n">
        <v>69.48978760517524</v>
      </c>
      <c r="AD112" t="n">
        <v>56146.0672863655</v>
      </c>
      <c r="AE112" t="n">
        <v>76821.52625084946</v>
      </c>
      <c r="AF112" t="n">
        <v>2.628699376956146e-06</v>
      </c>
      <c r="AG112" t="n">
        <v>0.173125</v>
      </c>
      <c r="AH112" t="n">
        <v>69489.78760517524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12.0381</v>
      </c>
      <c r="E113" t="n">
        <v>8.31</v>
      </c>
      <c r="F113" t="n">
        <v>5.09</v>
      </c>
      <c r="G113" t="n">
        <v>76.31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85.77</v>
      </c>
      <c r="Q113" t="n">
        <v>202.82</v>
      </c>
      <c r="R113" t="n">
        <v>19.11</v>
      </c>
      <c r="S113" t="n">
        <v>13.89</v>
      </c>
      <c r="T113" t="n">
        <v>935.74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56.0502970967129</v>
      </c>
      <c r="AB113" t="n">
        <v>76.69048925228427</v>
      </c>
      <c r="AC113" t="n">
        <v>69.37125659384148</v>
      </c>
      <c r="AD113" t="n">
        <v>56050.29709671289</v>
      </c>
      <c r="AE113" t="n">
        <v>76690.48925228427</v>
      </c>
      <c r="AF113" t="n">
        <v>2.628961441046763e-06</v>
      </c>
      <c r="AG113" t="n">
        <v>0.173125</v>
      </c>
      <c r="AH113" t="n">
        <v>69371.25659384148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12.0401</v>
      </c>
      <c r="E114" t="n">
        <v>8.31</v>
      </c>
      <c r="F114" t="n">
        <v>5.09</v>
      </c>
      <c r="G114" t="n">
        <v>76.29000000000001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85.56</v>
      </c>
      <c r="Q114" t="n">
        <v>202.81</v>
      </c>
      <c r="R114" t="n">
        <v>19.01</v>
      </c>
      <c r="S114" t="n">
        <v>13.89</v>
      </c>
      <c r="T114" t="n">
        <v>885.29</v>
      </c>
      <c r="U114" t="n">
        <v>0.73</v>
      </c>
      <c r="V114" t="n">
        <v>0.76</v>
      </c>
      <c r="W114" t="n">
        <v>0.65</v>
      </c>
      <c r="X114" t="n">
        <v>0.05</v>
      </c>
      <c r="Y114" t="n">
        <v>1</v>
      </c>
      <c r="Z114" t="n">
        <v>10</v>
      </c>
      <c r="AA114" t="n">
        <v>55.9464674964778</v>
      </c>
      <c r="AB114" t="n">
        <v>76.54842501260401</v>
      </c>
      <c r="AC114" t="n">
        <v>69.24275076580784</v>
      </c>
      <c r="AD114" t="n">
        <v>55946.4674964778</v>
      </c>
      <c r="AE114" t="n">
        <v>76548.42501260401</v>
      </c>
      <c r="AF114" t="n">
        <v>2.629398214531125e-06</v>
      </c>
      <c r="AG114" t="n">
        <v>0.173125</v>
      </c>
      <c r="AH114" t="n">
        <v>69242.75076580784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12.0442</v>
      </c>
      <c r="E115" t="n">
        <v>8.300000000000001</v>
      </c>
      <c r="F115" t="n">
        <v>5.08</v>
      </c>
      <c r="G115" t="n">
        <v>76.25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85.26000000000001</v>
      </c>
      <c r="Q115" t="n">
        <v>202.81</v>
      </c>
      <c r="R115" t="n">
        <v>19.03</v>
      </c>
      <c r="S115" t="n">
        <v>13.89</v>
      </c>
      <c r="T115" t="n">
        <v>893.46</v>
      </c>
      <c r="U115" t="n">
        <v>0.73</v>
      </c>
      <c r="V115" t="n">
        <v>0.76</v>
      </c>
      <c r="W115" t="n">
        <v>0.64</v>
      </c>
      <c r="X115" t="n">
        <v>0.05</v>
      </c>
      <c r="Y115" t="n">
        <v>1</v>
      </c>
      <c r="Z115" t="n">
        <v>10</v>
      </c>
      <c r="AA115" t="n">
        <v>55.76254980559349</v>
      </c>
      <c r="AB115" t="n">
        <v>76.29678071406035</v>
      </c>
      <c r="AC115" t="n">
        <v>69.01512304593211</v>
      </c>
      <c r="AD115" t="n">
        <v>55762.54980559349</v>
      </c>
      <c r="AE115" t="n">
        <v>76296.78071406034</v>
      </c>
      <c r="AF115" t="n">
        <v>2.630293600174066e-06</v>
      </c>
      <c r="AG115" t="n">
        <v>0.1729166666666667</v>
      </c>
      <c r="AH115" t="n">
        <v>69015.12304593211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12.0434</v>
      </c>
      <c r="E116" t="n">
        <v>8.300000000000001</v>
      </c>
      <c r="F116" t="n">
        <v>5.08</v>
      </c>
      <c r="G116" t="n">
        <v>76.26000000000001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84.97</v>
      </c>
      <c r="Q116" t="n">
        <v>202.81</v>
      </c>
      <c r="R116" t="n">
        <v>19.06</v>
      </c>
      <c r="S116" t="n">
        <v>13.89</v>
      </c>
      <c r="T116" t="n">
        <v>911.48</v>
      </c>
      <c r="U116" t="n">
        <v>0.73</v>
      </c>
      <c r="V116" t="n">
        <v>0.76</v>
      </c>
      <c r="W116" t="n">
        <v>0.64</v>
      </c>
      <c r="X116" t="n">
        <v>0.05</v>
      </c>
      <c r="Y116" t="n">
        <v>1</v>
      </c>
      <c r="Z116" t="n">
        <v>10</v>
      </c>
      <c r="AA116" t="n">
        <v>55.63505470797158</v>
      </c>
      <c r="AB116" t="n">
        <v>76.12233629680739</v>
      </c>
      <c r="AC116" t="n">
        <v>68.85732735902747</v>
      </c>
      <c r="AD116" t="n">
        <v>55635.05470797158</v>
      </c>
      <c r="AE116" t="n">
        <v>76122.33629680739</v>
      </c>
      <c r="AF116" t="n">
        <v>2.630118890780321e-06</v>
      </c>
      <c r="AG116" t="n">
        <v>0.1729166666666667</v>
      </c>
      <c r="AH116" t="n">
        <v>68857.32735902746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12.0401</v>
      </c>
      <c r="E117" t="n">
        <v>8.31</v>
      </c>
      <c r="F117" t="n">
        <v>5.09</v>
      </c>
      <c r="G117" t="n">
        <v>76.29000000000001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84.70999999999999</v>
      </c>
      <c r="Q117" t="n">
        <v>202.81</v>
      </c>
      <c r="R117" t="n">
        <v>19.07</v>
      </c>
      <c r="S117" t="n">
        <v>13.89</v>
      </c>
      <c r="T117" t="n">
        <v>916.01</v>
      </c>
      <c r="U117" t="n">
        <v>0.73</v>
      </c>
      <c r="V117" t="n">
        <v>0.76</v>
      </c>
      <c r="W117" t="n">
        <v>0.64</v>
      </c>
      <c r="X117" t="n">
        <v>0.05</v>
      </c>
      <c r="Y117" t="n">
        <v>1</v>
      </c>
      <c r="Z117" t="n">
        <v>10</v>
      </c>
      <c r="AA117" t="n">
        <v>55.56227926034066</v>
      </c>
      <c r="AB117" t="n">
        <v>76.0227617187327</v>
      </c>
      <c r="AC117" t="n">
        <v>68.76725603893036</v>
      </c>
      <c r="AD117" t="n">
        <v>55562.27926034066</v>
      </c>
      <c r="AE117" t="n">
        <v>76022.7617187327</v>
      </c>
      <c r="AF117" t="n">
        <v>2.629398214531125e-06</v>
      </c>
      <c r="AG117" t="n">
        <v>0.173125</v>
      </c>
      <c r="AH117" t="n">
        <v>68767.25603893035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12.0365</v>
      </c>
      <c r="E118" t="n">
        <v>8.31</v>
      </c>
      <c r="F118" t="n">
        <v>5.09</v>
      </c>
      <c r="G118" t="n">
        <v>76.33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84.59</v>
      </c>
      <c r="Q118" t="n">
        <v>202.81</v>
      </c>
      <c r="R118" t="n">
        <v>19.18</v>
      </c>
      <c r="S118" t="n">
        <v>13.89</v>
      </c>
      <c r="T118" t="n">
        <v>970.62</v>
      </c>
      <c r="U118" t="n">
        <v>0.72</v>
      </c>
      <c r="V118" t="n">
        <v>0.76</v>
      </c>
      <c r="W118" t="n">
        <v>0.64</v>
      </c>
      <c r="X118" t="n">
        <v>0.05</v>
      </c>
      <c r="Y118" t="n">
        <v>1</v>
      </c>
      <c r="Z118" t="n">
        <v>10</v>
      </c>
      <c r="AA118" t="n">
        <v>55.52392604761827</v>
      </c>
      <c r="AB118" t="n">
        <v>75.97028516106161</v>
      </c>
      <c r="AC118" t="n">
        <v>68.71978777027208</v>
      </c>
      <c r="AD118" t="n">
        <v>55523.92604761828</v>
      </c>
      <c r="AE118" t="n">
        <v>75970.28516106161</v>
      </c>
      <c r="AF118" t="n">
        <v>2.628612022259274e-06</v>
      </c>
      <c r="AG118" t="n">
        <v>0.173125</v>
      </c>
      <c r="AH118" t="n">
        <v>68719.78777027207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12.1503</v>
      </c>
      <c r="E119" t="n">
        <v>8.23</v>
      </c>
      <c r="F119" t="n">
        <v>5.07</v>
      </c>
      <c r="G119" t="n">
        <v>101.33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84.09</v>
      </c>
      <c r="Q119" t="n">
        <v>202.81</v>
      </c>
      <c r="R119" t="n">
        <v>18.49</v>
      </c>
      <c r="S119" t="n">
        <v>13.89</v>
      </c>
      <c r="T119" t="n">
        <v>632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54.73710851454509</v>
      </c>
      <c r="AB119" t="n">
        <v>74.8937267003717</v>
      </c>
      <c r="AC119" t="n">
        <v>67.74597453811077</v>
      </c>
      <c r="AD119" t="n">
        <v>54737.10851454509</v>
      </c>
      <c r="AE119" t="n">
        <v>74893.7267003717</v>
      </c>
      <c r="AF119" t="n">
        <v>2.653464433519449e-06</v>
      </c>
      <c r="AG119" t="n">
        <v>0.1714583333333334</v>
      </c>
      <c r="AH119" t="n">
        <v>67745.97453811078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12.1441</v>
      </c>
      <c r="E120" t="n">
        <v>8.23</v>
      </c>
      <c r="F120" t="n">
        <v>5.07</v>
      </c>
      <c r="G120" t="n">
        <v>101.41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84.31</v>
      </c>
      <c r="Q120" t="n">
        <v>202.81</v>
      </c>
      <c r="R120" t="n">
        <v>18.63</v>
      </c>
      <c r="S120" t="n">
        <v>13.89</v>
      </c>
      <c r="T120" t="n">
        <v>700.48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54.86241939479666</v>
      </c>
      <c r="AB120" t="n">
        <v>75.06518257505766</v>
      </c>
      <c r="AC120" t="n">
        <v>67.90106690475662</v>
      </c>
      <c r="AD120" t="n">
        <v>54862.41939479666</v>
      </c>
      <c r="AE120" t="n">
        <v>75065.18257505767</v>
      </c>
      <c r="AF120" t="n">
        <v>2.652110435717928e-06</v>
      </c>
      <c r="AG120" t="n">
        <v>0.1714583333333334</v>
      </c>
      <c r="AH120" t="n">
        <v>67901.06690475662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12.1445</v>
      </c>
      <c r="E121" t="n">
        <v>8.23</v>
      </c>
      <c r="F121" t="n">
        <v>5.07</v>
      </c>
      <c r="G121" t="n">
        <v>101.41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84.43000000000001</v>
      </c>
      <c r="Q121" t="n">
        <v>202.81</v>
      </c>
      <c r="R121" t="n">
        <v>18.64</v>
      </c>
      <c r="S121" t="n">
        <v>13.89</v>
      </c>
      <c r="T121" t="n">
        <v>702.62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54.91446317954962</v>
      </c>
      <c r="AB121" t="n">
        <v>75.13639117736638</v>
      </c>
      <c r="AC121" t="n">
        <v>67.96547945800292</v>
      </c>
      <c r="AD121" t="n">
        <v>54914.46317954962</v>
      </c>
      <c r="AE121" t="n">
        <v>75136.39117736637</v>
      </c>
      <c r="AF121" t="n">
        <v>2.652197790414801e-06</v>
      </c>
      <c r="AG121" t="n">
        <v>0.1714583333333334</v>
      </c>
      <c r="AH121" t="n">
        <v>67965.47945800291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12.1453</v>
      </c>
      <c r="E122" t="n">
        <v>8.23</v>
      </c>
      <c r="F122" t="n">
        <v>5.07</v>
      </c>
      <c r="G122" t="n">
        <v>101.39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84.58</v>
      </c>
      <c r="Q122" t="n">
        <v>202.81</v>
      </c>
      <c r="R122" t="n">
        <v>18.62</v>
      </c>
      <c r="S122" t="n">
        <v>13.89</v>
      </c>
      <c r="T122" t="n">
        <v>696.4400000000001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54.97821406110965</v>
      </c>
      <c r="AB122" t="n">
        <v>75.22361794600715</v>
      </c>
      <c r="AC122" t="n">
        <v>68.04438142626817</v>
      </c>
      <c r="AD122" t="n">
        <v>54978.21406110965</v>
      </c>
      <c r="AE122" t="n">
        <v>75223.61794600716</v>
      </c>
      <c r="AF122" t="n">
        <v>2.652372499808546e-06</v>
      </c>
      <c r="AG122" t="n">
        <v>0.1714583333333334</v>
      </c>
      <c r="AH122" t="n">
        <v>68044.38142626817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12.1457</v>
      </c>
      <c r="E123" t="n">
        <v>8.23</v>
      </c>
      <c r="F123" t="n">
        <v>5.07</v>
      </c>
      <c r="G123" t="n">
        <v>101.39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84.70999999999999</v>
      </c>
      <c r="Q123" t="n">
        <v>202.81</v>
      </c>
      <c r="R123" t="n">
        <v>18.56</v>
      </c>
      <c r="S123" t="n">
        <v>13.89</v>
      </c>
      <c r="T123" t="n">
        <v>665.8099999999999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55.03472945435463</v>
      </c>
      <c r="AB123" t="n">
        <v>75.30094480032808</v>
      </c>
      <c r="AC123" t="n">
        <v>68.11432831414166</v>
      </c>
      <c r="AD123" t="n">
        <v>55034.72945435462</v>
      </c>
      <c r="AE123" t="n">
        <v>75300.94480032808</v>
      </c>
      <c r="AF123" t="n">
        <v>2.652459854505418e-06</v>
      </c>
      <c r="AG123" t="n">
        <v>0.1714583333333334</v>
      </c>
      <c r="AH123" t="n">
        <v>68114.32831414166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12.1474</v>
      </c>
      <c r="E124" t="n">
        <v>8.23</v>
      </c>
      <c r="F124" t="n">
        <v>5.07</v>
      </c>
      <c r="G124" t="n">
        <v>101.37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84.76000000000001</v>
      </c>
      <c r="Q124" t="n">
        <v>202.81</v>
      </c>
      <c r="R124" t="n">
        <v>18.51</v>
      </c>
      <c r="S124" t="n">
        <v>13.89</v>
      </c>
      <c r="T124" t="n">
        <v>641.61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55.04976152243592</v>
      </c>
      <c r="AB124" t="n">
        <v>75.32151233904493</v>
      </c>
      <c r="AC124" t="n">
        <v>68.1329329158301</v>
      </c>
      <c r="AD124" t="n">
        <v>55049.76152243592</v>
      </c>
      <c r="AE124" t="n">
        <v>75321.51233904493</v>
      </c>
      <c r="AF124" t="n">
        <v>2.652831111967125e-06</v>
      </c>
      <c r="AG124" t="n">
        <v>0.1714583333333334</v>
      </c>
      <c r="AH124" t="n">
        <v>68132.9329158301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12.1503</v>
      </c>
      <c r="E125" t="n">
        <v>8.23</v>
      </c>
      <c r="F125" t="n">
        <v>5.07</v>
      </c>
      <c r="G125" t="n">
        <v>101.33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84.84999999999999</v>
      </c>
      <c r="Q125" t="n">
        <v>202.81</v>
      </c>
      <c r="R125" t="n">
        <v>18.49</v>
      </c>
      <c r="S125" t="n">
        <v>13.89</v>
      </c>
      <c r="T125" t="n">
        <v>628.28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55.07750245633159</v>
      </c>
      <c r="AB125" t="n">
        <v>75.3594687086446</v>
      </c>
      <c r="AC125" t="n">
        <v>68.16726678278729</v>
      </c>
      <c r="AD125" t="n">
        <v>55077.50245633159</v>
      </c>
      <c r="AE125" t="n">
        <v>75359.46870864459</v>
      </c>
      <c r="AF125" t="n">
        <v>2.653464433519449e-06</v>
      </c>
      <c r="AG125" t="n">
        <v>0.1714583333333334</v>
      </c>
      <c r="AH125" t="n">
        <v>68167.26678278729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12.1486</v>
      </c>
      <c r="E126" t="n">
        <v>8.23</v>
      </c>
      <c r="F126" t="n">
        <v>5.07</v>
      </c>
      <c r="G126" t="n">
        <v>101.35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84.89</v>
      </c>
      <c r="Q126" t="n">
        <v>202.81</v>
      </c>
      <c r="R126" t="n">
        <v>18.49</v>
      </c>
      <c r="S126" t="n">
        <v>13.89</v>
      </c>
      <c r="T126" t="n">
        <v>629.66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55.10279330806091</v>
      </c>
      <c r="AB126" t="n">
        <v>75.39407276773427</v>
      </c>
      <c r="AC126" t="n">
        <v>68.19856827904454</v>
      </c>
      <c r="AD126" t="n">
        <v>55102.79330806091</v>
      </c>
      <c r="AE126" t="n">
        <v>75394.07276773427</v>
      </c>
      <c r="AF126" t="n">
        <v>2.653093176057742e-06</v>
      </c>
      <c r="AG126" t="n">
        <v>0.1714583333333334</v>
      </c>
      <c r="AH126" t="n">
        <v>68198.56827904454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12.147</v>
      </c>
      <c r="E127" t="n">
        <v>8.23</v>
      </c>
      <c r="F127" t="n">
        <v>5.07</v>
      </c>
      <c r="G127" t="n">
        <v>101.37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85.06999999999999</v>
      </c>
      <c r="Q127" t="n">
        <v>202.81</v>
      </c>
      <c r="R127" t="n">
        <v>18.51</v>
      </c>
      <c r="S127" t="n">
        <v>13.89</v>
      </c>
      <c r="T127" t="n">
        <v>640.75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55.19037824892894</v>
      </c>
      <c r="AB127" t="n">
        <v>75.51391034780474</v>
      </c>
      <c r="AC127" t="n">
        <v>68.30696872866622</v>
      </c>
      <c r="AD127" t="n">
        <v>55190.37824892894</v>
      </c>
      <c r="AE127" t="n">
        <v>75513.91034780473</v>
      </c>
      <c r="AF127" t="n">
        <v>2.652743757270253e-06</v>
      </c>
      <c r="AG127" t="n">
        <v>0.1714583333333334</v>
      </c>
      <c r="AH127" t="n">
        <v>68306.96872866622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12.1462</v>
      </c>
      <c r="E128" t="n">
        <v>8.23</v>
      </c>
      <c r="F128" t="n">
        <v>5.07</v>
      </c>
      <c r="G128" t="n">
        <v>101.38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85.2</v>
      </c>
      <c r="Q128" t="n">
        <v>202.81</v>
      </c>
      <c r="R128" t="n">
        <v>18.57</v>
      </c>
      <c r="S128" t="n">
        <v>13.89</v>
      </c>
      <c r="T128" t="n">
        <v>669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55.25210089049528</v>
      </c>
      <c r="AB128" t="n">
        <v>75.59836198900653</v>
      </c>
      <c r="AC128" t="n">
        <v>68.38336042376037</v>
      </c>
      <c r="AD128" t="n">
        <v>55252.10089049528</v>
      </c>
      <c r="AE128" t="n">
        <v>75598.36198900653</v>
      </c>
      <c r="AF128" t="n">
        <v>2.652569047876508e-06</v>
      </c>
      <c r="AG128" t="n">
        <v>0.1714583333333334</v>
      </c>
      <c r="AH128" t="n">
        <v>68383.36042376037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12.1498</v>
      </c>
      <c r="E129" t="n">
        <v>8.23</v>
      </c>
      <c r="F129" t="n">
        <v>5.07</v>
      </c>
      <c r="G129" t="n">
        <v>101.33</v>
      </c>
      <c r="H129" t="n">
        <v>1.57</v>
      </c>
      <c r="I129" t="n">
        <v>3</v>
      </c>
      <c r="J129" t="n">
        <v>372.41</v>
      </c>
      <c r="K129" t="n">
        <v>61.82</v>
      </c>
      <c r="L129" t="n">
        <v>32.75</v>
      </c>
      <c r="M129" t="n">
        <v>1</v>
      </c>
      <c r="N129" t="n">
        <v>127.84</v>
      </c>
      <c r="O129" t="n">
        <v>46164.87</v>
      </c>
      <c r="P129" t="n">
        <v>85.38</v>
      </c>
      <c r="Q129" t="n">
        <v>202.81</v>
      </c>
      <c r="R129" t="n">
        <v>18.51</v>
      </c>
      <c r="S129" t="n">
        <v>13.89</v>
      </c>
      <c r="T129" t="n">
        <v>638.83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55.31706048915078</v>
      </c>
      <c r="AB129" t="n">
        <v>75.68724257770218</v>
      </c>
      <c r="AC129" t="n">
        <v>68.46375837381562</v>
      </c>
      <c r="AD129" t="n">
        <v>55317.06048915078</v>
      </c>
      <c r="AE129" t="n">
        <v>75687.24257770219</v>
      </c>
      <c r="AF129" t="n">
        <v>2.653355240148359e-06</v>
      </c>
      <c r="AG129" t="n">
        <v>0.1714583333333334</v>
      </c>
      <c r="AH129" t="n">
        <v>68463.75837381562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12.1474</v>
      </c>
      <c r="E130" t="n">
        <v>8.23</v>
      </c>
      <c r="F130" t="n">
        <v>5.07</v>
      </c>
      <c r="G130" t="n">
        <v>101.37</v>
      </c>
      <c r="H130" t="n">
        <v>1.58</v>
      </c>
      <c r="I130" t="n">
        <v>3</v>
      </c>
      <c r="J130" t="n">
        <v>373.11</v>
      </c>
      <c r="K130" t="n">
        <v>61.82</v>
      </c>
      <c r="L130" t="n">
        <v>33</v>
      </c>
      <c r="M130" t="n">
        <v>1</v>
      </c>
      <c r="N130" t="n">
        <v>128.29</v>
      </c>
      <c r="O130" t="n">
        <v>46251.27</v>
      </c>
      <c r="P130" t="n">
        <v>85.59</v>
      </c>
      <c r="Q130" t="n">
        <v>202.81</v>
      </c>
      <c r="R130" t="n">
        <v>18.56</v>
      </c>
      <c r="S130" t="n">
        <v>13.89</v>
      </c>
      <c r="T130" t="n">
        <v>663.9299999999999</v>
      </c>
      <c r="U130" t="n">
        <v>0.75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55.42159628630107</v>
      </c>
      <c r="AB130" t="n">
        <v>75.83027306715701</v>
      </c>
      <c r="AC130" t="n">
        <v>68.59313823410149</v>
      </c>
      <c r="AD130" t="n">
        <v>55421.59628630107</v>
      </c>
      <c r="AE130" t="n">
        <v>75830.273067157</v>
      </c>
      <c r="AF130" t="n">
        <v>2.652831111967125e-06</v>
      </c>
      <c r="AG130" t="n">
        <v>0.1714583333333334</v>
      </c>
      <c r="AH130" t="n">
        <v>68593.13823410148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12.1433</v>
      </c>
      <c r="E131" t="n">
        <v>8.24</v>
      </c>
      <c r="F131" t="n">
        <v>5.07</v>
      </c>
      <c r="G131" t="n">
        <v>101.42</v>
      </c>
      <c r="H131" t="n">
        <v>1.59</v>
      </c>
      <c r="I131" t="n">
        <v>3</v>
      </c>
      <c r="J131" t="n">
        <v>373.81</v>
      </c>
      <c r="K131" t="n">
        <v>61.82</v>
      </c>
      <c r="L131" t="n">
        <v>33.25</v>
      </c>
      <c r="M131" t="n">
        <v>1</v>
      </c>
      <c r="N131" t="n">
        <v>128.74</v>
      </c>
      <c r="O131" t="n">
        <v>46337.95</v>
      </c>
      <c r="P131" t="n">
        <v>85.76000000000001</v>
      </c>
      <c r="Q131" t="n">
        <v>202.81</v>
      </c>
      <c r="R131" t="n">
        <v>18.59</v>
      </c>
      <c r="S131" t="n">
        <v>13.89</v>
      </c>
      <c r="T131" t="n">
        <v>681.27</v>
      </c>
      <c r="U131" t="n">
        <v>0.75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55.51660557846667</v>
      </c>
      <c r="AB131" t="n">
        <v>75.96026897221209</v>
      </c>
      <c r="AC131" t="n">
        <v>68.71072751242853</v>
      </c>
      <c r="AD131" t="n">
        <v>55516.60557846668</v>
      </c>
      <c r="AE131" t="n">
        <v>75960.26897221208</v>
      </c>
      <c r="AF131" t="n">
        <v>2.651935726324184e-06</v>
      </c>
      <c r="AG131" t="n">
        <v>0.1716666666666667</v>
      </c>
      <c r="AH131" t="n">
        <v>68710.72751242854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12.1433</v>
      </c>
      <c r="E132" t="n">
        <v>8.24</v>
      </c>
      <c r="F132" t="n">
        <v>5.07</v>
      </c>
      <c r="G132" t="n">
        <v>101.42</v>
      </c>
      <c r="H132" t="n">
        <v>1.6</v>
      </c>
      <c r="I132" t="n">
        <v>3</v>
      </c>
      <c r="J132" t="n">
        <v>374.52</v>
      </c>
      <c r="K132" t="n">
        <v>61.82</v>
      </c>
      <c r="L132" t="n">
        <v>33.5</v>
      </c>
      <c r="M132" t="n">
        <v>1</v>
      </c>
      <c r="N132" t="n">
        <v>129.2</v>
      </c>
      <c r="O132" t="n">
        <v>46424.91</v>
      </c>
      <c r="P132" t="n">
        <v>85.84999999999999</v>
      </c>
      <c r="Q132" t="n">
        <v>202.81</v>
      </c>
      <c r="R132" t="n">
        <v>18.66</v>
      </c>
      <c r="S132" t="n">
        <v>13.89</v>
      </c>
      <c r="T132" t="n">
        <v>714.5</v>
      </c>
      <c r="U132" t="n">
        <v>0.74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55.55693862393424</v>
      </c>
      <c r="AB132" t="n">
        <v>76.01545442438915</v>
      </c>
      <c r="AC132" t="n">
        <v>68.76064614250312</v>
      </c>
      <c r="AD132" t="n">
        <v>55556.93862393423</v>
      </c>
      <c r="AE132" t="n">
        <v>76015.45442438914</v>
      </c>
      <c r="AF132" t="n">
        <v>2.651935726324184e-06</v>
      </c>
      <c r="AG132" t="n">
        <v>0.1716666666666667</v>
      </c>
      <c r="AH132" t="n">
        <v>68760.64614250312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12.1429</v>
      </c>
      <c r="E133" t="n">
        <v>8.24</v>
      </c>
      <c r="F133" t="n">
        <v>5.07</v>
      </c>
      <c r="G133" t="n">
        <v>101.43</v>
      </c>
      <c r="H133" t="n">
        <v>1.6</v>
      </c>
      <c r="I133" t="n">
        <v>3</v>
      </c>
      <c r="J133" t="n">
        <v>375.23</v>
      </c>
      <c r="K133" t="n">
        <v>61.82</v>
      </c>
      <c r="L133" t="n">
        <v>33.75</v>
      </c>
      <c r="M133" t="n">
        <v>1</v>
      </c>
      <c r="N133" t="n">
        <v>129.65</v>
      </c>
      <c r="O133" t="n">
        <v>46512.15</v>
      </c>
      <c r="P133" t="n">
        <v>85.86</v>
      </c>
      <c r="Q133" t="n">
        <v>202.81</v>
      </c>
      <c r="R133" t="n">
        <v>18.6</v>
      </c>
      <c r="S133" t="n">
        <v>13.89</v>
      </c>
      <c r="T133" t="n">
        <v>686.02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55.56317159215715</v>
      </c>
      <c r="AB133" t="n">
        <v>76.02398264649089</v>
      </c>
      <c r="AC133" t="n">
        <v>68.76836044305691</v>
      </c>
      <c r="AD133" t="n">
        <v>55563.17159215715</v>
      </c>
      <c r="AE133" t="n">
        <v>76023.9826464909</v>
      </c>
      <c r="AF133" t="n">
        <v>2.651848371627311e-06</v>
      </c>
      <c r="AG133" t="n">
        <v>0.1716666666666667</v>
      </c>
      <c r="AH133" t="n">
        <v>68768.36044305691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12.1466</v>
      </c>
      <c r="E134" t="n">
        <v>8.23</v>
      </c>
      <c r="F134" t="n">
        <v>5.07</v>
      </c>
      <c r="G134" t="n">
        <v>101.38</v>
      </c>
      <c r="H134" t="n">
        <v>1.61</v>
      </c>
      <c r="I134" t="n">
        <v>3</v>
      </c>
      <c r="J134" t="n">
        <v>375.93</v>
      </c>
      <c r="K134" t="n">
        <v>61.82</v>
      </c>
      <c r="L134" t="n">
        <v>34</v>
      </c>
      <c r="M134" t="n">
        <v>1</v>
      </c>
      <c r="N134" t="n">
        <v>130.11</v>
      </c>
      <c r="O134" t="n">
        <v>46599.68</v>
      </c>
      <c r="P134" t="n">
        <v>85.79000000000001</v>
      </c>
      <c r="Q134" t="n">
        <v>202.81</v>
      </c>
      <c r="R134" t="n">
        <v>18.54</v>
      </c>
      <c r="S134" t="n">
        <v>13.89</v>
      </c>
      <c r="T134" t="n">
        <v>652.8200000000001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55.51469374757501</v>
      </c>
      <c r="AB134" t="n">
        <v>75.95765312084207</v>
      </c>
      <c r="AC134" t="n">
        <v>68.70836131424193</v>
      </c>
      <c r="AD134" t="n">
        <v>55514.69374757501</v>
      </c>
      <c r="AE134" t="n">
        <v>75957.65312084206</v>
      </c>
      <c r="AF134" t="n">
        <v>2.65265640257338e-06</v>
      </c>
      <c r="AG134" t="n">
        <v>0.1714583333333334</v>
      </c>
      <c r="AH134" t="n">
        <v>68708.36131424192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12.1474</v>
      </c>
      <c r="E135" t="n">
        <v>8.23</v>
      </c>
      <c r="F135" t="n">
        <v>5.07</v>
      </c>
      <c r="G135" t="n">
        <v>101.37</v>
      </c>
      <c r="H135" t="n">
        <v>1.62</v>
      </c>
      <c r="I135" t="n">
        <v>3</v>
      </c>
      <c r="J135" t="n">
        <v>376.65</v>
      </c>
      <c r="K135" t="n">
        <v>61.82</v>
      </c>
      <c r="L135" t="n">
        <v>34.25</v>
      </c>
      <c r="M135" t="n">
        <v>1</v>
      </c>
      <c r="N135" t="n">
        <v>130.58</v>
      </c>
      <c r="O135" t="n">
        <v>46687.5</v>
      </c>
      <c r="P135" t="n">
        <v>85.97</v>
      </c>
      <c r="Q135" t="n">
        <v>202.81</v>
      </c>
      <c r="R135" t="n">
        <v>18.57</v>
      </c>
      <c r="S135" t="n">
        <v>13.89</v>
      </c>
      <c r="T135" t="n">
        <v>670.29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55.59183388903452</v>
      </c>
      <c r="AB135" t="n">
        <v>76.06319966556978</v>
      </c>
      <c r="AC135" t="n">
        <v>68.80383464487633</v>
      </c>
      <c r="AD135" t="n">
        <v>55591.83388903452</v>
      </c>
      <c r="AE135" t="n">
        <v>76063.19966556979</v>
      </c>
      <c r="AF135" t="n">
        <v>2.652831111967125e-06</v>
      </c>
      <c r="AG135" t="n">
        <v>0.1714583333333334</v>
      </c>
      <c r="AH135" t="n">
        <v>68803.83464487633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12.1449</v>
      </c>
      <c r="E136" t="n">
        <v>8.23</v>
      </c>
      <c r="F136" t="n">
        <v>5.07</v>
      </c>
      <c r="G136" t="n">
        <v>101.4</v>
      </c>
      <c r="H136" t="n">
        <v>1.63</v>
      </c>
      <c r="I136" t="n">
        <v>3</v>
      </c>
      <c r="J136" t="n">
        <v>377.36</v>
      </c>
      <c r="K136" t="n">
        <v>61.82</v>
      </c>
      <c r="L136" t="n">
        <v>34.5</v>
      </c>
      <c r="M136" t="n">
        <v>1</v>
      </c>
      <c r="N136" t="n">
        <v>131.04</v>
      </c>
      <c r="O136" t="n">
        <v>46775.73</v>
      </c>
      <c r="P136" t="n">
        <v>86.09</v>
      </c>
      <c r="Q136" t="n">
        <v>202.81</v>
      </c>
      <c r="R136" t="n">
        <v>18.64</v>
      </c>
      <c r="S136" t="n">
        <v>13.89</v>
      </c>
      <c r="T136" t="n">
        <v>705.36</v>
      </c>
      <c r="U136" t="n">
        <v>0.75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55.65655583733477</v>
      </c>
      <c r="AB136" t="n">
        <v>76.15175509056498</v>
      </c>
      <c r="AC136" t="n">
        <v>68.88393846439835</v>
      </c>
      <c r="AD136" t="n">
        <v>55656.55583733477</v>
      </c>
      <c r="AE136" t="n">
        <v>76151.75509056497</v>
      </c>
      <c r="AF136" t="n">
        <v>2.652285145111673e-06</v>
      </c>
      <c r="AG136" t="n">
        <v>0.1714583333333334</v>
      </c>
      <c r="AH136" t="n">
        <v>68883.93846439835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12.1429</v>
      </c>
      <c r="E137" t="n">
        <v>8.24</v>
      </c>
      <c r="F137" t="n">
        <v>5.07</v>
      </c>
      <c r="G137" t="n">
        <v>101.43</v>
      </c>
      <c r="H137" t="n">
        <v>1.64</v>
      </c>
      <c r="I137" t="n">
        <v>3</v>
      </c>
      <c r="J137" t="n">
        <v>378.08</v>
      </c>
      <c r="K137" t="n">
        <v>61.82</v>
      </c>
      <c r="L137" t="n">
        <v>34.75</v>
      </c>
      <c r="M137" t="n">
        <v>1</v>
      </c>
      <c r="N137" t="n">
        <v>131.51</v>
      </c>
      <c r="O137" t="n">
        <v>46864.14</v>
      </c>
      <c r="P137" t="n">
        <v>86.16</v>
      </c>
      <c r="Q137" t="n">
        <v>202.84</v>
      </c>
      <c r="R137" t="n">
        <v>18.68</v>
      </c>
      <c r="S137" t="n">
        <v>13.89</v>
      </c>
      <c r="T137" t="n">
        <v>725.51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55.69761950575997</v>
      </c>
      <c r="AB137" t="n">
        <v>76.20794021330551</v>
      </c>
      <c r="AC137" t="n">
        <v>68.93476135788087</v>
      </c>
      <c r="AD137" t="n">
        <v>55697.61950575998</v>
      </c>
      <c r="AE137" t="n">
        <v>76207.94021330551</v>
      </c>
      <c r="AF137" t="n">
        <v>2.651848371627311e-06</v>
      </c>
      <c r="AG137" t="n">
        <v>0.1716666666666667</v>
      </c>
      <c r="AH137" t="n">
        <v>68934.76135788087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12.1392</v>
      </c>
      <c r="E138" t="n">
        <v>8.24</v>
      </c>
      <c r="F138" t="n">
        <v>5.07</v>
      </c>
      <c r="G138" t="n">
        <v>101.48</v>
      </c>
      <c r="H138" t="n">
        <v>1.65</v>
      </c>
      <c r="I138" t="n">
        <v>3</v>
      </c>
      <c r="J138" t="n">
        <v>378.8</v>
      </c>
      <c r="K138" t="n">
        <v>61.82</v>
      </c>
      <c r="L138" t="n">
        <v>35</v>
      </c>
      <c r="M138" t="n">
        <v>1</v>
      </c>
      <c r="N138" t="n">
        <v>131.98</v>
      </c>
      <c r="O138" t="n">
        <v>46952.84</v>
      </c>
      <c r="P138" t="n">
        <v>86.29000000000001</v>
      </c>
      <c r="Q138" t="n">
        <v>202.81</v>
      </c>
      <c r="R138" t="n">
        <v>18.73</v>
      </c>
      <c r="S138" t="n">
        <v>13.89</v>
      </c>
      <c r="T138" t="n">
        <v>748.99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55.77214602575217</v>
      </c>
      <c r="AB138" t="n">
        <v>76.30991068583678</v>
      </c>
      <c r="AC138" t="n">
        <v>69.02699991163024</v>
      </c>
      <c r="AD138" t="n">
        <v>55772.14602575217</v>
      </c>
      <c r="AE138" t="n">
        <v>76309.91068583679</v>
      </c>
      <c r="AF138" t="n">
        <v>2.651040340681243e-06</v>
      </c>
      <c r="AG138" t="n">
        <v>0.1716666666666667</v>
      </c>
      <c r="AH138" t="n">
        <v>69026.99991163024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12.1437</v>
      </c>
      <c r="E139" t="n">
        <v>8.23</v>
      </c>
      <c r="F139" t="n">
        <v>5.07</v>
      </c>
      <c r="G139" t="n">
        <v>101.42</v>
      </c>
      <c r="H139" t="n">
        <v>1.66</v>
      </c>
      <c r="I139" t="n">
        <v>3</v>
      </c>
      <c r="J139" t="n">
        <v>379.52</v>
      </c>
      <c r="K139" t="n">
        <v>61.82</v>
      </c>
      <c r="L139" t="n">
        <v>35.25</v>
      </c>
      <c r="M139" t="n">
        <v>1</v>
      </c>
      <c r="N139" t="n">
        <v>132.45</v>
      </c>
      <c r="O139" t="n">
        <v>47041.84</v>
      </c>
      <c r="P139" t="n">
        <v>86.3</v>
      </c>
      <c r="Q139" t="n">
        <v>202.81</v>
      </c>
      <c r="R139" t="n">
        <v>18.66</v>
      </c>
      <c r="S139" t="n">
        <v>13.89</v>
      </c>
      <c r="T139" t="n">
        <v>715.5700000000001</v>
      </c>
      <c r="U139" t="n">
        <v>0.74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55.75592687870598</v>
      </c>
      <c r="AB139" t="n">
        <v>76.28771893330996</v>
      </c>
      <c r="AC139" t="n">
        <v>69.00692610881825</v>
      </c>
      <c r="AD139" t="n">
        <v>55755.92687870598</v>
      </c>
      <c r="AE139" t="n">
        <v>76287.71893330997</v>
      </c>
      <c r="AF139" t="n">
        <v>2.652023081021056e-06</v>
      </c>
      <c r="AG139" t="n">
        <v>0.1714583333333334</v>
      </c>
      <c r="AH139" t="n">
        <v>69006.92610881825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12.1429</v>
      </c>
      <c r="E140" t="n">
        <v>8.24</v>
      </c>
      <c r="F140" t="n">
        <v>5.07</v>
      </c>
      <c r="G140" t="n">
        <v>101.43</v>
      </c>
      <c r="H140" t="n">
        <v>1.67</v>
      </c>
      <c r="I140" t="n">
        <v>3</v>
      </c>
      <c r="J140" t="n">
        <v>380.24</v>
      </c>
      <c r="K140" t="n">
        <v>61.82</v>
      </c>
      <c r="L140" t="n">
        <v>35.5</v>
      </c>
      <c r="M140" t="n">
        <v>1</v>
      </c>
      <c r="N140" t="n">
        <v>132.92</v>
      </c>
      <c r="O140" t="n">
        <v>47131.15</v>
      </c>
      <c r="P140" t="n">
        <v>86.40000000000001</v>
      </c>
      <c r="Q140" t="n">
        <v>202.81</v>
      </c>
      <c r="R140" t="n">
        <v>18.63</v>
      </c>
      <c r="S140" t="n">
        <v>13.89</v>
      </c>
      <c r="T140" t="n">
        <v>701.75</v>
      </c>
      <c r="U140" t="n">
        <v>0.75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55.80517783664222</v>
      </c>
      <c r="AB140" t="n">
        <v>76.35510626675718</v>
      </c>
      <c r="AC140" t="n">
        <v>69.06788208974001</v>
      </c>
      <c r="AD140" t="n">
        <v>55805.17783664221</v>
      </c>
      <c r="AE140" t="n">
        <v>76355.10626675718</v>
      </c>
      <c r="AF140" t="n">
        <v>2.651848371627311e-06</v>
      </c>
      <c r="AG140" t="n">
        <v>0.1716666666666667</v>
      </c>
      <c r="AH140" t="n">
        <v>69067.88208974001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12.1457</v>
      </c>
      <c r="E141" t="n">
        <v>8.23</v>
      </c>
      <c r="F141" t="n">
        <v>5.07</v>
      </c>
      <c r="G141" t="n">
        <v>101.39</v>
      </c>
      <c r="H141" t="n">
        <v>1.67</v>
      </c>
      <c r="I141" t="n">
        <v>3</v>
      </c>
      <c r="J141" t="n">
        <v>380.97</v>
      </c>
      <c r="K141" t="n">
        <v>61.82</v>
      </c>
      <c r="L141" t="n">
        <v>35.75</v>
      </c>
      <c r="M141" t="n">
        <v>1</v>
      </c>
      <c r="N141" t="n">
        <v>133.4</v>
      </c>
      <c r="O141" t="n">
        <v>47220.77</v>
      </c>
      <c r="P141" t="n">
        <v>86.48</v>
      </c>
      <c r="Q141" t="n">
        <v>202.81</v>
      </c>
      <c r="R141" t="n">
        <v>18.57</v>
      </c>
      <c r="S141" t="n">
        <v>13.89</v>
      </c>
      <c r="T141" t="n">
        <v>671.41</v>
      </c>
      <c r="U141" t="n">
        <v>0.75</v>
      </c>
      <c r="V141" t="n">
        <v>0.76</v>
      </c>
      <c r="W141" t="n">
        <v>0.64</v>
      </c>
      <c r="X141" t="n">
        <v>0.03</v>
      </c>
      <c r="Y141" t="n">
        <v>1</v>
      </c>
      <c r="Z141" t="n">
        <v>10</v>
      </c>
      <c r="AA141" t="n">
        <v>55.82778927499209</v>
      </c>
      <c r="AB141" t="n">
        <v>76.38604423425372</v>
      </c>
      <c r="AC141" t="n">
        <v>69.09586738104041</v>
      </c>
      <c r="AD141" t="n">
        <v>55827.78927499209</v>
      </c>
      <c r="AE141" t="n">
        <v>76386.04423425371</v>
      </c>
      <c r="AF141" t="n">
        <v>2.652459854505418e-06</v>
      </c>
      <c r="AG141" t="n">
        <v>0.1714583333333334</v>
      </c>
      <c r="AH141" t="n">
        <v>69095.8673810404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12.1449</v>
      </c>
      <c r="E142" t="n">
        <v>8.23</v>
      </c>
      <c r="F142" t="n">
        <v>5.07</v>
      </c>
      <c r="G142" t="n">
        <v>101.4</v>
      </c>
      <c r="H142" t="n">
        <v>1.68</v>
      </c>
      <c r="I142" t="n">
        <v>3</v>
      </c>
      <c r="J142" t="n">
        <v>381.7</v>
      </c>
      <c r="K142" t="n">
        <v>61.82</v>
      </c>
      <c r="L142" t="n">
        <v>36</v>
      </c>
      <c r="M142" t="n">
        <v>1</v>
      </c>
      <c r="N142" t="n">
        <v>133.88</v>
      </c>
      <c r="O142" t="n">
        <v>47310.69</v>
      </c>
      <c r="P142" t="n">
        <v>86.55</v>
      </c>
      <c r="Q142" t="n">
        <v>202.81</v>
      </c>
      <c r="R142" t="n">
        <v>18.64</v>
      </c>
      <c r="S142" t="n">
        <v>13.89</v>
      </c>
      <c r="T142" t="n">
        <v>703.4299999999999</v>
      </c>
      <c r="U142" t="n">
        <v>0.75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55.86267535588171</v>
      </c>
      <c r="AB142" t="n">
        <v>76.43377690919215</v>
      </c>
      <c r="AC142" t="n">
        <v>69.13904451647595</v>
      </c>
      <c r="AD142" t="n">
        <v>55862.67535588171</v>
      </c>
      <c r="AE142" t="n">
        <v>76433.77690919215</v>
      </c>
      <c r="AF142" t="n">
        <v>2.652285145111673e-06</v>
      </c>
      <c r="AG142" t="n">
        <v>0.1714583333333334</v>
      </c>
      <c r="AH142" t="n">
        <v>69139.04451647594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12.1392</v>
      </c>
      <c r="E143" t="n">
        <v>8.24</v>
      </c>
      <c r="F143" t="n">
        <v>5.07</v>
      </c>
      <c r="G143" t="n">
        <v>101.48</v>
      </c>
      <c r="H143" t="n">
        <v>1.69</v>
      </c>
      <c r="I143" t="n">
        <v>3</v>
      </c>
      <c r="J143" t="n">
        <v>382.43</v>
      </c>
      <c r="K143" t="n">
        <v>61.82</v>
      </c>
      <c r="L143" t="n">
        <v>36.25</v>
      </c>
      <c r="M143" t="n">
        <v>1</v>
      </c>
      <c r="N143" t="n">
        <v>134.36</v>
      </c>
      <c r="O143" t="n">
        <v>47400.92</v>
      </c>
      <c r="P143" t="n">
        <v>86.68000000000001</v>
      </c>
      <c r="Q143" t="n">
        <v>202.82</v>
      </c>
      <c r="R143" t="n">
        <v>18.72</v>
      </c>
      <c r="S143" t="n">
        <v>13.89</v>
      </c>
      <c r="T143" t="n">
        <v>743.23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55.94698158667165</v>
      </c>
      <c r="AB143" t="n">
        <v>76.54912841348728</v>
      </c>
      <c r="AC143" t="n">
        <v>69.24338703509805</v>
      </c>
      <c r="AD143" t="n">
        <v>55946.98158667165</v>
      </c>
      <c r="AE143" t="n">
        <v>76549.12841348728</v>
      </c>
      <c r="AF143" t="n">
        <v>2.651040340681243e-06</v>
      </c>
      <c r="AG143" t="n">
        <v>0.1716666666666667</v>
      </c>
      <c r="AH143" t="n">
        <v>69243.38703509806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12.1392</v>
      </c>
      <c r="E144" t="n">
        <v>8.24</v>
      </c>
      <c r="F144" t="n">
        <v>5.07</v>
      </c>
      <c r="G144" t="n">
        <v>101.48</v>
      </c>
      <c r="H144" t="n">
        <v>1.7</v>
      </c>
      <c r="I144" t="n">
        <v>3</v>
      </c>
      <c r="J144" t="n">
        <v>383.17</v>
      </c>
      <c r="K144" t="n">
        <v>61.82</v>
      </c>
      <c r="L144" t="n">
        <v>36.5</v>
      </c>
      <c r="M144" t="n">
        <v>1</v>
      </c>
      <c r="N144" t="n">
        <v>134.84</v>
      </c>
      <c r="O144" t="n">
        <v>47491.48</v>
      </c>
      <c r="P144" t="n">
        <v>86.72</v>
      </c>
      <c r="Q144" t="n">
        <v>202.81</v>
      </c>
      <c r="R144" t="n">
        <v>18.67</v>
      </c>
      <c r="S144" t="n">
        <v>13.89</v>
      </c>
      <c r="T144" t="n">
        <v>720.24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55.96491343907364</v>
      </c>
      <c r="AB144" t="n">
        <v>76.57366356504117</v>
      </c>
      <c r="AC144" t="n">
        <v>69.26558058622295</v>
      </c>
      <c r="AD144" t="n">
        <v>55964.91343907364</v>
      </c>
      <c r="AE144" t="n">
        <v>76573.66356504118</v>
      </c>
      <c r="AF144" t="n">
        <v>2.651040340681243e-06</v>
      </c>
      <c r="AG144" t="n">
        <v>0.1716666666666667</v>
      </c>
      <c r="AH144" t="n">
        <v>69265.58058622295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12.1462</v>
      </c>
      <c r="E145" t="n">
        <v>8.23</v>
      </c>
      <c r="F145" t="n">
        <v>5.07</v>
      </c>
      <c r="G145" t="n">
        <v>101.38</v>
      </c>
      <c r="H145" t="n">
        <v>1.71</v>
      </c>
      <c r="I145" t="n">
        <v>3</v>
      </c>
      <c r="J145" t="n">
        <v>383.9</v>
      </c>
      <c r="K145" t="n">
        <v>61.82</v>
      </c>
      <c r="L145" t="n">
        <v>36.75</v>
      </c>
      <c r="M145" t="n">
        <v>1</v>
      </c>
      <c r="N145" t="n">
        <v>135.33</v>
      </c>
      <c r="O145" t="n">
        <v>47582.35</v>
      </c>
      <c r="P145" t="n">
        <v>86.69</v>
      </c>
      <c r="Q145" t="n">
        <v>202.81</v>
      </c>
      <c r="R145" t="n">
        <v>18.61</v>
      </c>
      <c r="S145" t="n">
        <v>13.89</v>
      </c>
      <c r="T145" t="n">
        <v>689.0700000000001</v>
      </c>
      <c r="U145" t="n">
        <v>0.75</v>
      </c>
      <c r="V145" t="n">
        <v>0.76</v>
      </c>
      <c r="W145" t="n">
        <v>0.64</v>
      </c>
      <c r="X145" t="n">
        <v>0.03</v>
      </c>
      <c r="Y145" t="n">
        <v>1</v>
      </c>
      <c r="Z145" t="n">
        <v>10</v>
      </c>
      <c r="AA145" t="n">
        <v>55.91967743828539</v>
      </c>
      <c r="AB145" t="n">
        <v>76.51176967309119</v>
      </c>
      <c r="AC145" t="n">
        <v>69.20959376045202</v>
      </c>
      <c r="AD145" t="n">
        <v>55919.67743828539</v>
      </c>
      <c r="AE145" t="n">
        <v>76511.7696730912</v>
      </c>
      <c r="AF145" t="n">
        <v>2.652569047876508e-06</v>
      </c>
      <c r="AG145" t="n">
        <v>0.1714583333333334</v>
      </c>
      <c r="AH145" t="n">
        <v>69209.59376045203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12.1429</v>
      </c>
      <c r="E146" t="n">
        <v>8.24</v>
      </c>
      <c r="F146" t="n">
        <v>5.07</v>
      </c>
      <c r="G146" t="n">
        <v>101.43</v>
      </c>
      <c r="H146" t="n">
        <v>1.72</v>
      </c>
      <c r="I146" t="n">
        <v>3</v>
      </c>
      <c r="J146" t="n">
        <v>384.64</v>
      </c>
      <c r="K146" t="n">
        <v>61.82</v>
      </c>
      <c r="L146" t="n">
        <v>37</v>
      </c>
      <c r="M146" t="n">
        <v>1</v>
      </c>
      <c r="N146" t="n">
        <v>135.82</v>
      </c>
      <c r="O146" t="n">
        <v>47673.67</v>
      </c>
      <c r="P146" t="n">
        <v>86.75</v>
      </c>
      <c r="Q146" t="n">
        <v>202.81</v>
      </c>
      <c r="R146" t="n">
        <v>18.65</v>
      </c>
      <c r="S146" t="n">
        <v>13.89</v>
      </c>
      <c r="T146" t="n">
        <v>707.59</v>
      </c>
      <c r="U146" t="n">
        <v>0.75</v>
      </c>
      <c r="V146" t="n">
        <v>0.76</v>
      </c>
      <c r="W146" t="n">
        <v>0.64</v>
      </c>
      <c r="X146" t="n">
        <v>0.03</v>
      </c>
      <c r="Y146" t="n">
        <v>1</v>
      </c>
      <c r="Z146" t="n">
        <v>10</v>
      </c>
      <c r="AA146" t="n">
        <v>55.96203373584549</v>
      </c>
      <c r="AB146" t="n">
        <v>76.56972342804087</v>
      </c>
      <c r="AC146" t="n">
        <v>69.26201649036794</v>
      </c>
      <c r="AD146" t="n">
        <v>55962.03373584549</v>
      </c>
      <c r="AE146" t="n">
        <v>76569.72342804087</v>
      </c>
      <c r="AF146" t="n">
        <v>2.651848371627311e-06</v>
      </c>
      <c r="AG146" t="n">
        <v>0.1716666666666667</v>
      </c>
      <c r="AH146" t="n">
        <v>69262.01649036794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12.1404</v>
      </c>
      <c r="E147" t="n">
        <v>8.24</v>
      </c>
      <c r="F147" t="n">
        <v>5.07</v>
      </c>
      <c r="G147" t="n">
        <v>101.46</v>
      </c>
      <c r="H147" t="n">
        <v>1.72</v>
      </c>
      <c r="I147" t="n">
        <v>3</v>
      </c>
      <c r="J147" t="n">
        <v>385.38</v>
      </c>
      <c r="K147" t="n">
        <v>61.82</v>
      </c>
      <c r="L147" t="n">
        <v>37.25</v>
      </c>
      <c r="M147" t="n">
        <v>1</v>
      </c>
      <c r="N147" t="n">
        <v>136.31</v>
      </c>
      <c r="O147" t="n">
        <v>47765.19</v>
      </c>
      <c r="P147" t="n">
        <v>86.78</v>
      </c>
      <c r="Q147" t="n">
        <v>202.81</v>
      </c>
      <c r="R147" t="n">
        <v>18.68</v>
      </c>
      <c r="S147" t="n">
        <v>13.89</v>
      </c>
      <c r="T147" t="n">
        <v>725.1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55.98651303807745</v>
      </c>
      <c r="AB147" t="n">
        <v>76.60321708930522</v>
      </c>
      <c r="AC147" t="n">
        <v>69.29231356360988</v>
      </c>
      <c r="AD147" t="n">
        <v>55986.51303807745</v>
      </c>
      <c r="AE147" t="n">
        <v>76603.21708930522</v>
      </c>
      <c r="AF147" t="n">
        <v>2.651302404771859e-06</v>
      </c>
      <c r="AG147" t="n">
        <v>0.1716666666666667</v>
      </c>
      <c r="AH147" t="n">
        <v>69292.31356360987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12.1388</v>
      </c>
      <c r="E148" t="n">
        <v>8.24</v>
      </c>
      <c r="F148" t="n">
        <v>5.07</v>
      </c>
      <c r="G148" t="n">
        <v>101.48</v>
      </c>
      <c r="H148" t="n">
        <v>1.73</v>
      </c>
      <c r="I148" t="n">
        <v>3</v>
      </c>
      <c r="J148" t="n">
        <v>386.13</v>
      </c>
      <c r="K148" t="n">
        <v>61.82</v>
      </c>
      <c r="L148" t="n">
        <v>37.5</v>
      </c>
      <c r="M148" t="n">
        <v>1</v>
      </c>
      <c r="N148" t="n">
        <v>136.81</v>
      </c>
      <c r="O148" t="n">
        <v>47857.05</v>
      </c>
      <c r="P148" t="n">
        <v>86.93000000000001</v>
      </c>
      <c r="Q148" t="n">
        <v>202.81</v>
      </c>
      <c r="R148" t="n">
        <v>18.76</v>
      </c>
      <c r="S148" t="n">
        <v>13.89</v>
      </c>
      <c r="T148" t="n">
        <v>763.72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56.06082417268422</v>
      </c>
      <c r="AB148" t="n">
        <v>76.70489286205006</v>
      </c>
      <c r="AC148" t="n">
        <v>69.3842855433068</v>
      </c>
      <c r="AD148" t="n">
        <v>56060.82417268422</v>
      </c>
      <c r="AE148" t="n">
        <v>76704.89286205005</v>
      </c>
      <c r="AF148" t="n">
        <v>2.65095298598437e-06</v>
      </c>
      <c r="AG148" t="n">
        <v>0.1716666666666667</v>
      </c>
      <c r="AH148" t="n">
        <v>69384.2855433068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12.1417</v>
      </c>
      <c r="E149" t="n">
        <v>8.24</v>
      </c>
      <c r="F149" t="n">
        <v>5.07</v>
      </c>
      <c r="G149" t="n">
        <v>101.44</v>
      </c>
      <c r="H149" t="n">
        <v>1.74</v>
      </c>
      <c r="I149" t="n">
        <v>3</v>
      </c>
      <c r="J149" t="n">
        <v>386.88</v>
      </c>
      <c r="K149" t="n">
        <v>61.82</v>
      </c>
      <c r="L149" t="n">
        <v>37.75</v>
      </c>
      <c r="M149" t="n">
        <v>1</v>
      </c>
      <c r="N149" t="n">
        <v>137.31</v>
      </c>
      <c r="O149" t="n">
        <v>47949.23</v>
      </c>
      <c r="P149" t="n">
        <v>86.90000000000001</v>
      </c>
      <c r="Q149" t="n">
        <v>202.81</v>
      </c>
      <c r="R149" t="n">
        <v>18.69</v>
      </c>
      <c r="S149" t="n">
        <v>13.89</v>
      </c>
      <c r="T149" t="n">
        <v>730.48</v>
      </c>
      <c r="U149" t="n">
        <v>0.74</v>
      </c>
      <c r="V149" t="n">
        <v>0.76</v>
      </c>
      <c r="W149" t="n">
        <v>0.64</v>
      </c>
      <c r="X149" t="n">
        <v>0.03</v>
      </c>
      <c r="Y149" t="n">
        <v>1</v>
      </c>
      <c r="Z149" t="n">
        <v>10</v>
      </c>
      <c r="AA149" t="n">
        <v>56.03455900592065</v>
      </c>
      <c r="AB149" t="n">
        <v>76.66895570214676</v>
      </c>
      <c r="AC149" t="n">
        <v>69.35177817550657</v>
      </c>
      <c r="AD149" t="n">
        <v>56034.55900592065</v>
      </c>
      <c r="AE149" t="n">
        <v>76668.95570214676</v>
      </c>
      <c r="AF149" t="n">
        <v>2.651586307536695e-06</v>
      </c>
      <c r="AG149" t="n">
        <v>0.1716666666666667</v>
      </c>
      <c r="AH149" t="n">
        <v>69351.77817550657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12.1392</v>
      </c>
      <c r="E150" t="n">
        <v>8.24</v>
      </c>
      <c r="F150" t="n">
        <v>5.07</v>
      </c>
      <c r="G150" t="n">
        <v>101.48</v>
      </c>
      <c r="H150" t="n">
        <v>1.75</v>
      </c>
      <c r="I150" t="n">
        <v>3</v>
      </c>
      <c r="J150" t="n">
        <v>387.63</v>
      </c>
      <c r="K150" t="n">
        <v>61.82</v>
      </c>
      <c r="L150" t="n">
        <v>38</v>
      </c>
      <c r="M150" t="n">
        <v>1</v>
      </c>
      <c r="N150" t="n">
        <v>137.81</v>
      </c>
      <c r="O150" t="n">
        <v>48041.76</v>
      </c>
      <c r="P150" t="n">
        <v>86.95</v>
      </c>
      <c r="Q150" t="n">
        <v>202.81</v>
      </c>
      <c r="R150" t="n">
        <v>18.72</v>
      </c>
      <c r="S150" t="n">
        <v>13.89</v>
      </c>
      <c r="T150" t="n">
        <v>742.63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56.06802159038514</v>
      </c>
      <c r="AB150" t="n">
        <v>76.71474068647609</v>
      </c>
      <c r="AC150" t="n">
        <v>69.39319350519114</v>
      </c>
      <c r="AD150" t="n">
        <v>56068.02159038513</v>
      </c>
      <c r="AE150" t="n">
        <v>76714.74068647609</v>
      </c>
      <c r="AF150" t="n">
        <v>2.651040340681243e-06</v>
      </c>
      <c r="AG150" t="n">
        <v>0.1716666666666667</v>
      </c>
      <c r="AH150" t="n">
        <v>69393.19350519114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12.1376</v>
      </c>
      <c r="E151" t="n">
        <v>8.24</v>
      </c>
      <c r="F151" t="n">
        <v>5.08</v>
      </c>
      <c r="G151" t="n">
        <v>101.5</v>
      </c>
      <c r="H151" t="n">
        <v>1.76</v>
      </c>
      <c r="I151" t="n">
        <v>3</v>
      </c>
      <c r="J151" t="n">
        <v>388.38</v>
      </c>
      <c r="K151" t="n">
        <v>61.82</v>
      </c>
      <c r="L151" t="n">
        <v>38.25</v>
      </c>
      <c r="M151" t="n">
        <v>1</v>
      </c>
      <c r="N151" t="n">
        <v>138.31</v>
      </c>
      <c r="O151" t="n">
        <v>48134.63</v>
      </c>
      <c r="P151" t="n">
        <v>87.09</v>
      </c>
      <c r="Q151" t="n">
        <v>202.81</v>
      </c>
      <c r="R151" t="n">
        <v>18.78</v>
      </c>
      <c r="S151" t="n">
        <v>13.89</v>
      </c>
      <c r="T151" t="n">
        <v>772.4299999999999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56.16686226597134</v>
      </c>
      <c r="AB151" t="n">
        <v>76.84997885935591</v>
      </c>
      <c r="AC151" t="n">
        <v>69.51552473665933</v>
      </c>
      <c r="AD151" t="n">
        <v>56166.86226597134</v>
      </c>
      <c r="AE151" t="n">
        <v>76849.97885935592</v>
      </c>
      <c r="AF151" t="n">
        <v>2.650690921893753e-06</v>
      </c>
      <c r="AG151" t="n">
        <v>0.1716666666666667</v>
      </c>
      <c r="AH151" t="n">
        <v>69515.52473665932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12.1367</v>
      </c>
      <c r="E152" t="n">
        <v>8.24</v>
      </c>
      <c r="F152" t="n">
        <v>5.08</v>
      </c>
      <c r="G152" t="n">
        <v>101.51</v>
      </c>
      <c r="H152" t="n">
        <v>1.76</v>
      </c>
      <c r="I152" t="n">
        <v>3</v>
      </c>
      <c r="J152" t="n">
        <v>389.14</v>
      </c>
      <c r="K152" t="n">
        <v>61.82</v>
      </c>
      <c r="L152" t="n">
        <v>38.5</v>
      </c>
      <c r="M152" t="n">
        <v>1</v>
      </c>
      <c r="N152" t="n">
        <v>138.81</v>
      </c>
      <c r="O152" t="n">
        <v>48227.84</v>
      </c>
      <c r="P152" t="n">
        <v>87.17</v>
      </c>
      <c r="Q152" t="n">
        <v>202.81</v>
      </c>
      <c r="R152" t="n">
        <v>18.82</v>
      </c>
      <c r="S152" t="n">
        <v>13.89</v>
      </c>
      <c r="T152" t="n">
        <v>792.66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56.20672118528259</v>
      </c>
      <c r="AB152" t="n">
        <v>76.90451559120895</v>
      </c>
      <c r="AC152" t="n">
        <v>69.56485655936712</v>
      </c>
      <c r="AD152" t="n">
        <v>56206.72118528259</v>
      </c>
      <c r="AE152" t="n">
        <v>76904.51559120895</v>
      </c>
      <c r="AF152" t="n">
        <v>2.65049437382579e-06</v>
      </c>
      <c r="AG152" t="n">
        <v>0.1716666666666667</v>
      </c>
      <c r="AH152" t="n">
        <v>69564.85655936711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12.1367</v>
      </c>
      <c r="E153" t="n">
        <v>8.24</v>
      </c>
      <c r="F153" t="n">
        <v>5.08</v>
      </c>
      <c r="G153" t="n">
        <v>101.51</v>
      </c>
      <c r="H153" t="n">
        <v>1.77</v>
      </c>
      <c r="I153" t="n">
        <v>3</v>
      </c>
      <c r="J153" t="n">
        <v>389.89</v>
      </c>
      <c r="K153" t="n">
        <v>61.82</v>
      </c>
      <c r="L153" t="n">
        <v>38.75</v>
      </c>
      <c r="M153" t="n">
        <v>1</v>
      </c>
      <c r="N153" t="n">
        <v>139.32</v>
      </c>
      <c r="O153" t="n">
        <v>48321.4</v>
      </c>
      <c r="P153" t="n">
        <v>87.3</v>
      </c>
      <c r="Q153" t="n">
        <v>202.81</v>
      </c>
      <c r="R153" t="n">
        <v>18.84</v>
      </c>
      <c r="S153" t="n">
        <v>13.89</v>
      </c>
      <c r="T153" t="n">
        <v>804.1900000000001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56.265011710195</v>
      </c>
      <c r="AB153" t="n">
        <v>76.98427125899056</v>
      </c>
      <c r="AC153" t="n">
        <v>69.63700045815347</v>
      </c>
      <c r="AD153" t="n">
        <v>56265.011710195</v>
      </c>
      <c r="AE153" t="n">
        <v>76984.27125899056</v>
      </c>
      <c r="AF153" t="n">
        <v>2.65049437382579e-06</v>
      </c>
      <c r="AG153" t="n">
        <v>0.1716666666666667</v>
      </c>
      <c r="AH153" t="n">
        <v>69637.00045815346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12.1404</v>
      </c>
      <c r="E154" t="n">
        <v>8.24</v>
      </c>
      <c r="F154" t="n">
        <v>5.07</v>
      </c>
      <c r="G154" t="n">
        <v>101.46</v>
      </c>
      <c r="H154" t="n">
        <v>1.78</v>
      </c>
      <c r="I154" t="n">
        <v>3</v>
      </c>
      <c r="J154" t="n">
        <v>390.66</v>
      </c>
      <c r="K154" t="n">
        <v>61.82</v>
      </c>
      <c r="L154" t="n">
        <v>39</v>
      </c>
      <c r="M154" t="n">
        <v>1</v>
      </c>
      <c r="N154" t="n">
        <v>139.83</v>
      </c>
      <c r="O154" t="n">
        <v>48415.31</v>
      </c>
      <c r="P154" t="n">
        <v>87.29000000000001</v>
      </c>
      <c r="Q154" t="n">
        <v>202.81</v>
      </c>
      <c r="R154" t="n">
        <v>18.73</v>
      </c>
      <c r="S154" t="n">
        <v>13.89</v>
      </c>
      <c r="T154" t="n">
        <v>750.08</v>
      </c>
      <c r="U154" t="n">
        <v>0.74</v>
      </c>
      <c r="V154" t="n">
        <v>0.76</v>
      </c>
      <c r="W154" t="n">
        <v>0.64</v>
      </c>
      <c r="X154" t="n">
        <v>0.04</v>
      </c>
      <c r="Y154" t="n">
        <v>1</v>
      </c>
      <c r="Z154" t="n">
        <v>10</v>
      </c>
      <c r="AA154" t="n">
        <v>56.21512155749598</v>
      </c>
      <c r="AB154" t="n">
        <v>76.91600935106959</v>
      </c>
      <c r="AC154" t="n">
        <v>69.57525337091825</v>
      </c>
      <c r="AD154" t="n">
        <v>56215.12155749599</v>
      </c>
      <c r="AE154" t="n">
        <v>76916.00935106959</v>
      </c>
      <c r="AF154" t="n">
        <v>2.651302404771859e-06</v>
      </c>
      <c r="AG154" t="n">
        <v>0.1716666666666667</v>
      </c>
      <c r="AH154" t="n">
        <v>69575.25337091825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12.1412</v>
      </c>
      <c r="E155" t="n">
        <v>8.24</v>
      </c>
      <c r="F155" t="n">
        <v>5.07</v>
      </c>
      <c r="G155" t="n">
        <v>101.45</v>
      </c>
      <c r="H155" t="n">
        <v>1.79</v>
      </c>
      <c r="I155" t="n">
        <v>3</v>
      </c>
      <c r="J155" t="n">
        <v>391.42</v>
      </c>
      <c r="K155" t="n">
        <v>61.82</v>
      </c>
      <c r="L155" t="n">
        <v>39.25</v>
      </c>
      <c r="M155" t="n">
        <v>1</v>
      </c>
      <c r="N155" t="n">
        <v>140.35</v>
      </c>
      <c r="O155" t="n">
        <v>48509.7</v>
      </c>
      <c r="P155" t="n">
        <v>87.28</v>
      </c>
      <c r="Q155" t="n">
        <v>202.81</v>
      </c>
      <c r="R155" t="n">
        <v>18.72</v>
      </c>
      <c r="S155" t="n">
        <v>13.89</v>
      </c>
      <c r="T155" t="n">
        <v>744.62</v>
      </c>
      <c r="U155" t="n">
        <v>0.74</v>
      </c>
      <c r="V155" t="n">
        <v>0.76</v>
      </c>
      <c r="W155" t="n">
        <v>0.64</v>
      </c>
      <c r="X155" t="n">
        <v>0.03</v>
      </c>
      <c r="Y155" t="n">
        <v>1</v>
      </c>
      <c r="Z155" t="n">
        <v>10</v>
      </c>
      <c r="AA155" t="n">
        <v>56.20709273165131</v>
      </c>
      <c r="AB155" t="n">
        <v>76.90502395734211</v>
      </c>
      <c r="AC155" t="n">
        <v>69.56531640775002</v>
      </c>
      <c r="AD155" t="n">
        <v>56207.09273165131</v>
      </c>
      <c r="AE155" t="n">
        <v>76905.02395734211</v>
      </c>
      <c r="AF155" t="n">
        <v>2.651477114165604e-06</v>
      </c>
      <c r="AG155" t="n">
        <v>0.1716666666666667</v>
      </c>
      <c r="AH155" t="n">
        <v>69565.31640775001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12.1347</v>
      </c>
      <c r="E156" t="n">
        <v>8.24</v>
      </c>
      <c r="F156" t="n">
        <v>5.08</v>
      </c>
      <c r="G156" t="n">
        <v>101.54</v>
      </c>
      <c r="H156" t="n">
        <v>1.8</v>
      </c>
      <c r="I156" t="n">
        <v>3</v>
      </c>
      <c r="J156" t="n">
        <v>392.19</v>
      </c>
      <c r="K156" t="n">
        <v>61.82</v>
      </c>
      <c r="L156" t="n">
        <v>39.5</v>
      </c>
      <c r="M156" t="n">
        <v>1</v>
      </c>
      <c r="N156" t="n">
        <v>140.87</v>
      </c>
      <c r="O156" t="n">
        <v>48604.33</v>
      </c>
      <c r="P156" t="n">
        <v>87.41</v>
      </c>
      <c r="Q156" t="n">
        <v>202.81</v>
      </c>
      <c r="R156" t="n">
        <v>18.78</v>
      </c>
      <c r="S156" t="n">
        <v>13.89</v>
      </c>
      <c r="T156" t="n">
        <v>773.8099999999999</v>
      </c>
      <c r="U156" t="n">
        <v>0.74</v>
      </c>
      <c r="V156" t="n">
        <v>0.76</v>
      </c>
      <c r="W156" t="n">
        <v>0.64</v>
      </c>
      <c r="X156" t="n">
        <v>0.04</v>
      </c>
      <c r="Y156" t="n">
        <v>1</v>
      </c>
      <c r="Z156" t="n">
        <v>10</v>
      </c>
      <c r="AA156" t="n">
        <v>56.32322206639338</v>
      </c>
      <c r="AB156" t="n">
        <v>77.06391723640081</v>
      </c>
      <c r="AC156" t="n">
        <v>69.70904513526352</v>
      </c>
      <c r="AD156" t="n">
        <v>56323.22206639338</v>
      </c>
      <c r="AE156" t="n">
        <v>77063.91723640081</v>
      </c>
      <c r="AF156" t="n">
        <v>2.650057600341429e-06</v>
      </c>
      <c r="AG156" t="n">
        <v>0.1716666666666667</v>
      </c>
      <c r="AH156" t="n">
        <v>69709.04513526353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12.1355</v>
      </c>
      <c r="E157" t="n">
        <v>8.24</v>
      </c>
      <c r="F157" t="n">
        <v>5.08</v>
      </c>
      <c r="G157" t="n">
        <v>101.53</v>
      </c>
      <c r="H157" t="n">
        <v>1.8</v>
      </c>
      <c r="I157" t="n">
        <v>3</v>
      </c>
      <c r="J157" t="n">
        <v>392.96</v>
      </c>
      <c r="K157" t="n">
        <v>61.82</v>
      </c>
      <c r="L157" t="n">
        <v>39.75</v>
      </c>
      <c r="M157" t="n">
        <v>1</v>
      </c>
      <c r="N157" t="n">
        <v>141.39</v>
      </c>
      <c r="O157" t="n">
        <v>48699.33</v>
      </c>
      <c r="P157" t="n">
        <v>87.42</v>
      </c>
      <c r="Q157" t="n">
        <v>202.81</v>
      </c>
      <c r="R157" t="n">
        <v>18.82</v>
      </c>
      <c r="S157" t="n">
        <v>13.89</v>
      </c>
      <c r="T157" t="n">
        <v>793.1</v>
      </c>
      <c r="U157" t="n">
        <v>0.74</v>
      </c>
      <c r="V157" t="n">
        <v>0.76</v>
      </c>
      <c r="W157" t="n">
        <v>0.64</v>
      </c>
      <c r="X157" t="n">
        <v>0.04</v>
      </c>
      <c r="Y157" t="n">
        <v>1</v>
      </c>
      <c r="Z157" t="n">
        <v>10</v>
      </c>
      <c r="AA157" t="n">
        <v>56.32415100303272</v>
      </c>
      <c r="AB157" t="n">
        <v>77.06518824849255</v>
      </c>
      <c r="AC157" t="n">
        <v>69.7101948437451</v>
      </c>
      <c r="AD157" t="n">
        <v>56324.15100303273</v>
      </c>
      <c r="AE157" t="n">
        <v>77065.18824849254</v>
      </c>
      <c r="AF157" t="n">
        <v>2.650232309735174e-06</v>
      </c>
      <c r="AG157" t="n">
        <v>0.1716666666666667</v>
      </c>
      <c r="AH157" t="n">
        <v>69710.19484374511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12.1343</v>
      </c>
      <c r="E158" t="n">
        <v>8.24</v>
      </c>
      <c r="F158" t="n">
        <v>5.08</v>
      </c>
      <c r="G158" t="n">
        <v>101.54</v>
      </c>
      <c r="H158" t="n">
        <v>1.81</v>
      </c>
      <c r="I158" t="n">
        <v>3</v>
      </c>
      <c r="J158" t="n">
        <v>393.73</v>
      </c>
      <c r="K158" t="n">
        <v>61.82</v>
      </c>
      <c r="L158" t="n">
        <v>40</v>
      </c>
      <c r="M158" t="n">
        <v>1</v>
      </c>
      <c r="N158" t="n">
        <v>141.91</v>
      </c>
      <c r="O158" t="n">
        <v>48794.7</v>
      </c>
      <c r="P158" t="n">
        <v>87.44</v>
      </c>
      <c r="Q158" t="n">
        <v>202.81</v>
      </c>
      <c r="R158" t="n">
        <v>18.86</v>
      </c>
      <c r="S158" t="n">
        <v>13.89</v>
      </c>
      <c r="T158" t="n">
        <v>817.1</v>
      </c>
      <c r="U158" t="n">
        <v>0.74</v>
      </c>
      <c r="V158" t="n">
        <v>0.76</v>
      </c>
      <c r="W158" t="n">
        <v>0.64</v>
      </c>
      <c r="X158" t="n">
        <v>0.04</v>
      </c>
      <c r="Y158" t="n">
        <v>1</v>
      </c>
      <c r="Z158" t="n">
        <v>10</v>
      </c>
      <c r="AA158" t="n">
        <v>56.33845425898385</v>
      </c>
      <c r="AB158" t="n">
        <v>77.08475859429998</v>
      </c>
      <c r="AC158" t="n">
        <v>69.72789742321584</v>
      </c>
      <c r="AD158" t="n">
        <v>56338.45425898385</v>
      </c>
      <c r="AE158" t="n">
        <v>77084.75859429999</v>
      </c>
      <c r="AF158" t="n">
        <v>2.649970245644556e-06</v>
      </c>
      <c r="AG158" t="n">
        <v>0.1716666666666667</v>
      </c>
      <c r="AH158" t="n">
        <v>69727.89742321584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13.5639</v>
      </c>
      <c r="E2" t="n">
        <v>7.37</v>
      </c>
      <c r="F2" t="n">
        <v>5.48</v>
      </c>
      <c r="G2" t="n">
        <v>14.95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15.84</v>
      </c>
      <c r="Q2" t="n">
        <v>202.83</v>
      </c>
      <c r="R2" t="n">
        <v>30.56</v>
      </c>
      <c r="S2" t="n">
        <v>13.89</v>
      </c>
      <c r="T2" t="n">
        <v>6571.14</v>
      </c>
      <c r="U2" t="n">
        <v>0.45</v>
      </c>
      <c r="V2" t="n">
        <v>0.71</v>
      </c>
      <c r="W2" t="n">
        <v>0.7</v>
      </c>
      <c r="X2" t="n">
        <v>0.44</v>
      </c>
      <c r="Y2" t="n">
        <v>1</v>
      </c>
      <c r="Z2" t="n">
        <v>10</v>
      </c>
      <c r="AA2" t="n">
        <v>13.28387886794705</v>
      </c>
      <c r="AB2" t="n">
        <v>18.17558911056372</v>
      </c>
      <c r="AC2" t="n">
        <v>16.44093639543618</v>
      </c>
      <c r="AD2" t="n">
        <v>13283.87886794705</v>
      </c>
      <c r="AE2" t="n">
        <v>18175.58911056372</v>
      </c>
      <c r="AF2" t="n">
        <v>4.134778303827131e-06</v>
      </c>
      <c r="AG2" t="n">
        <v>0.1535416666666667</v>
      </c>
      <c r="AH2" t="n">
        <v>16440.93639543618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11.7069</v>
      </c>
      <c r="E2" t="n">
        <v>8.539999999999999</v>
      </c>
      <c r="F2" t="n">
        <v>5.77</v>
      </c>
      <c r="G2" t="n">
        <v>9.109999999999999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36</v>
      </c>
      <c r="N2" t="n">
        <v>12.99</v>
      </c>
      <c r="O2" t="n">
        <v>12407.75</v>
      </c>
      <c r="P2" t="n">
        <v>50.71</v>
      </c>
      <c r="Q2" t="n">
        <v>202.84</v>
      </c>
      <c r="R2" t="n">
        <v>40.48</v>
      </c>
      <c r="S2" t="n">
        <v>13.89</v>
      </c>
      <c r="T2" t="n">
        <v>11449.9</v>
      </c>
      <c r="U2" t="n">
        <v>0.34</v>
      </c>
      <c r="V2" t="n">
        <v>0.67</v>
      </c>
      <c r="W2" t="n">
        <v>0.7</v>
      </c>
      <c r="X2" t="n">
        <v>0.73</v>
      </c>
      <c r="Y2" t="n">
        <v>1</v>
      </c>
      <c r="Z2" t="n">
        <v>10</v>
      </c>
      <c r="AA2" t="n">
        <v>36.56193534208821</v>
      </c>
      <c r="AB2" t="n">
        <v>50.02565293364739</v>
      </c>
      <c r="AC2" t="n">
        <v>45.25127482919676</v>
      </c>
      <c r="AD2" t="n">
        <v>36561.93534208821</v>
      </c>
      <c r="AE2" t="n">
        <v>50025.65293364738</v>
      </c>
      <c r="AF2" t="n">
        <v>3.058774049230361e-06</v>
      </c>
      <c r="AG2" t="n">
        <v>0.1779166666666666</v>
      </c>
      <c r="AH2" t="n">
        <v>45251.27482919676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12.1228</v>
      </c>
      <c r="E3" t="n">
        <v>8.25</v>
      </c>
      <c r="F3" t="n">
        <v>5.64</v>
      </c>
      <c r="G3" t="n">
        <v>11.29</v>
      </c>
      <c r="H3" t="n">
        <v>0.22</v>
      </c>
      <c r="I3" t="n">
        <v>30</v>
      </c>
      <c r="J3" t="n">
        <v>99.02</v>
      </c>
      <c r="K3" t="n">
        <v>39.72</v>
      </c>
      <c r="L3" t="n">
        <v>1.25</v>
      </c>
      <c r="M3" t="n">
        <v>28</v>
      </c>
      <c r="N3" t="n">
        <v>13.05</v>
      </c>
      <c r="O3" t="n">
        <v>12446.14</v>
      </c>
      <c r="P3" t="n">
        <v>49.16</v>
      </c>
      <c r="Q3" t="n">
        <v>202.86</v>
      </c>
      <c r="R3" t="n">
        <v>36.49</v>
      </c>
      <c r="S3" t="n">
        <v>13.89</v>
      </c>
      <c r="T3" t="n">
        <v>9494.120000000001</v>
      </c>
      <c r="U3" t="n">
        <v>0.38</v>
      </c>
      <c r="V3" t="n">
        <v>0.6899999999999999</v>
      </c>
      <c r="W3" t="n">
        <v>0.6899999999999999</v>
      </c>
      <c r="X3" t="n">
        <v>0.61</v>
      </c>
      <c r="Y3" t="n">
        <v>1</v>
      </c>
      <c r="Z3" t="n">
        <v>10</v>
      </c>
      <c r="AA3" t="n">
        <v>34.43584099780961</v>
      </c>
      <c r="AB3" t="n">
        <v>47.11663685515685</v>
      </c>
      <c r="AC3" t="n">
        <v>42.61989116239899</v>
      </c>
      <c r="AD3" t="n">
        <v>34435.84099780961</v>
      </c>
      <c r="AE3" t="n">
        <v>47116.63685515684</v>
      </c>
      <c r="AF3" t="n">
        <v>3.167440231317413e-06</v>
      </c>
      <c r="AG3" t="n">
        <v>0.171875</v>
      </c>
      <c r="AH3" t="n">
        <v>42619.89116239899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12.523</v>
      </c>
      <c r="E4" t="n">
        <v>7.99</v>
      </c>
      <c r="F4" t="n">
        <v>5.5</v>
      </c>
      <c r="G4" t="n">
        <v>13.76</v>
      </c>
      <c r="H4" t="n">
        <v>0.27</v>
      </c>
      <c r="I4" t="n">
        <v>24</v>
      </c>
      <c r="J4" t="n">
        <v>99.33</v>
      </c>
      <c r="K4" t="n">
        <v>39.72</v>
      </c>
      <c r="L4" t="n">
        <v>1.5</v>
      </c>
      <c r="M4" t="n">
        <v>22</v>
      </c>
      <c r="N4" t="n">
        <v>13.11</v>
      </c>
      <c r="O4" t="n">
        <v>12484.55</v>
      </c>
      <c r="P4" t="n">
        <v>47.44</v>
      </c>
      <c r="Q4" t="n">
        <v>202.82</v>
      </c>
      <c r="R4" t="n">
        <v>32.03</v>
      </c>
      <c r="S4" t="n">
        <v>13.89</v>
      </c>
      <c r="T4" t="n">
        <v>7294.96</v>
      </c>
      <c r="U4" t="n">
        <v>0.43</v>
      </c>
      <c r="V4" t="n">
        <v>0.7</v>
      </c>
      <c r="W4" t="n">
        <v>0.68</v>
      </c>
      <c r="X4" t="n">
        <v>0.47</v>
      </c>
      <c r="Y4" t="n">
        <v>1</v>
      </c>
      <c r="Z4" t="n">
        <v>10</v>
      </c>
      <c r="AA4" t="n">
        <v>32.39831951085286</v>
      </c>
      <c r="AB4" t="n">
        <v>44.32881006761217</v>
      </c>
      <c r="AC4" t="n">
        <v>40.09813065070982</v>
      </c>
      <c r="AD4" t="n">
        <v>32398.31951085287</v>
      </c>
      <c r="AE4" t="n">
        <v>44328.81006761217</v>
      </c>
      <c r="AF4" t="n">
        <v>3.272004323818586e-06</v>
      </c>
      <c r="AG4" t="n">
        <v>0.1664583333333333</v>
      </c>
      <c r="AH4" t="n">
        <v>40098.13065070982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12.7777</v>
      </c>
      <c r="E5" t="n">
        <v>7.83</v>
      </c>
      <c r="F5" t="n">
        <v>5.43</v>
      </c>
      <c r="G5" t="n">
        <v>16.28</v>
      </c>
      <c r="H5" t="n">
        <v>0.31</v>
      </c>
      <c r="I5" t="n">
        <v>20</v>
      </c>
      <c r="J5" t="n">
        <v>99.64</v>
      </c>
      <c r="K5" t="n">
        <v>39.72</v>
      </c>
      <c r="L5" t="n">
        <v>1.75</v>
      </c>
      <c r="M5" t="n">
        <v>18</v>
      </c>
      <c r="N5" t="n">
        <v>13.18</v>
      </c>
      <c r="O5" t="n">
        <v>12522.99</v>
      </c>
      <c r="P5" t="n">
        <v>46.37</v>
      </c>
      <c r="Q5" t="n">
        <v>202.82</v>
      </c>
      <c r="R5" t="n">
        <v>29.75</v>
      </c>
      <c r="S5" t="n">
        <v>13.89</v>
      </c>
      <c r="T5" t="n">
        <v>6176.56</v>
      </c>
      <c r="U5" t="n">
        <v>0.47</v>
      </c>
      <c r="V5" t="n">
        <v>0.71</v>
      </c>
      <c r="W5" t="n">
        <v>0.67</v>
      </c>
      <c r="X5" t="n">
        <v>0.39</v>
      </c>
      <c r="Y5" t="n">
        <v>1</v>
      </c>
      <c r="Z5" t="n">
        <v>10</v>
      </c>
      <c r="AA5" t="n">
        <v>31.21067070796204</v>
      </c>
      <c r="AB5" t="n">
        <v>42.7038165801375</v>
      </c>
      <c r="AC5" t="n">
        <v>38.6282242609822</v>
      </c>
      <c r="AD5" t="n">
        <v>31210.67070796204</v>
      </c>
      <c r="AE5" t="n">
        <v>42703.8165801375</v>
      </c>
      <c r="AF5" t="n">
        <v>3.338552235762737e-06</v>
      </c>
      <c r="AG5" t="n">
        <v>0.163125</v>
      </c>
      <c r="AH5" t="n">
        <v>38628.2242609822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12.9227</v>
      </c>
      <c r="E6" t="n">
        <v>7.74</v>
      </c>
      <c r="F6" t="n">
        <v>5.38</v>
      </c>
      <c r="G6" t="n">
        <v>17.93</v>
      </c>
      <c r="H6" t="n">
        <v>0.35</v>
      </c>
      <c r="I6" t="n">
        <v>18</v>
      </c>
      <c r="J6" t="n">
        <v>99.95</v>
      </c>
      <c r="K6" t="n">
        <v>39.72</v>
      </c>
      <c r="L6" t="n">
        <v>2</v>
      </c>
      <c r="M6" t="n">
        <v>16</v>
      </c>
      <c r="N6" t="n">
        <v>13.24</v>
      </c>
      <c r="O6" t="n">
        <v>12561.45</v>
      </c>
      <c r="P6" t="n">
        <v>45.58</v>
      </c>
      <c r="Q6" t="n">
        <v>202.81</v>
      </c>
      <c r="R6" t="n">
        <v>28.33</v>
      </c>
      <c r="S6" t="n">
        <v>13.89</v>
      </c>
      <c r="T6" t="n">
        <v>5473.55</v>
      </c>
      <c r="U6" t="n">
        <v>0.49</v>
      </c>
      <c r="V6" t="n">
        <v>0.72</v>
      </c>
      <c r="W6" t="n">
        <v>0.66</v>
      </c>
      <c r="X6" t="n">
        <v>0.34</v>
      </c>
      <c r="Y6" t="n">
        <v>1</v>
      </c>
      <c r="Z6" t="n">
        <v>10</v>
      </c>
      <c r="AA6" t="n">
        <v>30.46215318149286</v>
      </c>
      <c r="AB6" t="n">
        <v>41.67966187816465</v>
      </c>
      <c r="AC6" t="n">
        <v>37.70181344635245</v>
      </c>
      <c r="AD6" t="n">
        <v>30462.15318149286</v>
      </c>
      <c r="AE6" t="n">
        <v>41679.66187816465</v>
      </c>
      <c r="AF6" t="n">
        <v>3.376437776524032e-06</v>
      </c>
      <c r="AG6" t="n">
        <v>0.16125</v>
      </c>
      <c r="AH6" t="n">
        <v>37701.81344635245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13.0506</v>
      </c>
      <c r="E7" t="n">
        <v>7.66</v>
      </c>
      <c r="F7" t="n">
        <v>5.35</v>
      </c>
      <c r="G7" t="n">
        <v>20.05</v>
      </c>
      <c r="H7" t="n">
        <v>0.39</v>
      </c>
      <c r="I7" t="n">
        <v>16</v>
      </c>
      <c r="J7" t="n">
        <v>100.27</v>
      </c>
      <c r="K7" t="n">
        <v>39.72</v>
      </c>
      <c r="L7" t="n">
        <v>2.25</v>
      </c>
      <c r="M7" t="n">
        <v>14</v>
      </c>
      <c r="N7" t="n">
        <v>13.3</v>
      </c>
      <c r="O7" t="n">
        <v>12599.94</v>
      </c>
      <c r="P7" t="n">
        <v>44.79</v>
      </c>
      <c r="Q7" t="n">
        <v>202.86</v>
      </c>
      <c r="R7" t="n">
        <v>27.08</v>
      </c>
      <c r="S7" t="n">
        <v>13.89</v>
      </c>
      <c r="T7" t="n">
        <v>4859.01</v>
      </c>
      <c r="U7" t="n">
        <v>0.51</v>
      </c>
      <c r="V7" t="n">
        <v>0.72</v>
      </c>
      <c r="W7" t="n">
        <v>0.67</v>
      </c>
      <c r="X7" t="n">
        <v>0.31</v>
      </c>
      <c r="Y7" t="n">
        <v>1</v>
      </c>
      <c r="Z7" t="n">
        <v>10</v>
      </c>
      <c r="AA7" t="n">
        <v>29.8000855462953</v>
      </c>
      <c r="AB7" t="n">
        <v>40.77379173132908</v>
      </c>
      <c r="AC7" t="n">
        <v>36.88239827493144</v>
      </c>
      <c r="AD7" t="n">
        <v>29800.0855462953</v>
      </c>
      <c r="AE7" t="n">
        <v>40773.79173132908</v>
      </c>
      <c r="AF7" t="n">
        <v>3.409855436271408e-06</v>
      </c>
      <c r="AG7" t="n">
        <v>0.1595833333333333</v>
      </c>
      <c r="AH7" t="n">
        <v>36882.39827493144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13.1989</v>
      </c>
      <c r="E8" t="n">
        <v>7.58</v>
      </c>
      <c r="F8" t="n">
        <v>5.3</v>
      </c>
      <c r="G8" t="n">
        <v>22.72</v>
      </c>
      <c r="H8" t="n">
        <v>0.44</v>
      </c>
      <c r="I8" t="n">
        <v>14</v>
      </c>
      <c r="J8" t="n">
        <v>100.58</v>
      </c>
      <c r="K8" t="n">
        <v>39.72</v>
      </c>
      <c r="L8" t="n">
        <v>2.5</v>
      </c>
      <c r="M8" t="n">
        <v>12</v>
      </c>
      <c r="N8" t="n">
        <v>13.36</v>
      </c>
      <c r="O8" t="n">
        <v>12638.45</v>
      </c>
      <c r="P8" t="n">
        <v>44.1</v>
      </c>
      <c r="Q8" t="n">
        <v>202.93</v>
      </c>
      <c r="R8" t="n">
        <v>25.79</v>
      </c>
      <c r="S8" t="n">
        <v>13.89</v>
      </c>
      <c r="T8" t="n">
        <v>4225</v>
      </c>
      <c r="U8" t="n">
        <v>0.54</v>
      </c>
      <c r="V8" t="n">
        <v>0.73</v>
      </c>
      <c r="W8" t="n">
        <v>0.66</v>
      </c>
      <c r="X8" t="n">
        <v>0.26</v>
      </c>
      <c r="Y8" t="n">
        <v>1</v>
      </c>
      <c r="Z8" t="n">
        <v>10</v>
      </c>
      <c r="AA8" t="n">
        <v>29.11756952578514</v>
      </c>
      <c r="AB8" t="n">
        <v>39.83994320158988</v>
      </c>
      <c r="AC8" t="n">
        <v>36.0376749382031</v>
      </c>
      <c r="AD8" t="n">
        <v>29117.56952578514</v>
      </c>
      <c r="AE8" t="n">
        <v>39839.94320158988</v>
      </c>
      <c r="AF8" t="n">
        <v>3.448603199684512e-06</v>
      </c>
      <c r="AG8" t="n">
        <v>0.1579166666666667</v>
      </c>
      <c r="AH8" t="n">
        <v>36037.6749382031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13.2836</v>
      </c>
      <c r="E9" t="n">
        <v>7.53</v>
      </c>
      <c r="F9" t="n">
        <v>5.27</v>
      </c>
      <c r="G9" t="n">
        <v>24.34</v>
      </c>
      <c r="H9" t="n">
        <v>0.48</v>
      </c>
      <c r="I9" t="n">
        <v>13</v>
      </c>
      <c r="J9" t="n">
        <v>100.89</v>
      </c>
      <c r="K9" t="n">
        <v>39.72</v>
      </c>
      <c r="L9" t="n">
        <v>2.75</v>
      </c>
      <c r="M9" t="n">
        <v>11</v>
      </c>
      <c r="N9" t="n">
        <v>13.42</v>
      </c>
      <c r="O9" t="n">
        <v>12676.98</v>
      </c>
      <c r="P9" t="n">
        <v>43.43</v>
      </c>
      <c r="Q9" t="n">
        <v>202.81</v>
      </c>
      <c r="R9" t="n">
        <v>24.92</v>
      </c>
      <c r="S9" t="n">
        <v>13.89</v>
      </c>
      <c r="T9" t="n">
        <v>3794.98</v>
      </c>
      <c r="U9" t="n">
        <v>0.5600000000000001</v>
      </c>
      <c r="V9" t="n">
        <v>0.73</v>
      </c>
      <c r="W9" t="n">
        <v>0.66</v>
      </c>
      <c r="X9" t="n">
        <v>0.23</v>
      </c>
      <c r="Y9" t="n">
        <v>1</v>
      </c>
      <c r="Z9" t="n">
        <v>10</v>
      </c>
      <c r="AA9" t="n">
        <v>28.61879863329846</v>
      </c>
      <c r="AB9" t="n">
        <v>39.15750286227411</v>
      </c>
      <c r="AC9" t="n">
        <v>35.42036574705858</v>
      </c>
      <c r="AD9" t="n">
        <v>28618.79863329847</v>
      </c>
      <c r="AE9" t="n">
        <v>39157.50286227412</v>
      </c>
      <c r="AF9" t="n">
        <v>3.470733581080937e-06</v>
      </c>
      <c r="AG9" t="n">
        <v>0.156875</v>
      </c>
      <c r="AH9" t="n">
        <v>35420.36574705858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13.3373</v>
      </c>
      <c r="E10" t="n">
        <v>7.5</v>
      </c>
      <c r="F10" t="n">
        <v>5.26</v>
      </c>
      <c r="G10" t="n">
        <v>26.32</v>
      </c>
      <c r="H10" t="n">
        <v>0.52</v>
      </c>
      <c r="I10" t="n">
        <v>12</v>
      </c>
      <c r="J10" t="n">
        <v>101.2</v>
      </c>
      <c r="K10" t="n">
        <v>39.72</v>
      </c>
      <c r="L10" t="n">
        <v>3</v>
      </c>
      <c r="M10" t="n">
        <v>10</v>
      </c>
      <c r="N10" t="n">
        <v>13.49</v>
      </c>
      <c r="O10" t="n">
        <v>12715.54</v>
      </c>
      <c r="P10" t="n">
        <v>43.03</v>
      </c>
      <c r="Q10" t="n">
        <v>202.83</v>
      </c>
      <c r="R10" t="n">
        <v>24.73</v>
      </c>
      <c r="S10" t="n">
        <v>13.89</v>
      </c>
      <c r="T10" t="n">
        <v>3702.95</v>
      </c>
      <c r="U10" t="n">
        <v>0.5600000000000001</v>
      </c>
      <c r="V10" t="n">
        <v>0.74</v>
      </c>
      <c r="W10" t="n">
        <v>0.65</v>
      </c>
      <c r="X10" t="n">
        <v>0.22</v>
      </c>
      <c r="Y10" t="n">
        <v>1</v>
      </c>
      <c r="Z10" t="n">
        <v>10</v>
      </c>
      <c r="AA10" t="n">
        <v>28.33072428903193</v>
      </c>
      <c r="AB10" t="n">
        <v>38.76334683550743</v>
      </c>
      <c r="AC10" t="n">
        <v>35.06382741828388</v>
      </c>
      <c r="AD10" t="n">
        <v>28330.72428903193</v>
      </c>
      <c r="AE10" t="n">
        <v>38763.34683550743</v>
      </c>
      <c r="AF10" t="n">
        <v>3.48476429514219e-06</v>
      </c>
      <c r="AG10" t="n">
        <v>0.15625</v>
      </c>
      <c r="AH10" t="n">
        <v>35063.82741828388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13.4013</v>
      </c>
      <c r="E11" t="n">
        <v>7.46</v>
      </c>
      <c r="F11" t="n">
        <v>5.25</v>
      </c>
      <c r="G11" t="n">
        <v>28.62</v>
      </c>
      <c r="H11" t="n">
        <v>0.5600000000000001</v>
      </c>
      <c r="I11" t="n">
        <v>11</v>
      </c>
      <c r="J11" t="n">
        <v>101.52</v>
      </c>
      <c r="K11" t="n">
        <v>39.72</v>
      </c>
      <c r="L11" t="n">
        <v>3.25</v>
      </c>
      <c r="M11" t="n">
        <v>9</v>
      </c>
      <c r="N11" t="n">
        <v>13.55</v>
      </c>
      <c r="O11" t="n">
        <v>12754.13</v>
      </c>
      <c r="P11" t="n">
        <v>42.45</v>
      </c>
      <c r="Q11" t="n">
        <v>202.84</v>
      </c>
      <c r="R11" t="n">
        <v>24.11</v>
      </c>
      <c r="S11" t="n">
        <v>13.89</v>
      </c>
      <c r="T11" t="n">
        <v>3399.45</v>
      </c>
      <c r="U11" t="n">
        <v>0.58</v>
      </c>
      <c r="V11" t="n">
        <v>0.74</v>
      </c>
      <c r="W11" t="n">
        <v>0.66</v>
      </c>
      <c r="X11" t="n">
        <v>0.21</v>
      </c>
      <c r="Y11" t="n">
        <v>1</v>
      </c>
      <c r="Z11" t="n">
        <v>10</v>
      </c>
      <c r="AA11" t="n">
        <v>27.95120640481535</v>
      </c>
      <c r="AB11" t="n">
        <v>38.24407372317744</v>
      </c>
      <c r="AC11" t="n">
        <v>34.59411300298872</v>
      </c>
      <c r="AD11" t="n">
        <v>27951.20640481535</v>
      </c>
      <c r="AE11" t="n">
        <v>38244.07372317743</v>
      </c>
      <c r="AF11" t="n">
        <v>3.501486188995451e-06</v>
      </c>
      <c r="AG11" t="n">
        <v>0.1554166666666667</v>
      </c>
      <c r="AH11" t="n">
        <v>34594.11300298872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13.5039</v>
      </c>
      <c r="E12" t="n">
        <v>7.41</v>
      </c>
      <c r="F12" t="n">
        <v>5.21</v>
      </c>
      <c r="G12" t="n">
        <v>31.27</v>
      </c>
      <c r="H12" t="n">
        <v>0.6</v>
      </c>
      <c r="I12" t="n">
        <v>10</v>
      </c>
      <c r="J12" t="n">
        <v>101.83</v>
      </c>
      <c r="K12" t="n">
        <v>39.72</v>
      </c>
      <c r="L12" t="n">
        <v>3.5</v>
      </c>
      <c r="M12" t="n">
        <v>8</v>
      </c>
      <c r="N12" t="n">
        <v>13.61</v>
      </c>
      <c r="O12" t="n">
        <v>12792.74</v>
      </c>
      <c r="P12" t="n">
        <v>41.72</v>
      </c>
      <c r="Q12" t="n">
        <v>202.82</v>
      </c>
      <c r="R12" t="n">
        <v>23.07</v>
      </c>
      <c r="S12" t="n">
        <v>13.89</v>
      </c>
      <c r="T12" t="n">
        <v>2885.13</v>
      </c>
      <c r="U12" t="n">
        <v>0.6</v>
      </c>
      <c r="V12" t="n">
        <v>0.74</v>
      </c>
      <c r="W12" t="n">
        <v>0.65</v>
      </c>
      <c r="X12" t="n">
        <v>0.17</v>
      </c>
      <c r="Y12" t="n">
        <v>1</v>
      </c>
      <c r="Z12" t="n">
        <v>10</v>
      </c>
      <c r="AA12" t="n">
        <v>27.39345305405663</v>
      </c>
      <c r="AB12" t="n">
        <v>37.48093098233185</v>
      </c>
      <c r="AC12" t="n">
        <v>33.9038035342496</v>
      </c>
      <c r="AD12" t="n">
        <v>27393.45305405663</v>
      </c>
      <c r="AE12" t="n">
        <v>37480.93098233185</v>
      </c>
      <c r="AF12" t="n">
        <v>3.528293475078959e-06</v>
      </c>
      <c r="AG12" t="n">
        <v>0.154375</v>
      </c>
      <c r="AH12" t="n">
        <v>33903.8035342496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13.5476</v>
      </c>
      <c r="E13" t="n">
        <v>7.38</v>
      </c>
      <c r="F13" t="n">
        <v>5.21</v>
      </c>
      <c r="G13" t="n">
        <v>34.72</v>
      </c>
      <c r="H13" t="n">
        <v>0.65</v>
      </c>
      <c r="I13" t="n">
        <v>9</v>
      </c>
      <c r="J13" t="n">
        <v>102.14</v>
      </c>
      <c r="K13" t="n">
        <v>39.72</v>
      </c>
      <c r="L13" t="n">
        <v>3.75</v>
      </c>
      <c r="M13" t="n">
        <v>7</v>
      </c>
      <c r="N13" t="n">
        <v>13.68</v>
      </c>
      <c r="O13" t="n">
        <v>12831.37</v>
      </c>
      <c r="P13" t="n">
        <v>41.01</v>
      </c>
      <c r="Q13" t="n">
        <v>202.82</v>
      </c>
      <c r="R13" t="n">
        <v>22.86</v>
      </c>
      <c r="S13" t="n">
        <v>13.89</v>
      </c>
      <c r="T13" t="n">
        <v>2783.77</v>
      </c>
      <c r="U13" t="n">
        <v>0.61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27.02466853673589</v>
      </c>
      <c r="AB13" t="n">
        <v>36.9763437361114</v>
      </c>
      <c r="AC13" t="n">
        <v>33.44737338661427</v>
      </c>
      <c r="AD13" t="n">
        <v>27024.66853673589</v>
      </c>
      <c r="AE13" t="n">
        <v>36976.3437361114</v>
      </c>
      <c r="AF13" t="n">
        <v>3.539711393225639e-06</v>
      </c>
      <c r="AG13" t="n">
        <v>0.15375</v>
      </c>
      <c r="AH13" t="n">
        <v>33447.37338661427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13.5496</v>
      </c>
      <c r="E14" t="n">
        <v>7.38</v>
      </c>
      <c r="F14" t="n">
        <v>5.21</v>
      </c>
      <c r="G14" t="n">
        <v>34.71</v>
      </c>
      <c r="H14" t="n">
        <v>0.6899999999999999</v>
      </c>
      <c r="I14" t="n">
        <v>9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40.73</v>
      </c>
      <c r="Q14" t="n">
        <v>202.82</v>
      </c>
      <c r="R14" t="n">
        <v>22.84</v>
      </c>
      <c r="S14" t="n">
        <v>13.89</v>
      </c>
      <c r="T14" t="n">
        <v>2774.81</v>
      </c>
      <c r="U14" t="n">
        <v>0.61</v>
      </c>
      <c r="V14" t="n">
        <v>0.74</v>
      </c>
      <c r="W14" t="n">
        <v>0.65</v>
      </c>
      <c r="X14" t="n">
        <v>0.17</v>
      </c>
      <c r="Y14" t="n">
        <v>1</v>
      </c>
      <c r="Z14" t="n">
        <v>10</v>
      </c>
      <c r="AA14" t="n">
        <v>26.9085506947708</v>
      </c>
      <c r="AB14" t="n">
        <v>36.81746618197788</v>
      </c>
      <c r="AC14" t="n">
        <v>33.30365888326075</v>
      </c>
      <c r="AD14" t="n">
        <v>26908.55069477079</v>
      </c>
      <c r="AE14" t="n">
        <v>36817.46618197788</v>
      </c>
      <c r="AF14" t="n">
        <v>3.540233952408554e-06</v>
      </c>
      <c r="AG14" t="n">
        <v>0.15375</v>
      </c>
      <c r="AH14" t="n">
        <v>33303.65888326075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13.6229</v>
      </c>
      <c r="E15" t="n">
        <v>7.34</v>
      </c>
      <c r="F15" t="n">
        <v>5.19</v>
      </c>
      <c r="G15" t="n">
        <v>38.91</v>
      </c>
      <c r="H15" t="n">
        <v>0.73</v>
      </c>
      <c r="I15" t="n">
        <v>8</v>
      </c>
      <c r="J15" t="n">
        <v>102.77</v>
      </c>
      <c r="K15" t="n">
        <v>39.72</v>
      </c>
      <c r="L15" t="n">
        <v>4.25</v>
      </c>
      <c r="M15" t="n">
        <v>6</v>
      </c>
      <c r="N15" t="n">
        <v>13.8</v>
      </c>
      <c r="O15" t="n">
        <v>12908.71</v>
      </c>
      <c r="P15" t="n">
        <v>40.13</v>
      </c>
      <c r="Q15" t="n">
        <v>202.84</v>
      </c>
      <c r="R15" t="n">
        <v>22.32</v>
      </c>
      <c r="S15" t="n">
        <v>13.89</v>
      </c>
      <c r="T15" t="n">
        <v>2519.59</v>
      </c>
      <c r="U15" t="n">
        <v>0.62</v>
      </c>
      <c r="V15" t="n">
        <v>0.75</v>
      </c>
      <c r="W15" t="n">
        <v>0.65</v>
      </c>
      <c r="X15" t="n">
        <v>0.15</v>
      </c>
      <c r="Y15" t="n">
        <v>1</v>
      </c>
      <c r="Z15" t="n">
        <v>10</v>
      </c>
      <c r="AA15" t="n">
        <v>26.50105380606001</v>
      </c>
      <c r="AB15" t="n">
        <v>36.25991096135255</v>
      </c>
      <c r="AC15" t="n">
        <v>32.79931595035657</v>
      </c>
      <c r="AD15" t="n">
        <v>26501.05380606002</v>
      </c>
      <c r="AE15" t="n">
        <v>36259.91096135255</v>
      </c>
      <c r="AF15" t="n">
        <v>3.559385746462366e-06</v>
      </c>
      <c r="AG15" t="n">
        <v>0.1529166666666667</v>
      </c>
      <c r="AH15" t="n">
        <v>32799.31595035657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13.6524</v>
      </c>
      <c r="E16" t="n">
        <v>7.32</v>
      </c>
      <c r="F16" t="n">
        <v>5.17</v>
      </c>
      <c r="G16" t="n">
        <v>38.79</v>
      </c>
      <c r="H16" t="n">
        <v>0.77</v>
      </c>
      <c r="I16" t="n">
        <v>8</v>
      </c>
      <c r="J16" t="n">
        <v>103.08</v>
      </c>
      <c r="K16" t="n">
        <v>39.72</v>
      </c>
      <c r="L16" t="n">
        <v>4.5</v>
      </c>
      <c r="M16" t="n">
        <v>6</v>
      </c>
      <c r="N16" t="n">
        <v>13.87</v>
      </c>
      <c r="O16" t="n">
        <v>12947.42</v>
      </c>
      <c r="P16" t="n">
        <v>39.26</v>
      </c>
      <c r="Q16" t="n">
        <v>202.81</v>
      </c>
      <c r="R16" t="n">
        <v>21.76</v>
      </c>
      <c r="S16" t="n">
        <v>13.89</v>
      </c>
      <c r="T16" t="n">
        <v>2241.37</v>
      </c>
      <c r="U16" t="n">
        <v>0.64</v>
      </c>
      <c r="V16" t="n">
        <v>0.75</v>
      </c>
      <c r="W16" t="n">
        <v>0.65</v>
      </c>
      <c r="X16" t="n">
        <v>0.13</v>
      </c>
      <c r="Y16" t="n">
        <v>1</v>
      </c>
      <c r="Z16" t="n">
        <v>10</v>
      </c>
      <c r="AA16" t="n">
        <v>26.06847582176721</v>
      </c>
      <c r="AB16" t="n">
        <v>35.66803867925221</v>
      </c>
      <c r="AC16" t="n">
        <v>32.26393112816017</v>
      </c>
      <c r="AD16" t="n">
        <v>26068.47582176721</v>
      </c>
      <c r="AE16" t="n">
        <v>35668.03867925221</v>
      </c>
      <c r="AF16" t="n">
        <v>3.567093494410354e-06</v>
      </c>
      <c r="AG16" t="n">
        <v>0.1525</v>
      </c>
      <c r="AH16" t="n">
        <v>32263.93112816017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13.7195</v>
      </c>
      <c r="E17" t="n">
        <v>7.29</v>
      </c>
      <c r="F17" t="n">
        <v>5.16</v>
      </c>
      <c r="G17" t="n">
        <v>44.2</v>
      </c>
      <c r="H17" t="n">
        <v>0.8100000000000001</v>
      </c>
      <c r="I17" t="n">
        <v>7</v>
      </c>
      <c r="J17" t="n">
        <v>103.4</v>
      </c>
      <c r="K17" t="n">
        <v>39.72</v>
      </c>
      <c r="L17" t="n">
        <v>4.75</v>
      </c>
      <c r="M17" t="n">
        <v>5</v>
      </c>
      <c r="N17" t="n">
        <v>13.93</v>
      </c>
      <c r="O17" t="n">
        <v>12986.15</v>
      </c>
      <c r="P17" t="n">
        <v>38.64</v>
      </c>
      <c r="Q17" t="n">
        <v>202.81</v>
      </c>
      <c r="R17" t="n">
        <v>21.43</v>
      </c>
      <c r="S17" t="n">
        <v>13.89</v>
      </c>
      <c r="T17" t="n">
        <v>2078.68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25.68771721588707</v>
      </c>
      <c r="AB17" t="n">
        <v>35.14706795680537</v>
      </c>
      <c r="AC17" t="n">
        <v>31.7926811202751</v>
      </c>
      <c r="AD17" t="n">
        <v>25687.71721588707</v>
      </c>
      <c r="AE17" t="n">
        <v>35147.06795680537</v>
      </c>
      <c r="AF17" t="n">
        <v>3.584625354997133e-06</v>
      </c>
      <c r="AG17" t="n">
        <v>0.151875</v>
      </c>
      <c r="AH17" t="n">
        <v>31792.6811202751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5.16</v>
      </c>
      <c r="G18" t="n">
        <v>44.23</v>
      </c>
      <c r="H18" t="n">
        <v>0.85</v>
      </c>
      <c r="I18" t="n">
        <v>7</v>
      </c>
      <c r="J18" t="n">
        <v>103.71</v>
      </c>
      <c r="K18" t="n">
        <v>39.72</v>
      </c>
      <c r="L18" t="n">
        <v>5</v>
      </c>
      <c r="M18" t="n">
        <v>5</v>
      </c>
      <c r="N18" t="n">
        <v>14</v>
      </c>
      <c r="O18" t="n">
        <v>13024.91</v>
      </c>
      <c r="P18" t="n">
        <v>38.78</v>
      </c>
      <c r="Q18" t="n">
        <v>202.84</v>
      </c>
      <c r="R18" t="n">
        <v>21.49</v>
      </c>
      <c r="S18" t="n">
        <v>13.89</v>
      </c>
      <c r="T18" t="n">
        <v>2110.12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25.75405788252137</v>
      </c>
      <c r="AB18" t="n">
        <v>35.23783818363763</v>
      </c>
      <c r="AC18" t="n">
        <v>31.87478836405557</v>
      </c>
      <c r="AD18" t="n">
        <v>25754.05788252137</v>
      </c>
      <c r="AE18" t="n">
        <v>35237.83818363764</v>
      </c>
      <c r="AF18" t="n">
        <v>3.582979293570953e-06</v>
      </c>
      <c r="AG18" t="n">
        <v>0.151875</v>
      </c>
      <c r="AH18" t="n">
        <v>31874.78836405557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13.6934</v>
      </c>
      <c r="E19" t="n">
        <v>7.3</v>
      </c>
      <c r="F19" t="n">
        <v>5.17</v>
      </c>
      <c r="G19" t="n">
        <v>44.32</v>
      </c>
      <c r="H19" t="n">
        <v>0.89</v>
      </c>
      <c r="I19" t="n">
        <v>7</v>
      </c>
      <c r="J19" t="n">
        <v>104.03</v>
      </c>
      <c r="K19" t="n">
        <v>39.72</v>
      </c>
      <c r="L19" t="n">
        <v>5.25</v>
      </c>
      <c r="M19" t="n">
        <v>5</v>
      </c>
      <c r="N19" t="n">
        <v>14.06</v>
      </c>
      <c r="O19" t="n">
        <v>13063.69</v>
      </c>
      <c r="P19" t="n">
        <v>37.84</v>
      </c>
      <c r="Q19" t="n">
        <v>202.88</v>
      </c>
      <c r="R19" t="n">
        <v>21.76</v>
      </c>
      <c r="S19" t="n">
        <v>13.89</v>
      </c>
      <c r="T19" t="n">
        <v>2242.62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25.43113655776538</v>
      </c>
      <c r="AB19" t="n">
        <v>34.79600298082522</v>
      </c>
      <c r="AC19" t="n">
        <v>31.47512129287866</v>
      </c>
      <c r="AD19" t="n">
        <v>25431.13655776538</v>
      </c>
      <c r="AE19" t="n">
        <v>34796.00298082522</v>
      </c>
      <c r="AF19" t="n">
        <v>3.5778059576601e-06</v>
      </c>
      <c r="AG19" t="n">
        <v>0.1520833333333333</v>
      </c>
      <c r="AH19" t="n">
        <v>31475.12129287866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13.7931</v>
      </c>
      <c r="E20" t="n">
        <v>7.25</v>
      </c>
      <c r="F20" t="n">
        <v>5.14</v>
      </c>
      <c r="G20" t="n">
        <v>51.39</v>
      </c>
      <c r="H20" t="n">
        <v>0.93</v>
      </c>
      <c r="I20" t="n">
        <v>6</v>
      </c>
      <c r="J20" t="n">
        <v>104.34</v>
      </c>
      <c r="K20" t="n">
        <v>39.72</v>
      </c>
      <c r="L20" t="n">
        <v>5.5</v>
      </c>
      <c r="M20" t="n">
        <v>2</v>
      </c>
      <c r="N20" t="n">
        <v>14.12</v>
      </c>
      <c r="O20" t="n">
        <v>13102.5</v>
      </c>
      <c r="P20" t="n">
        <v>37.2</v>
      </c>
      <c r="Q20" t="n">
        <v>202.81</v>
      </c>
      <c r="R20" t="n">
        <v>20.64</v>
      </c>
      <c r="S20" t="n">
        <v>13.89</v>
      </c>
      <c r="T20" t="n">
        <v>1688.86</v>
      </c>
      <c r="U20" t="n">
        <v>0.67</v>
      </c>
      <c r="V20" t="n">
        <v>0.75</v>
      </c>
      <c r="W20" t="n">
        <v>0.65</v>
      </c>
      <c r="X20" t="n">
        <v>0.1</v>
      </c>
      <c r="Y20" t="n">
        <v>1</v>
      </c>
      <c r="Z20" t="n">
        <v>10</v>
      </c>
      <c r="AA20" t="n">
        <v>24.95973277866775</v>
      </c>
      <c r="AB20" t="n">
        <v>34.1510075334</v>
      </c>
      <c r="AC20" t="n">
        <v>30.89168330569699</v>
      </c>
      <c r="AD20" t="n">
        <v>24959.73277866775</v>
      </c>
      <c r="AE20" t="n">
        <v>34151.00753340001</v>
      </c>
      <c r="AF20" t="n">
        <v>3.603855532928383e-06</v>
      </c>
      <c r="AG20" t="n">
        <v>0.1510416666666667</v>
      </c>
      <c r="AH20" t="n">
        <v>30891.68330569699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13.7841</v>
      </c>
      <c r="E21" t="n">
        <v>7.25</v>
      </c>
      <c r="F21" t="n">
        <v>5.14</v>
      </c>
      <c r="G21" t="n">
        <v>51.43</v>
      </c>
      <c r="H21" t="n">
        <v>0.97</v>
      </c>
      <c r="I21" t="n">
        <v>6</v>
      </c>
      <c r="J21" t="n">
        <v>104.65</v>
      </c>
      <c r="K21" t="n">
        <v>39.72</v>
      </c>
      <c r="L21" t="n">
        <v>5.75</v>
      </c>
      <c r="M21" t="n">
        <v>1</v>
      </c>
      <c r="N21" t="n">
        <v>14.19</v>
      </c>
      <c r="O21" t="n">
        <v>13141.33</v>
      </c>
      <c r="P21" t="n">
        <v>37.02</v>
      </c>
      <c r="Q21" t="n">
        <v>202.81</v>
      </c>
      <c r="R21" t="n">
        <v>20.79</v>
      </c>
      <c r="S21" t="n">
        <v>13.89</v>
      </c>
      <c r="T21" t="n">
        <v>1762.37</v>
      </c>
      <c r="U21" t="n">
        <v>0.67</v>
      </c>
      <c r="V21" t="n">
        <v>0.75</v>
      </c>
      <c r="W21" t="n">
        <v>0.65</v>
      </c>
      <c r="X21" t="n">
        <v>0.11</v>
      </c>
      <c r="Y21" t="n">
        <v>1</v>
      </c>
      <c r="Z21" t="n">
        <v>10</v>
      </c>
      <c r="AA21" t="n">
        <v>24.90352057206065</v>
      </c>
      <c r="AB21" t="n">
        <v>34.074095512413</v>
      </c>
      <c r="AC21" t="n">
        <v>30.82211166004606</v>
      </c>
      <c r="AD21" t="n">
        <v>24903.52057206065</v>
      </c>
      <c r="AE21" t="n">
        <v>34074.09551241301</v>
      </c>
      <c r="AF21" t="n">
        <v>3.601504016605269e-06</v>
      </c>
      <c r="AG21" t="n">
        <v>0.1510416666666667</v>
      </c>
      <c r="AH21" t="n">
        <v>30822.11166004606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13.7773</v>
      </c>
      <c r="E22" t="n">
        <v>7.26</v>
      </c>
      <c r="F22" t="n">
        <v>5.15</v>
      </c>
      <c r="G22" t="n">
        <v>51.47</v>
      </c>
      <c r="H22" t="n">
        <v>1.01</v>
      </c>
      <c r="I22" t="n">
        <v>6</v>
      </c>
      <c r="J22" t="n">
        <v>104.97</v>
      </c>
      <c r="K22" t="n">
        <v>39.72</v>
      </c>
      <c r="L22" t="n">
        <v>6</v>
      </c>
      <c r="M22" t="n">
        <v>0</v>
      </c>
      <c r="N22" t="n">
        <v>14.25</v>
      </c>
      <c r="O22" t="n">
        <v>13180.19</v>
      </c>
      <c r="P22" t="n">
        <v>37.14</v>
      </c>
      <c r="Q22" t="n">
        <v>202.85</v>
      </c>
      <c r="R22" t="n">
        <v>20.82</v>
      </c>
      <c r="S22" t="n">
        <v>13.89</v>
      </c>
      <c r="T22" t="n">
        <v>1778.7</v>
      </c>
      <c r="U22" t="n">
        <v>0.67</v>
      </c>
      <c r="V22" t="n">
        <v>0.75</v>
      </c>
      <c r="W22" t="n">
        <v>0.65</v>
      </c>
      <c r="X22" t="n">
        <v>0.11</v>
      </c>
      <c r="Y22" t="n">
        <v>1</v>
      </c>
      <c r="Z22" t="n">
        <v>10</v>
      </c>
      <c r="AA22" t="n">
        <v>24.9786370564608</v>
      </c>
      <c r="AB22" t="n">
        <v>34.17687320027419</v>
      </c>
      <c r="AC22" t="n">
        <v>30.91508038962748</v>
      </c>
      <c r="AD22" t="n">
        <v>24978.6370564608</v>
      </c>
      <c r="AE22" t="n">
        <v>34176.8732002742</v>
      </c>
      <c r="AF22" t="n">
        <v>3.59972731538336e-06</v>
      </c>
      <c r="AG22" t="n">
        <v>0.15125</v>
      </c>
      <c r="AH22" t="n">
        <v>30915.08038962748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8.5669</v>
      </c>
      <c r="E2" t="n">
        <v>11.67</v>
      </c>
      <c r="F2" t="n">
        <v>6.39</v>
      </c>
      <c r="G2" t="n">
        <v>5.72</v>
      </c>
      <c r="H2" t="n">
        <v>0.09</v>
      </c>
      <c r="I2" t="n">
        <v>67</v>
      </c>
      <c r="J2" t="n">
        <v>204</v>
      </c>
      <c r="K2" t="n">
        <v>55.27</v>
      </c>
      <c r="L2" t="n">
        <v>1</v>
      </c>
      <c r="M2" t="n">
        <v>65</v>
      </c>
      <c r="N2" t="n">
        <v>42.72</v>
      </c>
      <c r="O2" t="n">
        <v>25393.6</v>
      </c>
      <c r="P2" t="n">
        <v>91.62</v>
      </c>
      <c r="Q2" t="n">
        <v>202.94</v>
      </c>
      <c r="R2" t="n">
        <v>59.92</v>
      </c>
      <c r="S2" t="n">
        <v>13.89</v>
      </c>
      <c r="T2" t="n">
        <v>21024.16</v>
      </c>
      <c r="U2" t="n">
        <v>0.23</v>
      </c>
      <c r="V2" t="n">
        <v>0.61</v>
      </c>
      <c r="W2" t="n">
        <v>0.74</v>
      </c>
      <c r="X2" t="n">
        <v>1.35</v>
      </c>
      <c r="Y2" t="n">
        <v>1</v>
      </c>
      <c r="Z2" t="n">
        <v>10</v>
      </c>
      <c r="AA2" t="n">
        <v>83.58976820746412</v>
      </c>
      <c r="AB2" t="n">
        <v>114.3712085817133</v>
      </c>
      <c r="AC2" t="n">
        <v>103.4557809557036</v>
      </c>
      <c r="AD2" t="n">
        <v>83589.76820746412</v>
      </c>
      <c r="AE2" t="n">
        <v>114371.2085817133</v>
      </c>
      <c r="AF2" t="n">
        <v>1.984369152298026e-06</v>
      </c>
      <c r="AG2" t="n">
        <v>0.243125</v>
      </c>
      <c r="AH2" t="n">
        <v>103455.7809557036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9.341699999999999</v>
      </c>
      <c r="E3" t="n">
        <v>10.7</v>
      </c>
      <c r="F3" t="n">
        <v>6.07</v>
      </c>
      <c r="G3" t="n">
        <v>7.14</v>
      </c>
      <c r="H3" t="n">
        <v>0.11</v>
      </c>
      <c r="I3" t="n">
        <v>51</v>
      </c>
      <c r="J3" t="n">
        <v>204.39</v>
      </c>
      <c r="K3" t="n">
        <v>55.27</v>
      </c>
      <c r="L3" t="n">
        <v>1.25</v>
      </c>
      <c r="M3" t="n">
        <v>49</v>
      </c>
      <c r="N3" t="n">
        <v>42.87</v>
      </c>
      <c r="O3" t="n">
        <v>25442.42</v>
      </c>
      <c r="P3" t="n">
        <v>86.86</v>
      </c>
      <c r="Q3" t="n">
        <v>202.85</v>
      </c>
      <c r="R3" t="n">
        <v>49.75</v>
      </c>
      <c r="S3" t="n">
        <v>13.89</v>
      </c>
      <c r="T3" t="n">
        <v>16019.08</v>
      </c>
      <c r="U3" t="n">
        <v>0.28</v>
      </c>
      <c r="V3" t="n">
        <v>0.64</v>
      </c>
      <c r="W3" t="n">
        <v>0.72</v>
      </c>
      <c r="X3" t="n">
        <v>1.03</v>
      </c>
      <c r="Y3" t="n">
        <v>1</v>
      </c>
      <c r="Z3" t="n">
        <v>10</v>
      </c>
      <c r="AA3" t="n">
        <v>72.97517380561229</v>
      </c>
      <c r="AB3" t="n">
        <v>99.84785223825168</v>
      </c>
      <c r="AC3" t="n">
        <v>90.3185133579986</v>
      </c>
      <c r="AD3" t="n">
        <v>72975.17380561228</v>
      </c>
      <c r="AE3" t="n">
        <v>99847.85223825168</v>
      </c>
      <c r="AF3" t="n">
        <v>2.163837713761391e-06</v>
      </c>
      <c r="AG3" t="n">
        <v>0.2229166666666667</v>
      </c>
      <c r="AH3" t="n">
        <v>90318.5133579986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9.925599999999999</v>
      </c>
      <c r="E4" t="n">
        <v>10.07</v>
      </c>
      <c r="F4" t="n">
        <v>5.85</v>
      </c>
      <c r="G4" t="n">
        <v>8.56</v>
      </c>
      <c r="H4" t="n">
        <v>0.13</v>
      </c>
      <c r="I4" t="n">
        <v>41</v>
      </c>
      <c r="J4" t="n">
        <v>204.79</v>
      </c>
      <c r="K4" t="n">
        <v>55.27</v>
      </c>
      <c r="L4" t="n">
        <v>1.5</v>
      </c>
      <c r="M4" t="n">
        <v>39</v>
      </c>
      <c r="N4" t="n">
        <v>43.02</v>
      </c>
      <c r="O4" t="n">
        <v>25491.3</v>
      </c>
      <c r="P4" t="n">
        <v>83.45999999999999</v>
      </c>
      <c r="Q4" t="n">
        <v>202.85</v>
      </c>
      <c r="R4" t="n">
        <v>43.05</v>
      </c>
      <c r="S4" t="n">
        <v>13.89</v>
      </c>
      <c r="T4" t="n">
        <v>12717.69</v>
      </c>
      <c r="U4" t="n">
        <v>0.32</v>
      </c>
      <c r="V4" t="n">
        <v>0.66</v>
      </c>
      <c r="W4" t="n">
        <v>0.7</v>
      </c>
      <c r="X4" t="n">
        <v>0.8100000000000001</v>
      </c>
      <c r="Y4" t="n">
        <v>1</v>
      </c>
      <c r="Z4" t="n">
        <v>10</v>
      </c>
      <c r="AA4" t="n">
        <v>66.23856359536606</v>
      </c>
      <c r="AB4" t="n">
        <v>90.63052495033011</v>
      </c>
      <c r="AC4" t="n">
        <v>81.98087484983324</v>
      </c>
      <c r="AD4" t="n">
        <v>66238.56359536605</v>
      </c>
      <c r="AE4" t="n">
        <v>90630.52495033012</v>
      </c>
      <c r="AF4" t="n">
        <v>2.29908770477644e-06</v>
      </c>
      <c r="AG4" t="n">
        <v>0.2097916666666667</v>
      </c>
      <c r="AH4" t="n">
        <v>81980.87484983324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10.2907</v>
      </c>
      <c r="E5" t="n">
        <v>9.720000000000001</v>
      </c>
      <c r="F5" t="n">
        <v>5.73</v>
      </c>
      <c r="G5" t="n">
        <v>9.83</v>
      </c>
      <c r="H5" t="n">
        <v>0.15</v>
      </c>
      <c r="I5" t="n">
        <v>35</v>
      </c>
      <c r="J5" t="n">
        <v>205.18</v>
      </c>
      <c r="K5" t="n">
        <v>55.27</v>
      </c>
      <c r="L5" t="n">
        <v>1.75</v>
      </c>
      <c r="M5" t="n">
        <v>33</v>
      </c>
      <c r="N5" t="n">
        <v>43.16</v>
      </c>
      <c r="O5" t="n">
        <v>25540.22</v>
      </c>
      <c r="P5" t="n">
        <v>81.69</v>
      </c>
      <c r="Q5" t="n">
        <v>202.89</v>
      </c>
      <c r="R5" t="n">
        <v>38.78</v>
      </c>
      <c r="S5" t="n">
        <v>13.89</v>
      </c>
      <c r="T5" t="n">
        <v>10615.68</v>
      </c>
      <c r="U5" t="n">
        <v>0.36</v>
      </c>
      <c r="V5" t="n">
        <v>0.67</v>
      </c>
      <c r="W5" t="n">
        <v>0.71</v>
      </c>
      <c r="X5" t="n">
        <v>0.6899999999999999</v>
      </c>
      <c r="Y5" t="n">
        <v>1</v>
      </c>
      <c r="Z5" t="n">
        <v>10</v>
      </c>
      <c r="AA5" t="n">
        <v>62.6556673478415</v>
      </c>
      <c r="AB5" t="n">
        <v>85.72824823824281</v>
      </c>
      <c r="AC5" t="n">
        <v>77.54646454675741</v>
      </c>
      <c r="AD5" t="n">
        <v>62655.6673478415</v>
      </c>
      <c r="AE5" t="n">
        <v>85728.24823824281</v>
      </c>
      <c r="AF5" t="n">
        <v>2.383656589379273e-06</v>
      </c>
      <c r="AG5" t="n">
        <v>0.2025</v>
      </c>
      <c r="AH5" t="n">
        <v>77546.4645467574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10.6317</v>
      </c>
      <c r="E6" t="n">
        <v>9.41</v>
      </c>
      <c r="F6" t="n">
        <v>5.62</v>
      </c>
      <c r="G6" t="n">
        <v>11.25</v>
      </c>
      <c r="H6" t="n">
        <v>0.17</v>
      </c>
      <c r="I6" t="n">
        <v>30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79.95999999999999</v>
      </c>
      <c r="Q6" t="n">
        <v>202.83</v>
      </c>
      <c r="R6" t="n">
        <v>35.65</v>
      </c>
      <c r="S6" t="n">
        <v>13.89</v>
      </c>
      <c r="T6" t="n">
        <v>9075.43</v>
      </c>
      <c r="U6" t="n">
        <v>0.39</v>
      </c>
      <c r="V6" t="n">
        <v>0.6899999999999999</v>
      </c>
      <c r="W6" t="n">
        <v>0.6899999999999999</v>
      </c>
      <c r="X6" t="n">
        <v>0.59</v>
      </c>
      <c r="Y6" t="n">
        <v>1</v>
      </c>
      <c r="Z6" t="n">
        <v>10</v>
      </c>
      <c r="AA6" t="n">
        <v>59.49773200013605</v>
      </c>
      <c r="AB6" t="n">
        <v>81.40742177723942</v>
      </c>
      <c r="AC6" t="n">
        <v>73.63801169887277</v>
      </c>
      <c r="AD6" t="n">
        <v>59497.73200013605</v>
      </c>
      <c r="AE6" t="n">
        <v>81407.42177723942</v>
      </c>
      <c r="AF6" t="n">
        <v>2.462643140049133e-06</v>
      </c>
      <c r="AG6" t="n">
        <v>0.1960416666666667</v>
      </c>
      <c r="AH6" t="n">
        <v>73638.01169887277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10.9131</v>
      </c>
      <c r="E7" t="n">
        <v>9.16</v>
      </c>
      <c r="F7" t="n">
        <v>5.54</v>
      </c>
      <c r="G7" t="n">
        <v>12.79</v>
      </c>
      <c r="H7" t="n">
        <v>0.19</v>
      </c>
      <c r="I7" t="n">
        <v>26</v>
      </c>
      <c r="J7" t="n">
        <v>205.98</v>
      </c>
      <c r="K7" t="n">
        <v>55.27</v>
      </c>
      <c r="L7" t="n">
        <v>2.25</v>
      </c>
      <c r="M7" t="n">
        <v>24</v>
      </c>
      <c r="N7" t="n">
        <v>43.46</v>
      </c>
      <c r="O7" t="n">
        <v>25638.22</v>
      </c>
      <c r="P7" t="n">
        <v>78.64</v>
      </c>
      <c r="Q7" t="n">
        <v>202.86</v>
      </c>
      <c r="R7" t="n">
        <v>33.08</v>
      </c>
      <c r="S7" t="n">
        <v>13.89</v>
      </c>
      <c r="T7" t="n">
        <v>7811.72</v>
      </c>
      <c r="U7" t="n">
        <v>0.42</v>
      </c>
      <c r="V7" t="n">
        <v>0.7</v>
      </c>
      <c r="W7" t="n">
        <v>0.6899999999999999</v>
      </c>
      <c r="X7" t="n">
        <v>0.51</v>
      </c>
      <c r="Y7" t="n">
        <v>1</v>
      </c>
      <c r="Z7" t="n">
        <v>10</v>
      </c>
      <c r="AA7" t="n">
        <v>57.12335713647911</v>
      </c>
      <c r="AB7" t="n">
        <v>78.15869733875955</v>
      </c>
      <c r="AC7" t="n">
        <v>70.699340961187</v>
      </c>
      <c r="AD7" t="n">
        <v>57123.35713647911</v>
      </c>
      <c r="AE7" t="n">
        <v>78158.69733875955</v>
      </c>
      <c r="AF7" t="n">
        <v>2.527824416760273e-06</v>
      </c>
      <c r="AG7" t="n">
        <v>0.1908333333333333</v>
      </c>
      <c r="AH7" t="n">
        <v>70699.340961187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11.0602</v>
      </c>
      <c r="E8" t="n">
        <v>9.039999999999999</v>
      </c>
      <c r="F8" t="n">
        <v>5.5</v>
      </c>
      <c r="G8" t="n">
        <v>13.76</v>
      </c>
      <c r="H8" t="n">
        <v>0.22</v>
      </c>
      <c r="I8" t="n">
        <v>24</v>
      </c>
      <c r="J8" t="n">
        <v>206.38</v>
      </c>
      <c r="K8" t="n">
        <v>55.27</v>
      </c>
      <c r="L8" t="n">
        <v>2.5</v>
      </c>
      <c r="M8" t="n">
        <v>22</v>
      </c>
      <c r="N8" t="n">
        <v>43.6</v>
      </c>
      <c r="O8" t="n">
        <v>25687.3</v>
      </c>
      <c r="P8" t="n">
        <v>77.86</v>
      </c>
      <c r="Q8" t="n">
        <v>202.81</v>
      </c>
      <c r="R8" t="n">
        <v>32.06</v>
      </c>
      <c r="S8" t="n">
        <v>13.89</v>
      </c>
      <c r="T8" t="n">
        <v>7308.54</v>
      </c>
      <c r="U8" t="n">
        <v>0.43</v>
      </c>
      <c r="V8" t="n">
        <v>0.7</v>
      </c>
      <c r="W8" t="n">
        <v>0.68</v>
      </c>
      <c r="X8" t="n">
        <v>0.47</v>
      </c>
      <c r="Y8" t="n">
        <v>1</v>
      </c>
      <c r="Z8" t="n">
        <v>10</v>
      </c>
      <c r="AA8" t="n">
        <v>55.89149005306816</v>
      </c>
      <c r="AB8" t="n">
        <v>76.47320244909736</v>
      </c>
      <c r="AC8" t="n">
        <v>69.17470733818671</v>
      </c>
      <c r="AD8" t="n">
        <v>55891.49005306816</v>
      </c>
      <c r="AE8" t="n">
        <v>76473.20244909736</v>
      </c>
      <c r="AF8" t="n">
        <v>2.561897500641612e-06</v>
      </c>
      <c r="AG8" t="n">
        <v>0.1883333333333333</v>
      </c>
      <c r="AH8" t="n">
        <v>69174.70733818671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11.1867</v>
      </c>
      <c r="E9" t="n">
        <v>8.94</v>
      </c>
      <c r="F9" t="n">
        <v>5.48</v>
      </c>
      <c r="G9" t="n">
        <v>14.95</v>
      </c>
      <c r="H9" t="n">
        <v>0.24</v>
      </c>
      <c r="I9" t="n">
        <v>22</v>
      </c>
      <c r="J9" t="n">
        <v>206.78</v>
      </c>
      <c r="K9" t="n">
        <v>55.27</v>
      </c>
      <c r="L9" t="n">
        <v>2.75</v>
      </c>
      <c r="M9" t="n">
        <v>20</v>
      </c>
      <c r="N9" t="n">
        <v>43.75</v>
      </c>
      <c r="O9" t="n">
        <v>25736.42</v>
      </c>
      <c r="P9" t="n">
        <v>77.56</v>
      </c>
      <c r="Q9" t="n">
        <v>202.81</v>
      </c>
      <c r="R9" t="n">
        <v>31.49</v>
      </c>
      <c r="S9" t="n">
        <v>13.89</v>
      </c>
      <c r="T9" t="n">
        <v>7032.61</v>
      </c>
      <c r="U9" t="n">
        <v>0.44</v>
      </c>
      <c r="V9" t="n">
        <v>0.71</v>
      </c>
      <c r="W9" t="n">
        <v>0.68</v>
      </c>
      <c r="X9" t="n">
        <v>0.44</v>
      </c>
      <c r="Y9" t="n">
        <v>1</v>
      </c>
      <c r="Z9" t="n">
        <v>10</v>
      </c>
      <c r="AA9" t="n">
        <v>55.07769623312148</v>
      </c>
      <c r="AB9" t="n">
        <v>75.35973384259739</v>
      </c>
      <c r="AC9" t="n">
        <v>68.16750661272772</v>
      </c>
      <c r="AD9" t="n">
        <v>55077.69623312148</v>
      </c>
      <c r="AE9" t="n">
        <v>75359.73384259739</v>
      </c>
      <c r="AF9" t="n">
        <v>2.591198962986882e-06</v>
      </c>
      <c r="AG9" t="n">
        <v>0.18625</v>
      </c>
      <c r="AH9" t="n">
        <v>68167.50661272772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11.3748</v>
      </c>
      <c r="E10" t="n">
        <v>8.789999999999999</v>
      </c>
      <c r="F10" t="n">
        <v>5.42</v>
      </c>
      <c r="G10" t="n">
        <v>16.25</v>
      </c>
      <c r="H10" t="n">
        <v>0.26</v>
      </c>
      <c r="I10" t="n">
        <v>20</v>
      </c>
      <c r="J10" t="n">
        <v>207.17</v>
      </c>
      <c r="K10" t="n">
        <v>55.27</v>
      </c>
      <c r="L10" t="n">
        <v>3</v>
      </c>
      <c r="M10" t="n">
        <v>18</v>
      </c>
      <c r="N10" t="n">
        <v>43.9</v>
      </c>
      <c r="O10" t="n">
        <v>25785.6</v>
      </c>
      <c r="P10" t="n">
        <v>76.36</v>
      </c>
      <c r="Q10" t="n">
        <v>202.86</v>
      </c>
      <c r="R10" t="n">
        <v>29.35</v>
      </c>
      <c r="S10" t="n">
        <v>13.89</v>
      </c>
      <c r="T10" t="n">
        <v>5973.63</v>
      </c>
      <c r="U10" t="n">
        <v>0.47</v>
      </c>
      <c r="V10" t="n">
        <v>0.71</v>
      </c>
      <c r="W10" t="n">
        <v>0.67</v>
      </c>
      <c r="X10" t="n">
        <v>0.38</v>
      </c>
      <c r="Y10" t="n">
        <v>1</v>
      </c>
      <c r="Z10" t="n">
        <v>10</v>
      </c>
      <c r="AA10" t="n">
        <v>53.45884416045423</v>
      </c>
      <c r="AB10" t="n">
        <v>73.14474901806217</v>
      </c>
      <c r="AC10" t="n">
        <v>66.16391683109474</v>
      </c>
      <c r="AD10" t="n">
        <v>53458.84416045423</v>
      </c>
      <c r="AE10" t="n">
        <v>73144.74901806217</v>
      </c>
      <c r="AF10" t="n">
        <v>2.634768963517676e-06</v>
      </c>
      <c r="AG10" t="n">
        <v>0.183125</v>
      </c>
      <c r="AH10" t="n">
        <v>66163.91683109474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11.5329</v>
      </c>
      <c r="E11" t="n">
        <v>8.67</v>
      </c>
      <c r="F11" t="n">
        <v>5.38</v>
      </c>
      <c r="G11" t="n">
        <v>17.92</v>
      </c>
      <c r="H11" t="n">
        <v>0.28</v>
      </c>
      <c r="I11" t="n">
        <v>18</v>
      </c>
      <c r="J11" t="n">
        <v>207.57</v>
      </c>
      <c r="K11" t="n">
        <v>55.27</v>
      </c>
      <c r="L11" t="n">
        <v>3.25</v>
      </c>
      <c r="M11" t="n">
        <v>16</v>
      </c>
      <c r="N11" t="n">
        <v>44.05</v>
      </c>
      <c r="O11" t="n">
        <v>25834.83</v>
      </c>
      <c r="P11" t="n">
        <v>75.70999999999999</v>
      </c>
      <c r="Q11" t="n">
        <v>202.83</v>
      </c>
      <c r="R11" t="n">
        <v>27.95</v>
      </c>
      <c r="S11" t="n">
        <v>13.89</v>
      </c>
      <c r="T11" t="n">
        <v>5283.99</v>
      </c>
      <c r="U11" t="n">
        <v>0.5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52.33600882472825</v>
      </c>
      <c r="AB11" t="n">
        <v>71.60843617572372</v>
      </c>
      <c r="AC11" t="n">
        <v>64.77422753019997</v>
      </c>
      <c r="AD11" t="n">
        <v>52336.00882472825</v>
      </c>
      <c r="AE11" t="n">
        <v>71608.43617572372</v>
      </c>
      <c r="AF11" t="n">
        <v>2.67139000064643e-06</v>
      </c>
      <c r="AG11" t="n">
        <v>0.180625</v>
      </c>
      <c r="AH11" t="n">
        <v>64774.22753019996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11.5972</v>
      </c>
      <c r="E12" t="n">
        <v>8.619999999999999</v>
      </c>
      <c r="F12" t="n">
        <v>5.37</v>
      </c>
      <c r="G12" t="n">
        <v>18.95</v>
      </c>
      <c r="H12" t="n">
        <v>0.3</v>
      </c>
      <c r="I12" t="n">
        <v>17</v>
      </c>
      <c r="J12" t="n">
        <v>207.97</v>
      </c>
      <c r="K12" t="n">
        <v>55.27</v>
      </c>
      <c r="L12" t="n">
        <v>3.5</v>
      </c>
      <c r="M12" t="n">
        <v>15</v>
      </c>
      <c r="N12" t="n">
        <v>44.2</v>
      </c>
      <c r="O12" t="n">
        <v>25884.1</v>
      </c>
      <c r="P12" t="n">
        <v>75.36</v>
      </c>
      <c r="Q12" t="n">
        <v>202.84</v>
      </c>
      <c r="R12" t="n">
        <v>27.87</v>
      </c>
      <c r="S12" t="n">
        <v>13.89</v>
      </c>
      <c r="T12" t="n">
        <v>5250.2</v>
      </c>
      <c r="U12" t="n">
        <v>0.5</v>
      </c>
      <c r="V12" t="n">
        <v>0.72</v>
      </c>
      <c r="W12" t="n">
        <v>0.67</v>
      </c>
      <c r="X12" t="n">
        <v>0.33</v>
      </c>
      <c r="Y12" t="n">
        <v>1</v>
      </c>
      <c r="Z12" t="n">
        <v>10</v>
      </c>
      <c r="AA12" t="n">
        <v>51.86420213729244</v>
      </c>
      <c r="AB12" t="n">
        <v>70.96288945133232</v>
      </c>
      <c r="AC12" t="n">
        <v>64.19029087915375</v>
      </c>
      <c r="AD12" t="n">
        <v>51864.20213729244</v>
      </c>
      <c r="AE12" t="n">
        <v>70962.88945133232</v>
      </c>
      <c r="AF12" t="n">
        <v>2.686283945538137e-06</v>
      </c>
      <c r="AG12" t="n">
        <v>0.1795833333333333</v>
      </c>
      <c r="AH12" t="n">
        <v>64190.29087915375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11.697</v>
      </c>
      <c r="E13" t="n">
        <v>8.550000000000001</v>
      </c>
      <c r="F13" t="n">
        <v>5.34</v>
      </c>
      <c r="G13" t="n">
        <v>20.01</v>
      </c>
      <c r="H13" t="n">
        <v>0.32</v>
      </c>
      <c r="I13" t="n">
        <v>16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74.64</v>
      </c>
      <c r="Q13" t="n">
        <v>202.81</v>
      </c>
      <c r="R13" t="n">
        <v>26.86</v>
      </c>
      <c r="S13" t="n">
        <v>13.89</v>
      </c>
      <c r="T13" t="n">
        <v>4750.53</v>
      </c>
      <c r="U13" t="n">
        <v>0.52</v>
      </c>
      <c r="V13" t="n">
        <v>0.73</v>
      </c>
      <c r="W13" t="n">
        <v>0.66</v>
      </c>
      <c r="X13" t="n">
        <v>0.3</v>
      </c>
      <c r="Y13" t="n">
        <v>1</v>
      </c>
      <c r="Z13" t="n">
        <v>10</v>
      </c>
      <c r="AA13" t="n">
        <v>51.02279204039729</v>
      </c>
      <c r="AB13" t="n">
        <v>69.81163503636733</v>
      </c>
      <c r="AC13" t="n">
        <v>63.14891056975693</v>
      </c>
      <c r="AD13" t="n">
        <v>51022.79204039729</v>
      </c>
      <c r="AE13" t="n">
        <v>69811.63503636734</v>
      </c>
      <c r="AF13" t="n">
        <v>2.709400830455591e-06</v>
      </c>
      <c r="AG13" t="n">
        <v>0.178125</v>
      </c>
      <c r="AH13" t="n">
        <v>63148.91056975693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11.7628</v>
      </c>
      <c r="E14" t="n">
        <v>8.5</v>
      </c>
      <c r="F14" t="n">
        <v>5.33</v>
      </c>
      <c r="G14" t="n">
        <v>21.31</v>
      </c>
      <c r="H14" t="n">
        <v>0.34</v>
      </c>
      <c r="I14" t="n">
        <v>15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74.45999999999999</v>
      </c>
      <c r="Q14" t="n">
        <v>202.82</v>
      </c>
      <c r="R14" t="n">
        <v>26.74</v>
      </c>
      <c r="S14" t="n">
        <v>13.89</v>
      </c>
      <c r="T14" t="n">
        <v>4693.42</v>
      </c>
      <c r="U14" t="n">
        <v>0.52</v>
      </c>
      <c r="V14" t="n">
        <v>0.73</v>
      </c>
      <c r="W14" t="n">
        <v>0.66</v>
      </c>
      <c r="X14" t="n">
        <v>0.29</v>
      </c>
      <c r="Y14" t="n">
        <v>1</v>
      </c>
      <c r="Z14" t="n">
        <v>10</v>
      </c>
      <c r="AA14" t="n">
        <v>50.63713326420736</v>
      </c>
      <c r="AB14" t="n">
        <v>69.28395968472012</v>
      </c>
      <c r="AC14" t="n">
        <v>62.67159581307376</v>
      </c>
      <c r="AD14" t="n">
        <v>50637.13326420736</v>
      </c>
      <c r="AE14" t="n">
        <v>69283.95968472012</v>
      </c>
      <c r="AF14" t="n">
        <v>2.7246422235174e-06</v>
      </c>
      <c r="AG14" t="n">
        <v>0.1770833333333333</v>
      </c>
      <c r="AH14" t="n">
        <v>62671.59581307376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11.8636</v>
      </c>
      <c r="E15" t="n">
        <v>8.43</v>
      </c>
      <c r="F15" t="n">
        <v>5.3</v>
      </c>
      <c r="G15" t="n">
        <v>22.7</v>
      </c>
      <c r="H15" t="n">
        <v>0.36</v>
      </c>
      <c r="I15" t="n">
        <v>14</v>
      </c>
      <c r="J15" t="n">
        <v>209.17</v>
      </c>
      <c r="K15" t="n">
        <v>55.27</v>
      </c>
      <c r="L15" t="n">
        <v>4.25</v>
      </c>
      <c r="M15" t="n">
        <v>12</v>
      </c>
      <c r="N15" t="n">
        <v>44.65</v>
      </c>
      <c r="O15" t="n">
        <v>26032.25</v>
      </c>
      <c r="P15" t="n">
        <v>73.83</v>
      </c>
      <c r="Q15" t="n">
        <v>202.81</v>
      </c>
      <c r="R15" t="n">
        <v>25.69</v>
      </c>
      <c r="S15" t="n">
        <v>13.89</v>
      </c>
      <c r="T15" t="n">
        <v>4176.11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49.8549027990664</v>
      </c>
      <c r="AB15" t="n">
        <v>68.21367745274223</v>
      </c>
      <c r="AC15" t="n">
        <v>61.70345981516495</v>
      </c>
      <c r="AD15" t="n">
        <v>49854.9027990664</v>
      </c>
      <c r="AE15" t="n">
        <v>68213.67745274224</v>
      </c>
      <c r="AF15" t="n">
        <v>2.747990740548257e-06</v>
      </c>
      <c r="AG15" t="n">
        <v>0.175625</v>
      </c>
      <c r="AH15" t="n">
        <v>61703.45981516495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11.9423</v>
      </c>
      <c r="E16" t="n">
        <v>8.369999999999999</v>
      </c>
      <c r="F16" t="n">
        <v>5.28</v>
      </c>
      <c r="G16" t="n">
        <v>24.38</v>
      </c>
      <c r="H16" t="n">
        <v>0.38</v>
      </c>
      <c r="I16" t="n">
        <v>13</v>
      </c>
      <c r="J16" t="n">
        <v>209.58</v>
      </c>
      <c r="K16" t="n">
        <v>55.27</v>
      </c>
      <c r="L16" t="n">
        <v>4.5</v>
      </c>
      <c r="M16" t="n">
        <v>11</v>
      </c>
      <c r="N16" t="n">
        <v>44.8</v>
      </c>
      <c r="O16" t="n">
        <v>26081.73</v>
      </c>
      <c r="P16" t="n">
        <v>73.51000000000001</v>
      </c>
      <c r="Q16" t="n">
        <v>202.81</v>
      </c>
      <c r="R16" t="n">
        <v>25.15</v>
      </c>
      <c r="S16" t="n">
        <v>13.89</v>
      </c>
      <c r="T16" t="n">
        <v>3911.15</v>
      </c>
      <c r="U16" t="n">
        <v>0.55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49.33986732106693</v>
      </c>
      <c r="AB16" t="n">
        <v>67.50898318998205</v>
      </c>
      <c r="AC16" t="n">
        <v>61.06602058379777</v>
      </c>
      <c r="AD16" t="n">
        <v>49339.86732106693</v>
      </c>
      <c r="AE16" t="n">
        <v>67508.98318998204</v>
      </c>
      <c r="AF16" t="n">
        <v>2.766220187872942e-06</v>
      </c>
      <c r="AG16" t="n">
        <v>0.174375</v>
      </c>
      <c r="AH16" t="n">
        <v>61066.02058379776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12.0377</v>
      </c>
      <c r="E17" t="n">
        <v>8.31</v>
      </c>
      <c r="F17" t="n">
        <v>5.26</v>
      </c>
      <c r="G17" t="n">
        <v>26.28</v>
      </c>
      <c r="H17" t="n">
        <v>0.4</v>
      </c>
      <c r="I17" t="n">
        <v>12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72.98999999999999</v>
      </c>
      <c r="Q17" t="n">
        <v>202.85</v>
      </c>
      <c r="R17" t="n">
        <v>24.33</v>
      </c>
      <c r="S17" t="n">
        <v>13.89</v>
      </c>
      <c r="T17" t="n">
        <v>3506.89</v>
      </c>
      <c r="U17" t="n">
        <v>0.57</v>
      </c>
      <c r="V17" t="n">
        <v>0.74</v>
      </c>
      <c r="W17" t="n">
        <v>0.66</v>
      </c>
      <c r="X17" t="n">
        <v>0.22</v>
      </c>
      <c r="Y17" t="n">
        <v>1</v>
      </c>
      <c r="Z17" t="n">
        <v>10</v>
      </c>
      <c r="AA17" t="n">
        <v>48.676624246538</v>
      </c>
      <c r="AB17" t="n">
        <v>66.60150475519266</v>
      </c>
      <c r="AC17" t="n">
        <v>60.2451506171704</v>
      </c>
      <c r="AD17" t="n">
        <v>48676.62424653801</v>
      </c>
      <c r="AE17" t="n">
        <v>66601.50475519267</v>
      </c>
      <c r="AF17" t="n">
        <v>2.788317891491431e-06</v>
      </c>
      <c r="AG17" t="n">
        <v>0.173125</v>
      </c>
      <c r="AH17" t="n">
        <v>60245.15061717039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12.0257</v>
      </c>
      <c r="E18" t="n">
        <v>8.32</v>
      </c>
      <c r="F18" t="n">
        <v>5.26</v>
      </c>
      <c r="G18" t="n">
        <v>26.32</v>
      </c>
      <c r="H18" t="n">
        <v>0.42</v>
      </c>
      <c r="I18" t="n">
        <v>12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73.13</v>
      </c>
      <c r="Q18" t="n">
        <v>202.81</v>
      </c>
      <c r="R18" t="n">
        <v>24.5</v>
      </c>
      <c r="S18" t="n">
        <v>13.89</v>
      </c>
      <c r="T18" t="n">
        <v>3588.3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48.78707126961513</v>
      </c>
      <c r="AB18" t="n">
        <v>66.75262324474548</v>
      </c>
      <c r="AC18" t="n">
        <v>60.38184657017647</v>
      </c>
      <c r="AD18" t="n">
        <v>48787.07126961512</v>
      </c>
      <c r="AE18" t="n">
        <v>66752.62324474548</v>
      </c>
      <c r="AF18" t="n">
        <v>2.785538306130615e-06</v>
      </c>
      <c r="AG18" t="n">
        <v>0.1733333333333333</v>
      </c>
      <c r="AH18" t="n">
        <v>60381.84657017647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12.1102</v>
      </c>
      <c r="E19" t="n">
        <v>8.26</v>
      </c>
      <c r="F19" t="n">
        <v>5.25</v>
      </c>
      <c r="G19" t="n">
        <v>28.62</v>
      </c>
      <c r="H19" t="n">
        <v>0.44</v>
      </c>
      <c r="I19" t="n">
        <v>11</v>
      </c>
      <c r="J19" t="n">
        <v>210.78</v>
      </c>
      <c r="K19" t="n">
        <v>55.27</v>
      </c>
      <c r="L19" t="n">
        <v>5.25</v>
      </c>
      <c r="M19" t="n">
        <v>9</v>
      </c>
      <c r="N19" t="n">
        <v>45.26</v>
      </c>
      <c r="O19" t="n">
        <v>26230.5</v>
      </c>
      <c r="P19" t="n">
        <v>72.53</v>
      </c>
      <c r="Q19" t="n">
        <v>202.81</v>
      </c>
      <c r="R19" t="n">
        <v>24.01</v>
      </c>
      <c r="S19" t="n">
        <v>13.89</v>
      </c>
      <c r="T19" t="n">
        <v>3349.74</v>
      </c>
      <c r="U19" t="n">
        <v>0.58</v>
      </c>
      <c r="V19" t="n">
        <v>0.74</v>
      </c>
      <c r="W19" t="n">
        <v>0.66</v>
      </c>
      <c r="X19" t="n">
        <v>0.21</v>
      </c>
      <c r="Y19" t="n">
        <v>1</v>
      </c>
      <c r="Z19" t="n">
        <v>10</v>
      </c>
      <c r="AA19" t="n">
        <v>48.16308898573385</v>
      </c>
      <c r="AB19" t="n">
        <v>65.89886315578403</v>
      </c>
      <c r="AC19" t="n">
        <v>59.60956814584542</v>
      </c>
      <c r="AD19" t="n">
        <v>48163.08898573385</v>
      </c>
      <c r="AE19" t="n">
        <v>65898.86315578403</v>
      </c>
      <c r="AF19" t="n">
        <v>2.80511121971303e-06</v>
      </c>
      <c r="AG19" t="n">
        <v>0.1720833333333333</v>
      </c>
      <c r="AH19" t="n">
        <v>59609.56814584542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12.1143</v>
      </c>
      <c r="E20" t="n">
        <v>8.25</v>
      </c>
      <c r="F20" t="n">
        <v>5.24</v>
      </c>
      <c r="G20" t="n">
        <v>28.6</v>
      </c>
      <c r="H20" t="n">
        <v>0.46</v>
      </c>
      <c r="I20" t="n">
        <v>11</v>
      </c>
      <c r="J20" t="n">
        <v>211.18</v>
      </c>
      <c r="K20" t="n">
        <v>55.27</v>
      </c>
      <c r="L20" t="n">
        <v>5.5</v>
      </c>
      <c r="M20" t="n">
        <v>9</v>
      </c>
      <c r="N20" t="n">
        <v>45.41</v>
      </c>
      <c r="O20" t="n">
        <v>26280.2</v>
      </c>
      <c r="P20" t="n">
        <v>72.40000000000001</v>
      </c>
      <c r="Q20" t="n">
        <v>202.85</v>
      </c>
      <c r="R20" t="n">
        <v>23.99</v>
      </c>
      <c r="S20" t="n">
        <v>13.89</v>
      </c>
      <c r="T20" t="n">
        <v>3339.32</v>
      </c>
      <c r="U20" t="n">
        <v>0.58</v>
      </c>
      <c r="V20" t="n">
        <v>0.74</v>
      </c>
      <c r="W20" t="n">
        <v>0.66</v>
      </c>
      <c r="X20" t="n">
        <v>0.21</v>
      </c>
      <c r="Y20" t="n">
        <v>1</v>
      </c>
      <c r="Z20" t="n">
        <v>10</v>
      </c>
      <c r="AA20" t="n">
        <v>48.06315245438062</v>
      </c>
      <c r="AB20" t="n">
        <v>65.762125584698</v>
      </c>
      <c r="AC20" t="n">
        <v>59.48588061663142</v>
      </c>
      <c r="AD20" t="n">
        <v>48063.15245438062</v>
      </c>
      <c r="AE20" t="n">
        <v>65762.12558469799</v>
      </c>
      <c r="AF20" t="n">
        <v>2.806060911377975e-06</v>
      </c>
      <c r="AG20" t="n">
        <v>0.171875</v>
      </c>
      <c r="AH20" t="n">
        <v>59485.88061663142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12.2017</v>
      </c>
      <c r="E21" t="n">
        <v>8.199999999999999</v>
      </c>
      <c r="F21" t="n">
        <v>5.23</v>
      </c>
      <c r="G21" t="n">
        <v>31.35</v>
      </c>
      <c r="H21" t="n">
        <v>0.48</v>
      </c>
      <c r="I21" t="n">
        <v>10</v>
      </c>
      <c r="J21" t="n">
        <v>211.59</v>
      </c>
      <c r="K21" t="n">
        <v>55.27</v>
      </c>
      <c r="L21" t="n">
        <v>5.75</v>
      </c>
      <c r="M21" t="n">
        <v>8</v>
      </c>
      <c r="N21" t="n">
        <v>45.57</v>
      </c>
      <c r="O21" t="n">
        <v>26329.94</v>
      </c>
      <c r="P21" t="n">
        <v>71.84</v>
      </c>
      <c r="Q21" t="n">
        <v>202.82</v>
      </c>
      <c r="R21" t="n">
        <v>23.28</v>
      </c>
      <c r="S21" t="n">
        <v>13.89</v>
      </c>
      <c r="T21" t="n">
        <v>2987.46</v>
      </c>
      <c r="U21" t="n">
        <v>0.6</v>
      </c>
      <c r="V21" t="n">
        <v>0.74</v>
      </c>
      <c r="W21" t="n">
        <v>0.66</v>
      </c>
      <c r="X21" t="n">
        <v>0.19</v>
      </c>
      <c r="Y21" t="n">
        <v>1</v>
      </c>
      <c r="Z21" t="n">
        <v>10</v>
      </c>
      <c r="AA21" t="n">
        <v>47.45663544073217</v>
      </c>
      <c r="AB21" t="n">
        <v>64.93226224898243</v>
      </c>
      <c r="AC21" t="n">
        <v>58.73521827295577</v>
      </c>
      <c r="AD21" t="n">
        <v>47456.63544073217</v>
      </c>
      <c r="AE21" t="n">
        <v>64932.26224898243</v>
      </c>
      <c r="AF21" t="n">
        <v>2.826305558089253e-06</v>
      </c>
      <c r="AG21" t="n">
        <v>0.1708333333333333</v>
      </c>
      <c r="AH21" t="n">
        <v>58735.21827295577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12.2175</v>
      </c>
      <c r="E22" t="n">
        <v>8.18</v>
      </c>
      <c r="F22" t="n">
        <v>5.21</v>
      </c>
      <c r="G22" t="n">
        <v>31.29</v>
      </c>
      <c r="H22" t="n">
        <v>0.5</v>
      </c>
      <c r="I22" t="n">
        <v>10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71.72</v>
      </c>
      <c r="Q22" t="n">
        <v>202.89</v>
      </c>
      <c r="R22" t="n">
        <v>23.12</v>
      </c>
      <c r="S22" t="n">
        <v>13.89</v>
      </c>
      <c r="T22" t="n">
        <v>2908.7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47.29320839732654</v>
      </c>
      <c r="AB22" t="n">
        <v>64.70865415830264</v>
      </c>
      <c r="AC22" t="n">
        <v>58.53295102461446</v>
      </c>
      <c r="AD22" t="n">
        <v>47293.20839732654</v>
      </c>
      <c r="AE22" t="n">
        <v>64708.65415830264</v>
      </c>
      <c r="AF22" t="n">
        <v>2.829965345480994e-06</v>
      </c>
      <c r="AG22" t="n">
        <v>0.1704166666666667</v>
      </c>
      <c r="AH22" t="n">
        <v>58532.95102461446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12.222</v>
      </c>
      <c r="E23" t="n">
        <v>8.18</v>
      </c>
      <c r="F23" t="n">
        <v>5.21</v>
      </c>
      <c r="G23" t="n">
        <v>31.27</v>
      </c>
      <c r="H23" t="n">
        <v>0.52</v>
      </c>
      <c r="I23" t="n">
        <v>10</v>
      </c>
      <c r="J23" t="n">
        <v>212.4</v>
      </c>
      <c r="K23" t="n">
        <v>55.27</v>
      </c>
      <c r="L23" t="n">
        <v>6.25</v>
      </c>
      <c r="M23" t="n">
        <v>8</v>
      </c>
      <c r="N23" t="n">
        <v>45.87</v>
      </c>
      <c r="O23" t="n">
        <v>26429.59</v>
      </c>
      <c r="P23" t="n">
        <v>71.52</v>
      </c>
      <c r="Q23" t="n">
        <v>202.82</v>
      </c>
      <c r="R23" t="n">
        <v>23.06</v>
      </c>
      <c r="S23" t="n">
        <v>13.89</v>
      </c>
      <c r="T23" t="n">
        <v>2881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47.18760929782018</v>
      </c>
      <c r="AB23" t="n">
        <v>64.56416881165462</v>
      </c>
      <c r="AC23" t="n">
        <v>58.40225515666403</v>
      </c>
      <c r="AD23" t="n">
        <v>47187.60929782018</v>
      </c>
      <c r="AE23" t="n">
        <v>64564.16881165463</v>
      </c>
      <c r="AF23" t="n">
        <v>2.8310076899913e-06</v>
      </c>
      <c r="AG23" t="n">
        <v>0.1704166666666667</v>
      </c>
      <c r="AH23" t="n">
        <v>58402.25515666403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12.2976</v>
      </c>
      <c r="E24" t="n">
        <v>8.130000000000001</v>
      </c>
      <c r="F24" t="n">
        <v>5.2</v>
      </c>
      <c r="G24" t="n">
        <v>34.68</v>
      </c>
      <c r="H24" t="n">
        <v>0.54</v>
      </c>
      <c r="I24" t="n">
        <v>9</v>
      </c>
      <c r="J24" t="n">
        <v>212.8</v>
      </c>
      <c r="K24" t="n">
        <v>55.27</v>
      </c>
      <c r="L24" t="n">
        <v>6.5</v>
      </c>
      <c r="M24" t="n">
        <v>7</v>
      </c>
      <c r="N24" t="n">
        <v>46.03</v>
      </c>
      <c r="O24" t="n">
        <v>26479.5</v>
      </c>
      <c r="P24" t="n">
        <v>71.09999999999999</v>
      </c>
      <c r="Q24" t="n">
        <v>202.83</v>
      </c>
      <c r="R24" t="n">
        <v>22.67</v>
      </c>
      <c r="S24" t="n">
        <v>13.89</v>
      </c>
      <c r="T24" t="n">
        <v>2687.45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46.69694229442479</v>
      </c>
      <c r="AB24" t="n">
        <v>63.89281657090896</v>
      </c>
      <c r="AC24" t="n">
        <v>57.79497583152613</v>
      </c>
      <c r="AD24" t="n">
        <v>46696.94229442479</v>
      </c>
      <c r="AE24" t="n">
        <v>63892.81657090896</v>
      </c>
      <c r="AF24" t="n">
        <v>2.848519077764442e-06</v>
      </c>
      <c r="AG24" t="n">
        <v>0.169375</v>
      </c>
      <c r="AH24" t="n">
        <v>57794.97583152613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12.306</v>
      </c>
      <c r="E25" t="n">
        <v>8.130000000000001</v>
      </c>
      <c r="F25" t="n">
        <v>5.2</v>
      </c>
      <c r="G25" t="n">
        <v>34.64</v>
      </c>
      <c r="H25" t="n">
        <v>0.5600000000000001</v>
      </c>
      <c r="I25" t="n">
        <v>9</v>
      </c>
      <c r="J25" t="n">
        <v>213.21</v>
      </c>
      <c r="K25" t="n">
        <v>55.27</v>
      </c>
      <c r="L25" t="n">
        <v>6.75</v>
      </c>
      <c r="M25" t="n">
        <v>7</v>
      </c>
      <c r="N25" t="n">
        <v>46.18</v>
      </c>
      <c r="O25" t="n">
        <v>26529.46</v>
      </c>
      <c r="P25" t="n">
        <v>70.79000000000001</v>
      </c>
      <c r="Q25" t="n">
        <v>202.83</v>
      </c>
      <c r="R25" t="n">
        <v>22.62</v>
      </c>
      <c r="S25" t="n">
        <v>13.89</v>
      </c>
      <c r="T25" t="n">
        <v>2664.21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46.52958076723173</v>
      </c>
      <c r="AB25" t="n">
        <v>63.66382514593406</v>
      </c>
      <c r="AC25" t="n">
        <v>57.58783902675928</v>
      </c>
      <c r="AD25" t="n">
        <v>46529.58076723173</v>
      </c>
      <c r="AE25" t="n">
        <v>63663.82514593406</v>
      </c>
      <c r="AF25" t="n">
        <v>2.850464787517013e-06</v>
      </c>
      <c r="AG25" t="n">
        <v>0.169375</v>
      </c>
      <c r="AH25" t="n">
        <v>57587.83902675928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12.2997</v>
      </c>
      <c r="E26" t="n">
        <v>8.130000000000001</v>
      </c>
      <c r="F26" t="n">
        <v>5.2</v>
      </c>
      <c r="G26" t="n">
        <v>34.67</v>
      </c>
      <c r="H26" t="n">
        <v>0.58</v>
      </c>
      <c r="I26" t="n">
        <v>9</v>
      </c>
      <c r="J26" t="n">
        <v>213.61</v>
      </c>
      <c r="K26" t="n">
        <v>55.27</v>
      </c>
      <c r="L26" t="n">
        <v>7</v>
      </c>
      <c r="M26" t="n">
        <v>7</v>
      </c>
      <c r="N26" t="n">
        <v>46.34</v>
      </c>
      <c r="O26" t="n">
        <v>26579.47</v>
      </c>
      <c r="P26" t="n">
        <v>70.81</v>
      </c>
      <c r="Q26" t="n">
        <v>202.81</v>
      </c>
      <c r="R26" t="n">
        <v>22.76</v>
      </c>
      <c r="S26" t="n">
        <v>13.89</v>
      </c>
      <c r="T26" t="n">
        <v>2733.02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46.56106061162862</v>
      </c>
      <c r="AB26" t="n">
        <v>63.70689725783057</v>
      </c>
      <c r="AC26" t="n">
        <v>57.62680039674849</v>
      </c>
      <c r="AD26" t="n">
        <v>46561.06061162862</v>
      </c>
      <c r="AE26" t="n">
        <v>63706.89725783057</v>
      </c>
      <c r="AF26" t="n">
        <v>2.849005505202585e-06</v>
      </c>
      <c r="AG26" t="n">
        <v>0.169375</v>
      </c>
      <c r="AH26" t="n">
        <v>57626.80039674848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12.3796</v>
      </c>
      <c r="E27" t="n">
        <v>8.08</v>
      </c>
      <c r="F27" t="n">
        <v>5.19</v>
      </c>
      <c r="G27" t="n">
        <v>38.91</v>
      </c>
      <c r="H27" t="n">
        <v>0.6</v>
      </c>
      <c r="I27" t="n">
        <v>8</v>
      </c>
      <c r="J27" t="n">
        <v>214.02</v>
      </c>
      <c r="K27" t="n">
        <v>55.27</v>
      </c>
      <c r="L27" t="n">
        <v>7.25</v>
      </c>
      <c r="M27" t="n">
        <v>6</v>
      </c>
      <c r="N27" t="n">
        <v>46.49</v>
      </c>
      <c r="O27" t="n">
        <v>26629.54</v>
      </c>
      <c r="P27" t="n">
        <v>70.41</v>
      </c>
      <c r="Q27" t="n">
        <v>202.81</v>
      </c>
      <c r="R27" t="n">
        <v>22.34</v>
      </c>
      <c r="S27" t="n">
        <v>13.89</v>
      </c>
      <c r="T27" t="n">
        <v>2528.34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46.0708481108121</v>
      </c>
      <c r="AB27" t="n">
        <v>63.03616688756454</v>
      </c>
      <c r="AC27" t="n">
        <v>57.02008359164445</v>
      </c>
      <c r="AD27" t="n">
        <v>46070.8481108121</v>
      </c>
      <c r="AE27" t="n">
        <v>63036.16688756454</v>
      </c>
      <c r="AF27" t="n">
        <v>2.867512911063353e-06</v>
      </c>
      <c r="AG27" t="n">
        <v>0.1683333333333333</v>
      </c>
      <c r="AH27" t="n">
        <v>57020.08359164445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12.3869</v>
      </c>
      <c r="E28" t="n">
        <v>8.07</v>
      </c>
      <c r="F28" t="n">
        <v>5.18</v>
      </c>
      <c r="G28" t="n">
        <v>38.88</v>
      </c>
      <c r="H28" t="n">
        <v>0.62</v>
      </c>
      <c r="I28" t="n">
        <v>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70.38</v>
      </c>
      <c r="Q28" t="n">
        <v>202.81</v>
      </c>
      <c r="R28" t="n">
        <v>22.22</v>
      </c>
      <c r="S28" t="n">
        <v>13.89</v>
      </c>
      <c r="T28" t="n">
        <v>2471.21</v>
      </c>
      <c r="U28" t="n">
        <v>0.63</v>
      </c>
      <c r="V28" t="n">
        <v>0.75</v>
      </c>
      <c r="W28" t="n">
        <v>0.65</v>
      </c>
      <c r="X28" t="n">
        <v>0.15</v>
      </c>
      <c r="Y28" t="n">
        <v>1</v>
      </c>
      <c r="Z28" t="n">
        <v>10</v>
      </c>
      <c r="AA28" t="n">
        <v>46.00641527047413</v>
      </c>
      <c r="AB28" t="n">
        <v>62.94800703283787</v>
      </c>
      <c r="AC28" t="n">
        <v>56.94033758971973</v>
      </c>
      <c r="AD28" t="n">
        <v>46006.41527047413</v>
      </c>
      <c r="AE28" t="n">
        <v>62948.00703283787</v>
      </c>
      <c r="AF28" t="n">
        <v>2.869203825491183e-06</v>
      </c>
      <c r="AG28" t="n">
        <v>0.168125</v>
      </c>
      <c r="AH28" t="n">
        <v>56940.33758971973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12.4061</v>
      </c>
      <c r="E29" t="n">
        <v>8.06</v>
      </c>
      <c r="F29" t="n">
        <v>5.17</v>
      </c>
      <c r="G29" t="n">
        <v>38.79</v>
      </c>
      <c r="H29" t="n">
        <v>0.64</v>
      </c>
      <c r="I29" t="n">
        <v>8</v>
      </c>
      <c r="J29" t="n">
        <v>214.83</v>
      </c>
      <c r="K29" t="n">
        <v>55.27</v>
      </c>
      <c r="L29" t="n">
        <v>7.75</v>
      </c>
      <c r="M29" t="n">
        <v>6</v>
      </c>
      <c r="N29" t="n">
        <v>46.81</v>
      </c>
      <c r="O29" t="n">
        <v>26729.83</v>
      </c>
      <c r="P29" t="n">
        <v>69.81</v>
      </c>
      <c r="Q29" t="n">
        <v>202.81</v>
      </c>
      <c r="R29" t="n">
        <v>21.86</v>
      </c>
      <c r="S29" t="n">
        <v>13.89</v>
      </c>
      <c r="T29" t="n">
        <v>2288.79</v>
      </c>
      <c r="U29" t="n">
        <v>0.64</v>
      </c>
      <c r="V29" t="n">
        <v>0.75</v>
      </c>
      <c r="W29" t="n">
        <v>0.65</v>
      </c>
      <c r="X29" t="n">
        <v>0.13</v>
      </c>
      <c r="Y29" t="n">
        <v>1</v>
      </c>
      <c r="Z29" t="n">
        <v>10</v>
      </c>
      <c r="AA29" t="n">
        <v>45.66336229934645</v>
      </c>
      <c r="AB29" t="n">
        <v>62.47862682331226</v>
      </c>
      <c r="AC29" t="n">
        <v>56.51575436861183</v>
      </c>
      <c r="AD29" t="n">
        <v>45663.36229934645</v>
      </c>
      <c r="AE29" t="n">
        <v>62478.62682331226</v>
      </c>
      <c r="AF29" t="n">
        <v>2.873651162068489e-06</v>
      </c>
      <c r="AG29" t="n">
        <v>0.1679166666666667</v>
      </c>
      <c r="AH29" t="n">
        <v>56515.75436861183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12.3988</v>
      </c>
      <c r="E30" t="n">
        <v>8.07</v>
      </c>
      <c r="F30" t="n">
        <v>5.18</v>
      </c>
      <c r="G30" t="n">
        <v>38.82</v>
      </c>
      <c r="H30" t="n">
        <v>0.66</v>
      </c>
      <c r="I30" t="n">
        <v>8</v>
      </c>
      <c r="J30" t="n">
        <v>215.24</v>
      </c>
      <c r="K30" t="n">
        <v>55.27</v>
      </c>
      <c r="L30" t="n">
        <v>8</v>
      </c>
      <c r="M30" t="n">
        <v>6</v>
      </c>
      <c r="N30" t="n">
        <v>46.97</v>
      </c>
      <c r="O30" t="n">
        <v>26780.06</v>
      </c>
      <c r="P30" t="n">
        <v>69.7</v>
      </c>
      <c r="Q30" t="n">
        <v>202.81</v>
      </c>
      <c r="R30" t="n">
        <v>21.92</v>
      </c>
      <c r="S30" t="n">
        <v>13.89</v>
      </c>
      <c r="T30" t="n">
        <v>2321.93</v>
      </c>
      <c r="U30" t="n">
        <v>0.63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45.66604784688229</v>
      </c>
      <c r="AB30" t="n">
        <v>62.48230130792879</v>
      </c>
      <c r="AC30" t="n">
        <v>56.51907816557374</v>
      </c>
      <c r="AD30" t="n">
        <v>45666.04784688228</v>
      </c>
      <c r="AE30" t="n">
        <v>62482.30130792879</v>
      </c>
      <c r="AF30" t="n">
        <v>2.871960247640659e-06</v>
      </c>
      <c r="AG30" t="n">
        <v>0.168125</v>
      </c>
      <c r="AH30" t="n">
        <v>56519.07816557374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12.4991</v>
      </c>
      <c r="E31" t="n">
        <v>8</v>
      </c>
      <c r="F31" t="n">
        <v>5.15</v>
      </c>
      <c r="G31" t="n">
        <v>44.16</v>
      </c>
      <c r="H31" t="n">
        <v>0.68</v>
      </c>
      <c r="I31" t="n">
        <v>7</v>
      </c>
      <c r="J31" t="n">
        <v>215.65</v>
      </c>
      <c r="K31" t="n">
        <v>55.27</v>
      </c>
      <c r="L31" t="n">
        <v>8.25</v>
      </c>
      <c r="M31" t="n">
        <v>5</v>
      </c>
      <c r="N31" t="n">
        <v>47.12</v>
      </c>
      <c r="O31" t="n">
        <v>26830.34</v>
      </c>
      <c r="P31" t="n">
        <v>69.15000000000001</v>
      </c>
      <c r="Q31" t="n">
        <v>202.82</v>
      </c>
      <c r="R31" t="n">
        <v>21.1</v>
      </c>
      <c r="S31" t="n">
        <v>13.89</v>
      </c>
      <c r="T31" t="n">
        <v>1915.71</v>
      </c>
      <c r="U31" t="n">
        <v>0.66</v>
      </c>
      <c r="V31" t="n">
        <v>0.75</v>
      </c>
      <c r="W31" t="n">
        <v>0.65</v>
      </c>
      <c r="X31" t="n">
        <v>0.11</v>
      </c>
      <c r="Y31" t="n">
        <v>1</v>
      </c>
      <c r="Z31" t="n">
        <v>10</v>
      </c>
      <c r="AA31" t="n">
        <v>44.99962588311067</v>
      </c>
      <c r="AB31" t="n">
        <v>61.57047337663487</v>
      </c>
      <c r="AC31" t="n">
        <v>55.69427381228368</v>
      </c>
      <c r="AD31" t="n">
        <v>44999.62588311067</v>
      </c>
      <c r="AE31" t="n">
        <v>61570.47337663487</v>
      </c>
      <c r="AF31" t="n">
        <v>2.895192948614814e-06</v>
      </c>
      <c r="AG31" t="n">
        <v>0.1666666666666667</v>
      </c>
      <c r="AH31" t="n">
        <v>55694.27381228367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12.4887</v>
      </c>
      <c r="E32" t="n">
        <v>8.01</v>
      </c>
      <c r="F32" t="n">
        <v>5.16</v>
      </c>
      <c r="G32" t="n">
        <v>44.22</v>
      </c>
      <c r="H32" t="n">
        <v>0.7</v>
      </c>
      <c r="I32" t="n">
        <v>7</v>
      </c>
      <c r="J32" t="n">
        <v>216.05</v>
      </c>
      <c r="K32" t="n">
        <v>55.27</v>
      </c>
      <c r="L32" t="n">
        <v>8.5</v>
      </c>
      <c r="M32" t="n">
        <v>5</v>
      </c>
      <c r="N32" t="n">
        <v>47.28</v>
      </c>
      <c r="O32" t="n">
        <v>26880.68</v>
      </c>
      <c r="P32" t="n">
        <v>69.19</v>
      </c>
      <c r="Q32" t="n">
        <v>202.81</v>
      </c>
      <c r="R32" t="n">
        <v>21.43</v>
      </c>
      <c r="S32" t="n">
        <v>13.89</v>
      </c>
      <c r="T32" t="n">
        <v>2081.67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45.07786649581218</v>
      </c>
      <c r="AB32" t="n">
        <v>61.67752563466526</v>
      </c>
      <c r="AC32" t="n">
        <v>55.79110915305647</v>
      </c>
      <c r="AD32" t="n">
        <v>45077.86649581218</v>
      </c>
      <c r="AE32" t="n">
        <v>61677.52563466526</v>
      </c>
      <c r="AF32" t="n">
        <v>2.89278397463544e-06</v>
      </c>
      <c r="AG32" t="n">
        <v>0.166875</v>
      </c>
      <c r="AH32" t="n">
        <v>55791.10915305647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12.4965</v>
      </c>
      <c r="E33" t="n">
        <v>8</v>
      </c>
      <c r="F33" t="n">
        <v>5.15</v>
      </c>
      <c r="G33" t="n">
        <v>44.17</v>
      </c>
      <c r="H33" t="n">
        <v>0.72</v>
      </c>
      <c r="I33" t="n">
        <v>7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69.20999999999999</v>
      </c>
      <c r="Q33" t="n">
        <v>202.81</v>
      </c>
      <c r="R33" t="n">
        <v>21.21</v>
      </c>
      <c r="S33" t="n">
        <v>13.89</v>
      </c>
      <c r="T33" t="n">
        <v>1970.7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45.0346313116446</v>
      </c>
      <c r="AB33" t="n">
        <v>61.61836934828548</v>
      </c>
      <c r="AC33" t="n">
        <v>55.73759865962239</v>
      </c>
      <c r="AD33" t="n">
        <v>45034.6313116446</v>
      </c>
      <c r="AE33" t="n">
        <v>61618.36934828548</v>
      </c>
      <c r="AF33" t="n">
        <v>2.894590705119971e-06</v>
      </c>
      <c r="AG33" t="n">
        <v>0.1666666666666667</v>
      </c>
      <c r="AH33" t="n">
        <v>55737.59865962239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12.49</v>
      </c>
      <c r="E34" t="n">
        <v>8.01</v>
      </c>
      <c r="F34" t="n">
        <v>5.16</v>
      </c>
      <c r="G34" t="n">
        <v>44.21</v>
      </c>
      <c r="H34" t="n">
        <v>0.74</v>
      </c>
      <c r="I34" t="n">
        <v>7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69.3</v>
      </c>
      <c r="Q34" t="n">
        <v>202.81</v>
      </c>
      <c r="R34" t="n">
        <v>21.37</v>
      </c>
      <c r="S34" t="n">
        <v>13.89</v>
      </c>
      <c r="T34" t="n">
        <v>2048.31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45.12134535561402</v>
      </c>
      <c r="AB34" t="n">
        <v>61.73701532879801</v>
      </c>
      <c r="AC34" t="n">
        <v>55.8449212342755</v>
      </c>
      <c r="AD34" t="n">
        <v>45121.34535561402</v>
      </c>
      <c r="AE34" t="n">
        <v>61737.01532879801</v>
      </c>
      <c r="AF34" t="n">
        <v>2.893085096382862e-06</v>
      </c>
      <c r="AG34" t="n">
        <v>0.166875</v>
      </c>
      <c r="AH34" t="n">
        <v>55844.92123427551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12.4909</v>
      </c>
      <c r="E35" t="n">
        <v>8.01</v>
      </c>
      <c r="F35" t="n">
        <v>5.16</v>
      </c>
      <c r="G35" t="n">
        <v>44.2</v>
      </c>
      <c r="H35" t="n">
        <v>0.76</v>
      </c>
      <c r="I35" t="n">
        <v>7</v>
      </c>
      <c r="J35" t="n">
        <v>217.28</v>
      </c>
      <c r="K35" t="n">
        <v>55.27</v>
      </c>
      <c r="L35" t="n">
        <v>9.25</v>
      </c>
      <c r="M35" t="n">
        <v>5</v>
      </c>
      <c r="N35" t="n">
        <v>47.76</v>
      </c>
      <c r="O35" t="n">
        <v>27032.02</v>
      </c>
      <c r="P35" t="n">
        <v>68.84</v>
      </c>
      <c r="Q35" t="n">
        <v>202.81</v>
      </c>
      <c r="R35" t="n">
        <v>21.36</v>
      </c>
      <c r="S35" t="n">
        <v>13.89</v>
      </c>
      <c r="T35" t="n">
        <v>2044.17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44.91785258959398</v>
      </c>
      <c r="AB35" t="n">
        <v>61.45858754886228</v>
      </c>
      <c r="AC35" t="n">
        <v>55.59306621088093</v>
      </c>
      <c r="AD35" t="n">
        <v>44917.85258959398</v>
      </c>
      <c r="AE35" t="n">
        <v>61458.58754886228</v>
      </c>
      <c r="AF35" t="n">
        <v>2.893293565284923e-06</v>
      </c>
      <c r="AG35" t="n">
        <v>0.166875</v>
      </c>
      <c r="AH35" t="n">
        <v>55593.06621088093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12.4788</v>
      </c>
      <c r="E36" t="n">
        <v>8.01</v>
      </c>
      <c r="F36" t="n">
        <v>5.17</v>
      </c>
      <c r="G36" t="n">
        <v>44.27</v>
      </c>
      <c r="H36" t="n">
        <v>0.78</v>
      </c>
      <c r="I36" t="n">
        <v>7</v>
      </c>
      <c r="J36" t="n">
        <v>217.69</v>
      </c>
      <c r="K36" t="n">
        <v>55.27</v>
      </c>
      <c r="L36" t="n">
        <v>9.5</v>
      </c>
      <c r="M36" t="n">
        <v>5</v>
      </c>
      <c r="N36" t="n">
        <v>47.92</v>
      </c>
      <c r="O36" t="n">
        <v>27082.57</v>
      </c>
      <c r="P36" t="n">
        <v>68.70999999999999</v>
      </c>
      <c r="Q36" t="n">
        <v>202.81</v>
      </c>
      <c r="R36" t="n">
        <v>21.62</v>
      </c>
      <c r="S36" t="n">
        <v>13.89</v>
      </c>
      <c r="T36" t="n">
        <v>2173.75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44.92687246564444</v>
      </c>
      <c r="AB36" t="n">
        <v>61.47092894120336</v>
      </c>
      <c r="AC36" t="n">
        <v>55.60422975805824</v>
      </c>
      <c r="AD36" t="n">
        <v>44926.87246564444</v>
      </c>
      <c r="AE36" t="n">
        <v>61470.92894120336</v>
      </c>
      <c r="AF36" t="n">
        <v>2.890490816712767e-06</v>
      </c>
      <c r="AG36" t="n">
        <v>0.166875</v>
      </c>
      <c r="AH36" t="n">
        <v>55604.22975805824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12.5826</v>
      </c>
      <c r="E37" t="n">
        <v>7.95</v>
      </c>
      <c r="F37" t="n">
        <v>5.14</v>
      </c>
      <c r="G37" t="n">
        <v>51.39</v>
      </c>
      <c r="H37" t="n">
        <v>0.79</v>
      </c>
      <c r="I37" t="n">
        <v>6</v>
      </c>
      <c r="J37" t="n">
        <v>218.1</v>
      </c>
      <c r="K37" t="n">
        <v>55.27</v>
      </c>
      <c r="L37" t="n">
        <v>9.75</v>
      </c>
      <c r="M37" t="n">
        <v>4</v>
      </c>
      <c r="N37" t="n">
        <v>48.08</v>
      </c>
      <c r="O37" t="n">
        <v>27133.18</v>
      </c>
      <c r="P37" t="n">
        <v>68</v>
      </c>
      <c r="Q37" t="n">
        <v>202.81</v>
      </c>
      <c r="R37" t="n">
        <v>20.8</v>
      </c>
      <c r="S37" t="n">
        <v>13.89</v>
      </c>
      <c r="T37" t="n">
        <v>1771.22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44.19051328757595</v>
      </c>
      <c r="AB37" t="n">
        <v>60.46340982789636</v>
      </c>
      <c r="AC37" t="n">
        <v>54.69286685486298</v>
      </c>
      <c r="AD37" t="n">
        <v>44190.51328757594</v>
      </c>
      <c r="AE37" t="n">
        <v>60463.40982789636</v>
      </c>
      <c r="AF37" t="n">
        <v>2.914534230083827e-06</v>
      </c>
      <c r="AG37" t="n">
        <v>0.165625</v>
      </c>
      <c r="AH37" t="n">
        <v>54692.86685486298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12.587</v>
      </c>
      <c r="E38" t="n">
        <v>7.94</v>
      </c>
      <c r="F38" t="n">
        <v>5.14</v>
      </c>
      <c r="G38" t="n">
        <v>51.37</v>
      </c>
      <c r="H38" t="n">
        <v>0.8100000000000001</v>
      </c>
      <c r="I38" t="n">
        <v>6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67.97</v>
      </c>
      <c r="Q38" t="n">
        <v>202.81</v>
      </c>
      <c r="R38" t="n">
        <v>20.74</v>
      </c>
      <c r="S38" t="n">
        <v>13.89</v>
      </c>
      <c r="T38" t="n">
        <v>1740.15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44.1620322133958</v>
      </c>
      <c r="AB38" t="n">
        <v>60.42444076570679</v>
      </c>
      <c r="AC38" t="n">
        <v>54.65761694527534</v>
      </c>
      <c r="AD38" t="n">
        <v>44162.0322133958</v>
      </c>
      <c r="AE38" t="n">
        <v>60424.44076570679</v>
      </c>
      <c r="AF38" t="n">
        <v>2.915553411382793e-06</v>
      </c>
      <c r="AG38" t="n">
        <v>0.1654166666666667</v>
      </c>
      <c r="AH38" t="n">
        <v>54657.61694527534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12.5813</v>
      </c>
      <c r="E39" t="n">
        <v>7.95</v>
      </c>
      <c r="F39" t="n">
        <v>5.14</v>
      </c>
      <c r="G39" t="n">
        <v>51.4</v>
      </c>
      <c r="H39" t="n">
        <v>0.83</v>
      </c>
      <c r="I39" t="n">
        <v>6</v>
      </c>
      <c r="J39" t="n">
        <v>218.92</v>
      </c>
      <c r="K39" t="n">
        <v>55.27</v>
      </c>
      <c r="L39" t="n">
        <v>10.25</v>
      </c>
      <c r="M39" t="n">
        <v>4</v>
      </c>
      <c r="N39" t="n">
        <v>48.4</v>
      </c>
      <c r="O39" t="n">
        <v>27234.57</v>
      </c>
      <c r="P39" t="n">
        <v>67.93000000000001</v>
      </c>
      <c r="Q39" t="n">
        <v>202.81</v>
      </c>
      <c r="R39" t="n">
        <v>20.77</v>
      </c>
      <c r="S39" t="n">
        <v>13.89</v>
      </c>
      <c r="T39" t="n">
        <v>1756.35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44.16456053799431</v>
      </c>
      <c r="AB39" t="n">
        <v>60.42790013096428</v>
      </c>
      <c r="AC39" t="n">
        <v>54.66074615356791</v>
      </c>
      <c r="AD39" t="n">
        <v>44164.56053799432</v>
      </c>
      <c r="AE39" t="n">
        <v>60427.90013096428</v>
      </c>
      <c r="AF39" t="n">
        <v>2.914233108336405e-06</v>
      </c>
      <c r="AG39" t="n">
        <v>0.165625</v>
      </c>
      <c r="AH39" t="n">
        <v>54660.7461535679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12.5993</v>
      </c>
      <c r="E40" t="n">
        <v>7.94</v>
      </c>
      <c r="F40" t="n">
        <v>5.13</v>
      </c>
      <c r="G40" t="n">
        <v>51.29</v>
      </c>
      <c r="H40" t="n">
        <v>0.85</v>
      </c>
      <c r="I40" t="n">
        <v>6</v>
      </c>
      <c r="J40" t="n">
        <v>219.33</v>
      </c>
      <c r="K40" t="n">
        <v>55.27</v>
      </c>
      <c r="L40" t="n">
        <v>10.5</v>
      </c>
      <c r="M40" t="n">
        <v>4</v>
      </c>
      <c r="N40" t="n">
        <v>48.56</v>
      </c>
      <c r="O40" t="n">
        <v>27285.35</v>
      </c>
      <c r="P40" t="n">
        <v>67.78</v>
      </c>
      <c r="Q40" t="n">
        <v>202.82</v>
      </c>
      <c r="R40" t="n">
        <v>20.54</v>
      </c>
      <c r="S40" t="n">
        <v>13.89</v>
      </c>
      <c r="T40" t="n">
        <v>1640.87</v>
      </c>
      <c r="U40" t="n">
        <v>0.68</v>
      </c>
      <c r="V40" t="n">
        <v>0.75</v>
      </c>
      <c r="W40" t="n">
        <v>0.64</v>
      </c>
      <c r="X40" t="n">
        <v>0.09</v>
      </c>
      <c r="Y40" t="n">
        <v>1</v>
      </c>
      <c r="Z40" t="n">
        <v>10</v>
      </c>
      <c r="AA40" t="n">
        <v>44.01493837954325</v>
      </c>
      <c r="AB40" t="n">
        <v>60.22318049290787</v>
      </c>
      <c r="AC40" t="n">
        <v>54.47556467044172</v>
      </c>
      <c r="AD40" t="n">
        <v>44014.93837954324</v>
      </c>
      <c r="AE40" t="n">
        <v>60223.18049290787</v>
      </c>
      <c r="AF40" t="n">
        <v>2.918402486377629e-06</v>
      </c>
      <c r="AG40" t="n">
        <v>0.1654166666666667</v>
      </c>
      <c r="AH40" t="n">
        <v>54475.56467044172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12.5857</v>
      </c>
      <c r="E41" t="n">
        <v>7.95</v>
      </c>
      <c r="F41" t="n">
        <v>5.14</v>
      </c>
      <c r="G41" t="n">
        <v>51.38</v>
      </c>
      <c r="H41" t="n">
        <v>0.87</v>
      </c>
      <c r="I41" t="n">
        <v>6</v>
      </c>
      <c r="J41" t="n">
        <v>219.75</v>
      </c>
      <c r="K41" t="n">
        <v>55.27</v>
      </c>
      <c r="L41" t="n">
        <v>10.75</v>
      </c>
      <c r="M41" t="n">
        <v>4</v>
      </c>
      <c r="N41" t="n">
        <v>48.72</v>
      </c>
      <c r="O41" t="n">
        <v>27336.19</v>
      </c>
      <c r="P41" t="n">
        <v>67.69</v>
      </c>
      <c r="Q41" t="n">
        <v>202.81</v>
      </c>
      <c r="R41" t="n">
        <v>20.72</v>
      </c>
      <c r="S41" t="n">
        <v>13.89</v>
      </c>
      <c r="T41" t="n">
        <v>1729.48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44.04616115693752</v>
      </c>
      <c r="AB41" t="n">
        <v>60.26590087439042</v>
      </c>
      <c r="AC41" t="n">
        <v>54.51420787867401</v>
      </c>
      <c r="AD41" t="n">
        <v>44046.16115693752</v>
      </c>
      <c r="AE41" t="n">
        <v>60265.90087439042</v>
      </c>
      <c r="AF41" t="n">
        <v>2.915252289635371e-06</v>
      </c>
      <c r="AG41" t="n">
        <v>0.165625</v>
      </c>
      <c r="AH41" t="n">
        <v>54514.20787867402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12.5848</v>
      </c>
      <c r="E42" t="n">
        <v>7.95</v>
      </c>
      <c r="F42" t="n">
        <v>5.14</v>
      </c>
      <c r="G42" t="n">
        <v>51.38</v>
      </c>
      <c r="H42" t="n">
        <v>0.89</v>
      </c>
      <c r="I42" t="n">
        <v>6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67.55</v>
      </c>
      <c r="Q42" t="n">
        <v>202.82</v>
      </c>
      <c r="R42" t="n">
        <v>20.69</v>
      </c>
      <c r="S42" t="n">
        <v>13.89</v>
      </c>
      <c r="T42" t="n">
        <v>1716.23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43.98860519462027</v>
      </c>
      <c r="AB42" t="n">
        <v>60.18715026755815</v>
      </c>
      <c r="AC42" t="n">
        <v>54.44297311923061</v>
      </c>
      <c r="AD42" t="n">
        <v>43988.60519462027</v>
      </c>
      <c r="AE42" t="n">
        <v>60187.15026755814</v>
      </c>
      <c r="AF42" t="n">
        <v>2.91504382073331e-06</v>
      </c>
      <c r="AG42" t="n">
        <v>0.165625</v>
      </c>
      <c r="AH42" t="n">
        <v>54442.97311923061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12.5861</v>
      </c>
      <c r="E43" t="n">
        <v>7.95</v>
      </c>
      <c r="F43" t="n">
        <v>5.14</v>
      </c>
      <c r="G43" t="n">
        <v>51.37</v>
      </c>
      <c r="H43" t="n">
        <v>0.91</v>
      </c>
      <c r="I43" t="n">
        <v>6</v>
      </c>
      <c r="J43" t="n">
        <v>220.57</v>
      </c>
      <c r="K43" t="n">
        <v>55.27</v>
      </c>
      <c r="L43" t="n">
        <v>11.25</v>
      </c>
      <c r="M43" t="n">
        <v>4</v>
      </c>
      <c r="N43" t="n">
        <v>49.05</v>
      </c>
      <c r="O43" t="n">
        <v>27438.03</v>
      </c>
      <c r="P43" t="n">
        <v>67.43000000000001</v>
      </c>
      <c r="Q43" t="n">
        <v>202.81</v>
      </c>
      <c r="R43" t="n">
        <v>20.7</v>
      </c>
      <c r="S43" t="n">
        <v>13.89</v>
      </c>
      <c r="T43" t="n">
        <v>1718.16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43.93241699343882</v>
      </c>
      <c r="AB43" t="n">
        <v>60.11027109185324</v>
      </c>
      <c r="AC43" t="n">
        <v>54.37343118415436</v>
      </c>
      <c r="AD43" t="n">
        <v>43932.41699343882</v>
      </c>
      <c r="AE43" t="n">
        <v>60110.27109185324</v>
      </c>
      <c r="AF43" t="n">
        <v>2.915344942480731e-06</v>
      </c>
      <c r="AG43" t="n">
        <v>0.165625</v>
      </c>
      <c r="AH43" t="n">
        <v>54373.43118415435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12.5909</v>
      </c>
      <c r="E44" t="n">
        <v>7.94</v>
      </c>
      <c r="F44" t="n">
        <v>5.13</v>
      </c>
      <c r="G44" t="n">
        <v>51.34</v>
      </c>
      <c r="H44" t="n">
        <v>0.92</v>
      </c>
      <c r="I44" t="n">
        <v>6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67.2</v>
      </c>
      <c r="Q44" t="n">
        <v>202.83</v>
      </c>
      <c r="R44" t="n">
        <v>20.68</v>
      </c>
      <c r="S44" t="n">
        <v>13.89</v>
      </c>
      <c r="T44" t="n">
        <v>1708.29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43.79206464521749</v>
      </c>
      <c r="AB44" t="n">
        <v>59.91823481710831</v>
      </c>
      <c r="AC44" t="n">
        <v>54.19972258194644</v>
      </c>
      <c r="AD44" t="n">
        <v>43792.06464521749</v>
      </c>
      <c r="AE44" t="n">
        <v>59918.23481710831</v>
      </c>
      <c r="AF44" t="n">
        <v>2.916456776625058e-06</v>
      </c>
      <c r="AG44" t="n">
        <v>0.1654166666666667</v>
      </c>
      <c r="AH44" t="n">
        <v>54199.72258194644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12.5839</v>
      </c>
      <c r="E45" t="n">
        <v>7.95</v>
      </c>
      <c r="F45" t="n">
        <v>5.14</v>
      </c>
      <c r="G45" t="n">
        <v>51.39</v>
      </c>
      <c r="H45" t="n">
        <v>0.9399999999999999</v>
      </c>
      <c r="I45" t="n">
        <v>6</v>
      </c>
      <c r="J45" t="n">
        <v>221.4</v>
      </c>
      <c r="K45" t="n">
        <v>55.27</v>
      </c>
      <c r="L45" t="n">
        <v>11.75</v>
      </c>
      <c r="M45" t="n">
        <v>4</v>
      </c>
      <c r="N45" t="n">
        <v>49.38</v>
      </c>
      <c r="O45" t="n">
        <v>27540.09</v>
      </c>
      <c r="P45" t="n">
        <v>66.91</v>
      </c>
      <c r="Q45" t="n">
        <v>202.81</v>
      </c>
      <c r="R45" t="n">
        <v>20.76</v>
      </c>
      <c r="S45" t="n">
        <v>13.89</v>
      </c>
      <c r="T45" t="n">
        <v>1749.37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43.71481397262904</v>
      </c>
      <c r="AB45" t="n">
        <v>59.81253703881369</v>
      </c>
      <c r="AC45" t="n">
        <v>54.10411245126445</v>
      </c>
      <c r="AD45" t="n">
        <v>43714.81397262904</v>
      </c>
      <c r="AE45" t="n">
        <v>59812.53703881369</v>
      </c>
      <c r="AF45" t="n">
        <v>2.914835351831249e-06</v>
      </c>
      <c r="AG45" t="n">
        <v>0.165625</v>
      </c>
      <c r="AH45" t="n">
        <v>54104.11245126445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12.6778</v>
      </c>
      <c r="E46" t="n">
        <v>7.89</v>
      </c>
      <c r="F46" t="n">
        <v>5.12</v>
      </c>
      <c r="G46" t="n">
        <v>61.44</v>
      </c>
      <c r="H46" t="n">
        <v>0.96</v>
      </c>
      <c r="I46" t="n">
        <v>5</v>
      </c>
      <c r="J46" t="n">
        <v>221.81</v>
      </c>
      <c r="K46" t="n">
        <v>55.27</v>
      </c>
      <c r="L46" t="n">
        <v>12</v>
      </c>
      <c r="M46" t="n">
        <v>3</v>
      </c>
      <c r="N46" t="n">
        <v>49.54</v>
      </c>
      <c r="O46" t="n">
        <v>27591.21</v>
      </c>
      <c r="P46" t="n">
        <v>66.48999999999999</v>
      </c>
      <c r="Q46" t="n">
        <v>202.81</v>
      </c>
      <c r="R46" t="n">
        <v>20.28</v>
      </c>
      <c r="S46" t="n">
        <v>13.89</v>
      </c>
      <c r="T46" t="n">
        <v>1516.76</v>
      </c>
      <c r="U46" t="n">
        <v>0.68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43.17466444037502</v>
      </c>
      <c r="AB46" t="n">
        <v>59.07348061906856</v>
      </c>
      <c r="AC46" t="n">
        <v>53.43559053894737</v>
      </c>
      <c r="AD46" t="n">
        <v>43174.66444037502</v>
      </c>
      <c r="AE46" t="n">
        <v>59073.48061906856</v>
      </c>
      <c r="AF46" t="n">
        <v>2.936585607279636e-06</v>
      </c>
      <c r="AG46" t="n">
        <v>0.164375</v>
      </c>
      <c r="AH46" t="n">
        <v>53435.59053894736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12.6761</v>
      </c>
      <c r="E47" t="n">
        <v>7.89</v>
      </c>
      <c r="F47" t="n">
        <v>5.12</v>
      </c>
      <c r="G47" t="n">
        <v>61.46</v>
      </c>
      <c r="H47" t="n">
        <v>0.98</v>
      </c>
      <c r="I47" t="n">
        <v>5</v>
      </c>
      <c r="J47" t="n">
        <v>222.23</v>
      </c>
      <c r="K47" t="n">
        <v>55.27</v>
      </c>
      <c r="L47" t="n">
        <v>12.25</v>
      </c>
      <c r="M47" t="n">
        <v>3</v>
      </c>
      <c r="N47" t="n">
        <v>49.71</v>
      </c>
      <c r="O47" t="n">
        <v>27642.51</v>
      </c>
      <c r="P47" t="n">
        <v>66.41</v>
      </c>
      <c r="Q47" t="n">
        <v>202.93</v>
      </c>
      <c r="R47" t="n">
        <v>20.24</v>
      </c>
      <c r="S47" t="n">
        <v>13.89</v>
      </c>
      <c r="T47" t="n">
        <v>1496.61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43.14579807189735</v>
      </c>
      <c r="AB47" t="n">
        <v>59.03398438022315</v>
      </c>
      <c r="AC47" t="n">
        <v>53.39986376570403</v>
      </c>
      <c r="AD47" t="n">
        <v>43145.79807189736</v>
      </c>
      <c r="AE47" t="n">
        <v>59033.98438022316</v>
      </c>
      <c r="AF47" t="n">
        <v>2.936191832686853e-06</v>
      </c>
      <c r="AG47" t="n">
        <v>0.164375</v>
      </c>
      <c r="AH47" t="n">
        <v>53399.86376570402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12.6725</v>
      </c>
      <c r="E48" t="n">
        <v>7.89</v>
      </c>
      <c r="F48" t="n">
        <v>5.12</v>
      </c>
      <c r="G48" t="n">
        <v>61.48</v>
      </c>
      <c r="H48" t="n">
        <v>1</v>
      </c>
      <c r="I48" t="n">
        <v>5</v>
      </c>
      <c r="J48" t="n">
        <v>222.65</v>
      </c>
      <c r="K48" t="n">
        <v>55.27</v>
      </c>
      <c r="L48" t="n">
        <v>12.5</v>
      </c>
      <c r="M48" t="n">
        <v>3</v>
      </c>
      <c r="N48" t="n">
        <v>49.87</v>
      </c>
      <c r="O48" t="n">
        <v>27693.75</v>
      </c>
      <c r="P48" t="n">
        <v>66.3</v>
      </c>
      <c r="Q48" t="n">
        <v>202.81</v>
      </c>
      <c r="R48" t="n">
        <v>20.33</v>
      </c>
      <c r="S48" t="n">
        <v>13.89</v>
      </c>
      <c r="T48" t="n">
        <v>1540.78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43.11015695222567</v>
      </c>
      <c r="AB48" t="n">
        <v>58.98521862791316</v>
      </c>
      <c r="AC48" t="n">
        <v>53.35575214835133</v>
      </c>
      <c r="AD48" t="n">
        <v>43110.15695222568</v>
      </c>
      <c r="AE48" t="n">
        <v>58985.21862791316</v>
      </c>
      <c r="AF48" t="n">
        <v>2.935357957078608e-06</v>
      </c>
      <c r="AG48" t="n">
        <v>0.164375</v>
      </c>
      <c r="AH48" t="n">
        <v>53355.75214835133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12.6769</v>
      </c>
      <c r="E49" t="n">
        <v>7.89</v>
      </c>
      <c r="F49" t="n">
        <v>5.12</v>
      </c>
      <c r="G49" t="n">
        <v>61.45</v>
      </c>
      <c r="H49" t="n">
        <v>1.02</v>
      </c>
      <c r="I49" t="n">
        <v>5</v>
      </c>
      <c r="J49" t="n">
        <v>223.06</v>
      </c>
      <c r="K49" t="n">
        <v>55.27</v>
      </c>
      <c r="L49" t="n">
        <v>12.75</v>
      </c>
      <c r="M49" t="n">
        <v>3</v>
      </c>
      <c r="N49" t="n">
        <v>50.04</v>
      </c>
      <c r="O49" t="n">
        <v>27745.04</v>
      </c>
      <c r="P49" t="n">
        <v>66.18000000000001</v>
      </c>
      <c r="Q49" t="n">
        <v>202.84</v>
      </c>
      <c r="R49" t="n">
        <v>20.19</v>
      </c>
      <c r="S49" t="n">
        <v>13.89</v>
      </c>
      <c r="T49" t="n">
        <v>1469.07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43.04448728052569</v>
      </c>
      <c r="AB49" t="n">
        <v>58.89536648595186</v>
      </c>
      <c r="AC49" t="n">
        <v>53.27447536871048</v>
      </c>
      <c r="AD49" t="n">
        <v>43044.4872805257</v>
      </c>
      <c r="AE49" t="n">
        <v>58895.36648595186</v>
      </c>
      <c r="AF49" t="n">
        <v>2.936377138377574e-06</v>
      </c>
      <c r="AG49" t="n">
        <v>0.164375</v>
      </c>
      <c r="AH49" t="n">
        <v>53274.47536871048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12.6792</v>
      </c>
      <c r="E50" t="n">
        <v>7.89</v>
      </c>
      <c r="F50" t="n">
        <v>5.12</v>
      </c>
      <c r="G50" t="n">
        <v>61.43</v>
      </c>
      <c r="H50" t="n">
        <v>1.03</v>
      </c>
      <c r="I50" t="n">
        <v>5</v>
      </c>
      <c r="J50" t="n">
        <v>223.48</v>
      </c>
      <c r="K50" t="n">
        <v>55.27</v>
      </c>
      <c r="L50" t="n">
        <v>13</v>
      </c>
      <c r="M50" t="n">
        <v>3</v>
      </c>
      <c r="N50" t="n">
        <v>50.21</v>
      </c>
      <c r="O50" t="n">
        <v>27796.39</v>
      </c>
      <c r="P50" t="n">
        <v>66.38</v>
      </c>
      <c r="Q50" t="n">
        <v>202.81</v>
      </c>
      <c r="R50" t="n">
        <v>20.16</v>
      </c>
      <c r="S50" t="n">
        <v>13.89</v>
      </c>
      <c r="T50" t="n">
        <v>1457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43.12294158865135</v>
      </c>
      <c r="AB50" t="n">
        <v>59.00271113148911</v>
      </c>
      <c r="AC50" t="n">
        <v>53.37157519193686</v>
      </c>
      <c r="AD50" t="n">
        <v>43122.94158865135</v>
      </c>
      <c r="AE50" t="n">
        <v>59002.71113148911</v>
      </c>
      <c r="AF50" t="n">
        <v>2.936909892238397e-06</v>
      </c>
      <c r="AG50" t="n">
        <v>0.164375</v>
      </c>
      <c r="AH50" t="n">
        <v>53371.57519193686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12.664</v>
      </c>
      <c r="E51" t="n">
        <v>7.9</v>
      </c>
      <c r="F51" t="n">
        <v>5.13</v>
      </c>
      <c r="G51" t="n">
        <v>61.55</v>
      </c>
      <c r="H51" t="n">
        <v>1.05</v>
      </c>
      <c r="I51" t="n">
        <v>5</v>
      </c>
      <c r="J51" t="n">
        <v>223.89</v>
      </c>
      <c r="K51" t="n">
        <v>55.27</v>
      </c>
      <c r="L51" t="n">
        <v>13.25</v>
      </c>
      <c r="M51" t="n">
        <v>3</v>
      </c>
      <c r="N51" t="n">
        <v>50.37</v>
      </c>
      <c r="O51" t="n">
        <v>27847.8</v>
      </c>
      <c r="P51" t="n">
        <v>66.38</v>
      </c>
      <c r="Q51" t="n">
        <v>202.81</v>
      </c>
      <c r="R51" t="n">
        <v>20.45</v>
      </c>
      <c r="S51" t="n">
        <v>13.89</v>
      </c>
      <c r="T51" t="n">
        <v>1601.1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43.19685268169867</v>
      </c>
      <c r="AB51" t="n">
        <v>59.1038395497237</v>
      </c>
      <c r="AC51" t="n">
        <v>53.46305205586981</v>
      </c>
      <c r="AD51" t="n">
        <v>43196.85268169866</v>
      </c>
      <c r="AE51" t="n">
        <v>59103.8395497237</v>
      </c>
      <c r="AF51" t="n">
        <v>2.933389084114697e-06</v>
      </c>
      <c r="AG51" t="n">
        <v>0.1645833333333333</v>
      </c>
      <c r="AH51" t="n">
        <v>53463.05205586981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12.6761</v>
      </c>
      <c r="E52" t="n">
        <v>7.89</v>
      </c>
      <c r="F52" t="n">
        <v>5.12</v>
      </c>
      <c r="G52" t="n">
        <v>61.46</v>
      </c>
      <c r="H52" t="n">
        <v>1.07</v>
      </c>
      <c r="I52" t="n">
        <v>5</v>
      </c>
      <c r="J52" t="n">
        <v>224.31</v>
      </c>
      <c r="K52" t="n">
        <v>55.27</v>
      </c>
      <c r="L52" t="n">
        <v>13.5</v>
      </c>
      <c r="M52" t="n">
        <v>3</v>
      </c>
      <c r="N52" t="n">
        <v>50.54</v>
      </c>
      <c r="O52" t="n">
        <v>27899.27</v>
      </c>
      <c r="P52" t="n">
        <v>66.01000000000001</v>
      </c>
      <c r="Q52" t="n">
        <v>202.81</v>
      </c>
      <c r="R52" t="n">
        <v>20.3</v>
      </c>
      <c r="S52" t="n">
        <v>13.89</v>
      </c>
      <c r="T52" t="n">
        <v>1524.8</v>
      </c>
      <c r="U52" t="n">
        <v>0.68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42.9740746374985</v>
      </c>
      <c r="AB52" t="n">
        <v>58.79902480137551</v>
      </c>
      <c r="AC52" t="n">
        <v>53.18732839929369</v>
      </c>
      <c r="AD52" t="n">
        <v>42974.0746374985</v>
      </c>
      <c r="AE52" t="n">
        <v>58799.02480137551</v>
      </c>
      <c r="AF52" t="n">
        <v>2.936191832686853e-06</v>
      </c>
      <c r="AG52" t="n">
        <v>0.164375</v>
      </c>
      <c r="AH52" t="n">
        <v>53187.32839929369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12.6743</v>
      </c>
      <c r="E53" t="n">
        <v>7.89</v>
      </c>
      <c r="F53" t="n">
        <v>5.12</v>
      </c>
      <c r="G53" t="n">
        <v>61.47</v>
      </c>
      <c r="H53" t="n">
        <v>1.09</v>
      </c>
      <c r="I53" t="n">
        <v>5</v>
      </c>
      <c r="J53" t="n">
        <v>224.73</v>
      </c>
      <c r="K53" t="n">
        <v>55.27</v>
      </c>
      <c r="L53" t="n">
        <v>13.75</v>
      </c>
      <c r="M53" t="n">
        <v>3</v>
      </c>
      <c r="N53" t="n">
        <v>50.71</v>
      </c>
      <c r="O53" t="n">
        <v>27950.8</v>
      </c>
      <c r="P53" t="n">
        <v>65.69</v>
      </c>
      <c r="Q53" t="n">
        <v>202.83</v>
      </c>
      <c r="R53" t="n">
        <v>20.31</v>
      </c>
      <c r="S53" t="n">
        <v>13.89</v>
      </c>
      <c r="T53" t="n">
        <v>1530.24</v>
      </c>
      <c r="U53" t="n">
        <v>0.68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42.84244928801603</v>
      </c>
      <c r="AB53" t="n">
        <v>58.6189291913131</v>
      </c>
      <c r="AC53" t="n">
        <v>53.02442086148979</v>
      </c>
      <c r="AD53" t="n">
        <v>42842.44928801603</v>
      </c>
      <c r="AE53" t="n">
        <v>58618.9291913131</v>
      </c>
      <c r="AF53" t="n">
        <v>2.93577489488273e-06</v>
      </c>
      <c r="AG53" t="n">
        <v>0.164375</v>
      </c>
      <c r="AH53" t="n">
        <v>53024.42086148979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12.6792</v>
      </c>
      <c r="E54" t="n">
        <v>7.89</v>
      </c>
      <c r="F54" t="n">
        <v>5.12</v>
      </c>
      <c r="G54" t="n">
        <v>61.43</v>
      </c>
      <c r="H54" t="n">
        <v>1.11</v>
      </c>
      <c r="I54" t="n">
        <v>5</v>
      </c>
      <c r="J54" t="n">
        <v>225.15</v>
      </c>
      <c r="K54" t="n">
        <v>55.27</v>
      </c>
      <c r="L54" t="n">
        <v>14</v>
      </c>
      <c r="M54" t="n">
        <v>3</v>
      </c>
      <c r="N54" t="n">
        <v>50.88</v>
      </c>
      <c r="O54" t="n">
        <v>28002.38</v>
      </c>
      <c r="P54" t="n">
        <v>65.31999999999999</v>
      </c>
      <c r="Q54" t="n">
        <v>202.82</v>
      </c>
      <c r="R54" t="n">
        <v>20.2</v>
      </c>
      <c r="S54" t="n">
        <v>13.89</v>
      </c>
      <c r="T54" t="n">
        <v>1473.25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42.66798574908923</v>
      </c>
      <c r="AB54" t="n">
        <v>58.38022048056546</v>
      </c>
      <c r="AC54" t="n">
        <v>52.80849417506605</v>
      </c>
      <c r="AD54" t="n">
        <v>42667.98574908923</v>
      </c>
      <c r="AE54" t="n">
        <v>58380.22048056545</v>
      </c>
      <c r="AF54" t="n">
        <v>2.936909892238397e-06</v>
      </c>
      <c r="AG54" t="n">
        <v>0.164375</v>
      </c>
      <c r="AH54" t="n">
        <v>52808.49417506605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12.6921</v>
      </c>
      <c r="E55" t="n">
        <v>7.88</v>
      </c>
      <c r="F55" t="n">
        <v>5.11</v>
      </c>
      <c r="G55" t="n">
        <v>61.34</v>
      </c>
      <c r="H55" t="n">
        <v>1.12</v>
      </c>
      <c r="I55" t="n">
        <v>5</v>
      </c>
      <c r="J55" t="n">
        <v>225.57</v>
      </c>
      <c r="K55" t="n">
        <v>55.27</v>
      </c>
      <c r="L55" t="n">
        <v>14.25</v>
      </c>
      <c r="M55" t="n">
        <v>3</v>
      </c>
      <c r="N55" t="n">
        <v>51.04</v>
      </c>
      <c r="O55" t="n">
        <v>28054.03</v>
      </c>
      <c r="P55" t="n">
        <v>64.67</v>
      </c>
      <c r="Q55" t="n">
        <v>202.81</v>
      </c>
      <c r="R55" t="n">
        <v>19.96</v>
      </c>
      <c r="S55" t="n">
        <v>13.89</v>
      </c>
      <c r="T55" t="n">
        <v>1353.69</v>
      </c>
      <c r="U55" t="n">
        <v>0.7</v>
      </c>
      <c r="V55" t="n">
        <v>0.76</v>
      </c>
      <c r="W55" t="n">
        <v>0.64</v>
      </c>
      <c r="X55" t="n">
        <v>0.07000000000000001</v>
      </c>
      <c r="Y55" t="n">
        <v>1</v>
      </c>
      <c r="Z55" t="n">
        <v>10</v>
      </c>
      <c r="AA55" t="n">
        <v>42.32339308176325</v>
      </c>
      <c r="AB55" t="n">
        <v>57.90873359077471</v>
      </c>
      <c r="AC55" t="n">
        <v>52.38200533230078</v>
      </c>
      <c r="AD55" t="n">
        <v>42323.39308176325</v>
      </c>
      <c r="AE55" t="n">
        <v>57908.73359077471</v>
      </c>
      <c r="AF55" t="n">
        <v>2.939897946501275e-06</v>
      </c>
      <c r="AG55" t="n">
        <v>0.1641666666666667</v>
      </c>
      <c r="AH55" t="n">
        <v>52382.00533230078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12.6899</v>
      </c>
      <c r="E56" t="n">
        <v>7.88</v>
      </c>
      <c r="F56" t="n">
        <v>5.11</v>
      </c>
      <c r="G56" t="n">
        <v>61.35</v>
      </c>
      <c r="H56" t="n">
        <v>1.14</v>
      </c>
      <c r="I56" t="n">
        <v>5</v>
      </c>
      <c r="J56" t="n">
        <v>225.99</v>
      </c>
      <c r="K56" t="n">
        <v>55.27</v>
      </c>
      <c r="L56" t="n">
        <v>14.5</v>
      </c>
      <c r="M56" t="n">
        <v>3</v>
      </c>
      <c r="N56" t="n">
        <v>51.21</v>
      </c>
      <c r="O56" t="n">
        <v>28105.73</v>
      </c>
      <c r="P56" t="n">
        <v>64.34999999999999</v>
      </c>
      <c r="Q56" t="n">
        <v>202.83</v>
      </c>
      <c r="R56" t="n">
        <v>19.96</v>
      </c>
      <c r="S56" t="n">
        <v>13.89</v>
      </c>
      <c r="T56" t="n">
        <v>1353.51</v>
      </c>
      <c r="U56" t="n">
        <v>0.7</v>
      </c>
      <c r="V56" t="n">
        <v>0.76</v>
      </c>
      <c r="W56" t="n">
        <v>0.64</v>
      </c>
      <c r="X56" t="n">
        <v>0.07000000000000001</v>
      </c>
      <c r="Y56" t="n">
        <v>1</v>
      </c>
      <c r="Z56" t="n">
        <v>10</v>
      </c>
      <c r="AA56" t="n">
        <v>42.19309817997664</v>
      </c>
      <c r="AB56" t="n">
        <v>57.73045835778021</v>
      </c>
      <c r="AC56" t="n">
        <v>52.2207444374356</v>
      </c>
      <c r="AD56" t="n">
        <v>42193.09817997665</v>
      </c>
      <c r="AE56" t="n">
        <v>57730.45835778021</v>
      </c>
      <c r="AF56" t="n">
        <v>2.939388355851792e-06</v>
      </c>
      <c r="AG56" t="n">
        <v>0.1641666666666667</v>
      </c>
      <c r="AH56" t="n">
        <v>52220.7444374356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12.6765</v>
      </c>
      <c r="E57" t="n">
        <v>7.89</v>
      </c>
      <c r="F57" t="n">
        <v>5.12</v>
      </c>
      <c r="G57" t="n">
        <v>61.45</v>
      </c>
      <c r="H57" t="n">
        <v>1.16</v>
      </c>
      <c r="I57" t="n">
        <v>5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64.27</v>
      </c>
      <c r="Q57" t="n">
        <v>202.81</v>
      </c>
      <c r="R57" t="n">
        <v>20.24</v>
      </c>
      <c r="S57" t="n">
        <v>13.89</v>
      </c>
      <c r="T57" t="n">
        <v>1492.85</v>
      </c>
      <c r="U57" t="n">
        <v>0.6899999999999999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42.2258186230226</v>
      </c>
      <c r="AB57" t="n">
        <v>57.77522791164453</v>
      </c>
      <c r="AC57" t="n">
        <v>52.26124124781034</v>
      </c>
      <c r="AD57" t="n">
        <v>42225.81862302261</v>
      </c>
      <c r="AE57" t="n">
        <v>57775.22791164453</v>
      </c>
      <c r="AF57" t="n">
        <v>2.936284485532214e-06</v>
      </c>
      <c r="AG57" t="n">
        <v>0.164375</v>
      </c>
      <c r="AH57" t="n">
        <v>52261.24124781034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12.6854</v>
      </c>
      <c r="E58" t="n">
        <v>7.88</v>
      </c>
      <c r="F58" t="n">
        <v>5.12</v>
      </c>
      <c r="G58" t="n">
        <v>61.39</v>
      </c>
      <c r="H58" t="n">
        <v>1.18</v>
      </c>
      <c r="I58" t="n">
        <v>5</v>
      </c>
      <c r="J58" t="n">
        <v>226.83</v>
      </c>
      <c r="K58" t="n">
        <v>55.27</v>
      </c>
      <c r="L58" t="n">
        <v>15</v>
      </c>
      <c r="M58" t="n">
        <v>3</v>
      </c>
      <c r="N58" t="n">
        <v>51.55</v>
      </c>
      <c r="O58" t="n">
        <v>28209.31</v>
      </c>
      <c r="P58" t="n">
        <v>63.89</v>
      </c>
      <c r="Q58" t="n">
        <v>202.82</v>
      </c>
      <c r="R58" t="n">
        <v>20.07</v>
      </c>
      <c r="S58" t="n">
        <v>13.89</v>
      </c>
      <c r="T58" t="n">
        <v>1411.3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42.03392924937332</v>
      </c>
      <c r="AB58" t="n">
        <v>57.51267640489215</v>
      </c>
      <c r="AC58" t="n">
        <v>52.02374728847165</v>
      </c>
      <c r="AD58" t="n">
        <v>42033.92924937332</v>
      </c>
      <c r="AE58" t="n">
        <v>57512.67640489215</v>
      </c>
      <c r="AF58" t="n">
        <v>2.938346011341486e-06</v>
      </c>
      <c r="AG58" t="n">
        <v>0.1641666666666667</v>
      </c>
      <c r="AH58" t="n">
        <v>52023.74728847166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12.7841</v>
      </c>
      <c r="E59" t="n">
        <v>7.82</v>
      </c>
      <c r="F59" t="n">
        <v>5.1</v>
      </c>
      <c r="G59" t="n">
        <v>76.43000000000001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63.36</v>
      </c>
      <c r="Q59" t="n">
        <v>202.81</v>
      </c>
      <c r="R59" t="n">
        <v>19.35</v>
      </c>
      <c r="S59" t="n">
        <v>13.89</v>
      </c>
      <c r="T59" t="n">
        <v>1053.85</v>
      </c>
      <c r="U59" t="n">
        <v>0.72</v>
      </c>
      <c r="V59" t="n">
        <v>0.76</v>
      </c>
      <c r="W59" t="n">
        <v>0.65</v>
      </c>
      <c r="X59" t="n">
        <v>0.06</v>
      </c>
      <c r="Y59" t="n">
        <v>1</v>
      </c>
      <c r="Z59" t="n">
        <v>10</v>
      </c>
      <c r="AA59" t="n">
        <v>41.44879380476151</v>
      </c>
      <c r="AB59" t="n">
        <v>56.71206827522423</v>
      </c>
      <c r="AC59" t="n">
        <v>51.29954807503627</v>
      </c>
      <c r="AD59" t="n">
        <v>41448.79380476151</v>
      </c>
      <c r="AE59" t="n">
        <v>56712.06827522423</v>
      </c>
      <c r="AF59" t="n">
        <v>2.961208100934199e-06</v>
      </c>
      <c r="AG59" t="n">
        <v>0.1629166666666667</v>
      </c>
      <c r="AH59" t="n">
        <v>51299.54807503627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12.7814</v>
      </c>
      <c r="E60" t="n">
        <v>7.82</v>
      </c>
      <c r="F60" t="n">
        <v>5.1</v>
      </c>
      <c r="G60" t="n">
        <v>76.45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63.42</v>
      </c>
      <c r="Q60" t="n">
        <v>202.81</v>
      </c>
      <c r="R60" t="n">
        <v>19.46</v>
      </c>
      <c r="S60" t="n">
        <v>13.89</v>
      </c>
      <c r="T60" t="n">
        <v>1109.7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41.48260600127791</v>
      </c>
      <c r="AB60" t="n">
        <v>56.75833161418656</v>
      </c>
      <c r="AC60" t="n">
        <v>51.34139610585919</v>
      </c>
      <c r="AD60" t="n">
        <v>41482.60600127791</v>
      </c>
      <c r="AE60" t="n">
        <v>56758.33161418656</v>
      </c>
      <c r="AF60" t="n">
        <v>2.960582694228016e-06</v>
      </c>
      <c r="AG60" t="n">
        <v>0.1629166666666667</v>
      </c>
      <c r="AH60" t="n">
        <v>51341.39610585919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12.7796</v>
      </c>
      <c r="E61" t="n">
        <v>7.82</v>
      </c>
      <c r="F61" t="n">
        <v>5.1</v>
      </c>
      <c r="G61" t="n">
        <v>76.47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63.75</v>
      </c>
      <c r="Q61" t="n">
        <v>202.81</v>
      </c>
      <c r="R61" t="n">
        <v>19.45</v>
      </c>
      <c r="S61" t="n">
        <v>13.89</v>
      </c>
      <c r="T61" t="n">
        <v>1106.38</v>
      </c>
      <c r="U61" t="n">
        <v>0.71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41.62864659086924</v>
      </c>
      <c r="AB61" t="n">
        <v>56.95815079172057</v>
      </c>
      <c r="AC61" t="n">
        <v>51.52214482153792</v>
      </c>
      <c r="AD61" t="n">
        <v>41628.64659086925</v>
      </c>
      <c r="AE61" t="n">
        <v>56958.15079172057</v>
      </c>
      <c r="AF61" t="n">
        <v>2.960165756423892e-06</v>
      </c>
      <c r="AG61" t="n">
        <v>0.1629166666666667</v>
      </c>
      <c r="AH61" t="n">
        <v>51522.14482153792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12.775</v>
      </c>
      <c r="E62" t="n">
        <v>7.83</v>
      </c>
      <c r="F62" t="n">
        <v>5.1</v>
      </c>
      <c r="G62" t="n">
        <v>76.51000000000001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63.82</v>
      </c>
      <c r="Q62" t="n">
        <v>202.81</v>
      </c>
      <c r="R62" t="n">
        <v>19.6</v>
      </c>
      <c r="S62" t="n">
        <v>13.89</v>
      </c>
      <c r="T62" t="n">
        <v>1179.47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41.67349782599172</v>
      </c>
      <c r="AB62" t="n">
        <v>57.01951823031169</v>
      </c>
      <c r="AC62" t="n">
        <v>51.57765543791984</v>
      </c>
      <c r="AD62" t="n">
        <v>41673.49782599172</v>
      </c>
      <c r="AE62" t="n">
        <v>57019.51823031169</v>
      </c>
      <c r="AF62" t="n">
        <v>2.959100248702247e-06</v>
      </c>
      <c r="AG62" t="n">
        <v>0.163125</v>
      </c>
      <c r="AH62" t="n">
        <v>51577.65543791984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12.7768</v>
      </c>
      <c r="E63" t="n">
        <v>7.83</v>
      </c>
      <c r="F63" t="n">
        <v>5.1</v>
      </c>
      <c r="G63" t="n">
        <v>76.5</v>
      </c>
      <c r="H63" t="n">
        <v>1.26</v>
      </c>
      <c r="I63" t="n">
        <v>4</v>
      </c>
      <c r="J63" t="n">
        <v>228.93</v>
      </c>
      <c r="K63" t="n">
        <v>55.27</v>
      </c>
      <c r="L63" t="n">
        <v>16.25</v>
      </c>
      <c r="M63" t="n">
        <v>2</v>
      </c>
      <c r="N63" t="n">
        <v>52.41</v>
      </c>
      <c r="O63" t="n">
        <v>28469.32</v>
      </c>
      <c r="P63" t="n">
        <v>63.83</v>
      </c>
      <c r="Q63" t="n">
        <v>202.81</v>
      </c>
      <c r="R63" t="n">
        <v>19.53</v>
      </c>
      <c r="S63" t="n">
        <v>13.89</v>
      </c>
      <c r="T63" t="n">
        <v>1145.57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41.67221296349416</v>
      </c>
      <c r="AB63" t="n">
        <v>57.0177602247584</v>
      </c>
      <c r="AC63" t="n">
        <v>51.57606521394917</v>
      </c>
      <c r="AD63" t="n">
        <v>41672.21296349416</v>
      </c>
      <c r="AE63" t="n">
        <v>57017.7602247584</v>
      </c>
      <c r="AF63" t="n">
        <v>2.959517186506369e-06</v>
      </c>
      <c r="AG63" t="n">
        <v>0.163125</v>
      </c>
      <c r="AH63" t="n">
        <v>51576.06521394917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12.7741</v>
      </c>
      <c r="E64" t="n">
        <v>7.83</v>
      </c>
      <c r="F64" t="n">
        <v>5.1</v>
      </c>
      <c r="G64" t="n">
        <v>76.52</v>
      </c>
      <c r="H64" t="n">
        <v>1.28</v>
      </c>
      <c r="I64" t="n">
        <v>4</v>
      </c>
      <c r="J64" t="n">
        <v>229.36</v>
      </c>
      <c r="K64" t="n">
        <v>55.27</v>
      </c>
      <c r="L64" t="n">
        <v>16.5</v>
      </c>
      <c r="M64" t="n">
        <v>2</v>
      </c>
      <c r="N64" t="n">
        <v>52.58</v>
      </c>
      <c r="O64" t="n">
        <v>28521.51</v>
      </c>
      <c r="P64" t="n">
        <v>63.72</v>
      </c>
      <c r="Q64" t="n">
        <v>202.81</v>
      </c>
      <c r="R64" t="n">
        <v>19.66</v>
      </c>
      <c r="S64" t="n">
        <v>13.89</v>
      </c>
      <c r="T64" t="n">
        <v>1210.89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41.63366896538457</v>
      </c>
      <c r="AB64" t="n">
        <v>56.96502262610393</v>
      </c>
      <c r="AC64" t="n">
        <v>51.52836081769244</v>
      </c>
      <c r="AD64" t="n">
        <v>41633.66896538458</v>
      </c>
      <c r="AE64" t="n">
        <v>56965.02262610393</v>
      </c>
      <c r="AF64" t="n">
        <v>2.958891779800186e-06</v>
      </c>
      <c r="AG64" t="n">
        <v>0.163125</v>
      </c>
      <c r="AH64" t="n">
        <v>51528.36081769244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12.7845</v>
      </c>
      <c r="E65" t="n">
        <v>7.82</v>
      </c>
      <c r="F65" t="n">
        <v>5.09</v>
      </c>
      <c r="G65" t="n">
        <v>76.42</v>
      </c>
      <c r="H65" t="n">
        <v>1.3</v>
      </c>
      <c r="I65" t="n">
        <v>4</v>
      </c>
      <c r="J65" t="n">
        <v>229.78</v>
      </c>
      <c r="K65" t="n">
        <v>55.27</v>
      </c>
      <c r="L65" t="n">
        <v>16.75</v>
      </c>
      <c r="M65" t="n">
        <v>2</v>
      </c>
      <c r="N65" t="n">
        <v>52.76</v>
      </c>
      <c r="O65" t="n">
        <v>28573.75</v>
      </c>
      <c r="P65" t="n">
        <v>63.39</v>
      </c>
      <c r="Q65" t="n">
        <v>202.81</v>
      </c>
      <c r="R65" t="n">
        <v>19.45</v>
      </c>
      <c r="S65" t="n">
        <v>13.89</v>
      </c>
      <c r="T65" t="n">
        <v>1104.51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41.43650048506056</v>
      </c>
      <c r="AB65" t="n">
        <v>56.69524801286649</v>
      </c>
      <c r="AC65" t="n">
        <v>51.28433311491052</v>
      </c>
      <c r="AD65" t="n">
        <v>41436.50048506056</v>
      </c>
      <c r="AE65" t="n">
        <v>56695.24801286649</v>
      </c>
      <c r="AF65" t="n">
        <v>2.961300753779559e-06</v>
      </c>
      <c r="AG65" t="n">
        <v>0.1629166666666667</v>
      </c>
      <c r="AH65" t="n">
        <v>51284.33311491052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12.78</v>
      </c>
      <c r="E66" t="n">
        <v>7.82</v>
      </c>
      <c r="F66" t="n">
        <v>5.1</v>
      </c>
      <c r="G66" t="n">
        <v>76.47</v>
      </c>
      <c r="H66" t="n">
        <v>1.31</v>
      </c>
      <c r="I66" t="n">
        <v>4</v>
      </c>
      <c r="J66" t="n">
        <v>230.2</v>
      </c>
      <c r="K66" t="n">
        <v>55.27</v>
      </c>
      <c r="L66" t="n">
        <v>17</v>
      </c>
      <c r="M66" t="n">
        <v>2</v>
      </c>
      <c r="N66" t="n">
        <v>52.93</v>
      </c>
      <c r="O66" t="n">
        <v>28626.06</v>
      </c>
      <c r="P66" t="n">
        <v>63.54</v>
      </c>
      <c r="Q66" t="n">
        <v>202.81</v>
      </c>
      <c r="R66" t="n">
        <v>19.47</v>
      </c>
      <c r="S66" t="n">
        <v>13.89</v>
      </c>
      <c r="T66" t="n">
        <v>1113.61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41.53799439628602</v>
      </c>
      <c r="AB66" t="n">
        <v>56.83411645979982</v>
      </c>
      <c r="AC66" t="n">
        <v>51.40994815217203</v>
      </c>
      <c r="AD66" t="n">
        <v>41537.99439628602</v>
      </c>
      <c r="AE66" t="n">
        <v>56834.11645979982</v>
      </c>
      <c r="AF66" t="n">
        <v>2.960258409269253e-06</v>
      </c>
      <c r="AG66" t="n">
        <v>0.1629166666666667</v>
      </c>
      <c r="AH66" t="n">
        <v>51409.94815217204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12.7777</v>
      </c>
      <c r="E67" t="n">
        <v>7.83</v>
      </c>
      <c r="F67" t="n">
        <v>5.1</v>
      </c>
      <c r="G67" t="n">
        <v>76.48999999999999</v>
      </c>
      <c r="H67" t="n">
        <v>1.33</v>
      </c>
      <c r="I67" t="n">
        <v>4</v>
      </c>
      <c r="J67" t="n">
        <v>230.63</v>
      </c>
      <c r="K67" t="n">
        <v>55.27</v>
      </c>
      <c r="L67" t="n">
        <v>17.25</v>
      </c>
      <c r="M67" t="n">
        <v>2</v>
      </c>
      <c r="N67" t="n">
        <v>53.11</v>
      </c>
      <c r="O67" t="n">
        <v>28678.42</v>
      </c>
      <c r="P67" t="n">
        <v>63.27</v>
      </c>
      <c r="Q67" t="n">
        <v>202.81</v>
      </c>
      <c r="R67" t="n">
        <v>19.46</v>
      </c>
      <c r="S67" t="n">
        <v>13.89</v>
      </c>
      <c r="T67" t="n">
        <v>1110.14</v>
      </c>
      <c r="U67" t="n">
        <v>0.71</v>
      </c>
      <c r="V67" t="n">
        <v>0.76</v>
      </c>
      <c r="W67" t="n">
        <v>0.65</v>
      </c>
      <c r="X67" t="n">
        <v>0.06</v>
      </c>
      <c r="Y67" t="n">
        <v>1</v>
      </c>
      <c r="Z67" t="n">
        <v>10</v>
      </c>
      <c r="AA67" t="n">
        <v>41.43093999186905</v>
      </c>
      <c r="AB67" t="n">
        <v>56.68763990077024</v>
      </c>
      <c r="AC67" t="n">
        <v>51.27745111035467</v>
      </c>
      <c r="AD67" t="n">
        <v>41430.93999186905</v>
      </c>
      <c r="AE67" t="n">
        <v>56687.63990077024</v>
      </c>
      <c r="AF67" t="n">
        <v>2.95972565540843e-06</v>
      </c>
      <c r="AG67" t="n">
        <v>0.163125</v>
      </c>
      <c r="AH67" t="n">
        <v>51277.45111035467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12.7796</v>
      </c>
      <c r="E68" t="n">
        <v>7.82</v>
      </c>
      <c r="F68" t="n">
        <v>5.1</v>
      </c>
      <c r="G68" t="n">
        <v>76.47</v>
      </c>
      <c r="H68" t="n">
        <v>1.35</v>
      </c>
      <c r="I68" t="n">
        <v>4</v>
      </c>
      <c r="J68" t="n">
        <v>231.05</v>
      </c>
      <c r="K68" t="n">
        <v>55.27</v>
      </c>
      <c r="L68" t="n">
        <v>17.5</v>
      </c>
      <c r="M68" t="n">
        <v>2</v>
      </c>
      <c r="N68" t="n">
        <v>53.28</v>
      </c>
      <c r="O68" t="n">
        <v>28730.85</v>
      </c>
      <c r="P68" t="n">
        <v>63</v>
      </c>
      <c r="Q68" t="n">
        <v>202.81</v>
      </c>
      <c r="R68" t="n">
        <v>19.53</v>
      </c>
      <c r="S68" t="n">
        <v>13.89</v>
      </c>
      <c r="T68" t="n">
        <v>1145.79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41.30927282915384</v>
      </c>
      <c r="AB68" t="n">
        <v>56.52116952116771</v>
      </c>
      <c r="AC68" t="n">
        <v>51.12686843013826</v>
      </c>
      <c r="AD68" t="n">
        <v>41309.27282915384</v>
      </c>
      <c r="AE68" t="n">
        <v>56521.16952116771</v>
      </c>
      <c r="AF68" t="n">
        <v>2.960165756423892e-06</v>
      </c>
      <c r="AG68" t="n">
        <v>0.1629166666666667</v>
      </c>
      <c r="AH68" t="n">
        <v>51126.86843013826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12.78</v>
      </c>
      <c r="E69" t="n">
        <v>7.82</v>
      </c>
      <c r="F69" t="n">
        <v>5.1</v>
      </c>
      <c r="G69" t="n">
        <v>76.47</v>
      </c>
      <c r="H69" t="n">
        <v>1.36</v>
      </c>
      <c r="I69" t="n">
        <v>4</v>
      </c>
      <c r="J69" t="n">
        <v>231.48</v>
      </c>
      <c r="K69" t="n">
        <v>55.27</v>
      </c>
      <c r="L69" t="n">
        <v>17.75</v>
      </c>
      <c r="M69" t="n">
        <v>2</v>
      </c>
      <c r="N69" t="n">
        <v>53.46</v>
      </c>
      <c r="O69" t="n">
        <v>28783.34</v>
      </c>
      <c r="P69" t="n">
        <v>62.7</v>
      </c>
      <c r="Q69" t="n">
        <v>202.82</v>
      </c>
      <c r="R69" t="n">
        <v>19.43</v>
      </c>
      <c r="S69" t="n">
        <v>13.89</v>
      </c>
      <c r="T69" t="n">
        <v>1093.5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41.18030697873952</v>
      </c>
      <c r="AB69" t="n">
        <v>56.34471275505989</v>
      </c>
      <c r="AC69" t="n">
        <v>50.96725245012863</v>
      </c>
      <c r="AD69" t="n">
        <v>41180.30697873951</v>
      </c>
      <c r="AE69" t="n">
        <v>56344.7127550599</v>
      </c>
      <c r="AF69" t="n">
        <v>2.960258409269253e-06</v>
      </c>
      <c r="AG69" t="n">
        <v>0.1629166666666667</v>
      </c>
      <c r="AH69" t="n">
        <v>50967.25245012862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12.7895</v>
      </c>
      <c r="E70" t="n">
        <v>7.82</v>
      </c>
      <c r="F70" t="n">
        <v>5.09</v>
      </c>
      <c r="G70" t="n">
        <v>76.38</v>
      </c>
      <c r="H70" t="n">
        <v>1.38</v>
      </c>
      <c r="I70" t="n">
        <v>4</v>
      </c>
      <c r="J70" t="n">
        <v>231.91</v>
      </c>
      <c r="K70" t="n">
        <v>55.27</v>
      </c>
      <c r="L70" t="n">
        <v>18</v>
      </c>
      <c r="M70" t="n">
        <v>2</v>
      </c>
      <c r="N70" t="n">
        <v>53.63</v>
      </c>
      <c r="O70" t="n">
        <v>28835.89</v>
      </c>
      <c r="P70" t="n">
        <v>62.46</v>
      </c>
      <c r="Q70" t="n">
        <v>202.81</v>
      </c>
      <c r="R70" t="n">
        <v>19.27</v>
      </c>
      <c r="S70" t="n">
        <v>13.89</v>
      </c>
      <c r="T70" t="n">
        <v>1014.49</v>
      </c>
      <c r="U70" t="n">
        <v>0.72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41.02549086129508</v>
      </c>
      <c r="AB70" t="n">
        <v>56.1328865131684</v>
      </c>
      <c r="AC70" t="n">
        <v>50.77564260746262</v>
      </c>
      <c r="AD70" t="n">
        <v>41025.49086129508</v>
      </c>
      <c r="AE70" t="n">
        <v>56132.8865131684</v>
      </c>
      <c r="AF70" t="n">
        <v>2.962458914346566e-06</v>
      </c>
      <c r="AG70" t="n">
        <v>0.1629166666666667</v>
      </c>
      <c r="AH70" t="n">
        <v>50775.64260746262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12.7823</v>
      </c>
      <c r="E71" t="n">
        <v>7.82</v>
      </c>
      <c r="F71" t="n">
        <v>5.1</v>
      </c>
      <c r="G71" t="n">
        <v>76.45</v>
      </c>
      <c r="H71" t="n">
        <v>1.4</v>
      </c>
      <c r="I71" t="n">
        <v>4</v>
      </c>
      <c r="J71" t="n">
        <v>232.33</v>
      </c>
      <c r="K71" t="n">
        <v>55.27</v>
      </c>
      <c r="L71" t="n">
        <v>18.25</v>
      </c>
      <c r="M71" t="n">
        <v>2</v>
      </c>
      <c r="N71" t="n">
        <v>53.81</v>
      </c>
      <c r="O71" t="n">
        <v>28888.51</v>
      </c>
      <c r="P71" t="n">
        <v>62.14</v>
      </c>
      <c r="Q71" t="n">
        <v>202.81</v>
      </c>
      <c r="R71" t="n">
        <v>19.43</v>
      </c>
      <c r="S71" t="n">
        <v>13.89</v>
      </c>
      <c r="T71" t="n">
        <v>1094.18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40.93489909708006</v>
      </c>
      <c r="AB71" t="n">
        <v>56.00893486474343</v>
      </c>
      <c r="AC71" t="n">
        <v>50.66352073039575</v>
      </c>
      <c r="AD71" t="n">
        <v>40934.89909708007</v>
      </c>
      <c r="AE71" t="n">
        <v>56008.93486474343</v>
      </c>
      <c r="AF71" t="n">
        <v>2.960791163130076e-06</v>
      </c>
      <c r="AG71" t="n">
        <v>0.1629166666666667</v>
      </c>
      <c r="AH71" t="n">
        <v>50663.52073039574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12.7877</v>
      </c>
      <c r="E72" t="n">
        <v>7.82</v>
      </c>
      <c r="F72" t="n">
        <v>5.09</v>
      </c>
      <c r="G72" t="n">
        <v>76.40000000000001</v>
      </c>
      <c r="H72" t="n">
        <v>1.41</v>
      </c>
      <c r="I72" t="n">
        <v>4</v>
      </c>
      <c r="J72" t="n">
        <v>232.76</v>
      </c>
      <c r="K72" t="n">
        <v>55.27</v>
      </c>
      <c r="L72" t="n">
        <v>18.5</v>
      </c>
      <c r="M72" t="n">
        <v>2</v>
      </c>
      <c r="N72" t="n">
        <v>53.99</v>
      </c>
      <c r="O72" t="n">
        <v>28941.18</v>
      </c>
      <c r="P72" t="n">
        <v>61.65</v>
      </c>
      <c r="Q72" t="n">
        <v>202.81</v>
      </c>
      <c r="R72" t="n">
        <v>19.34</v>
      </c>
      <c r="S72" t="n">
        <v>13.89</v>
      </c>
      <c r="T72" t="n">
        <v>1050.71</v>
      </c>
      <c r="U72" t="n">
        <v>0.72</v>
      </c>
      <c r="V72" t="n">
        <v>0.76</v>
      </c>
      <c r="W72" t="n">
        <v>0.64</v>
      </c>
      <c r="X72" t="n">
        <v>0.05</v>
      </c>
      <c r="Y72" t="n">
        <v>1</v>
      </c>
      <c r="Z72" t="n">
        <v>10</v>
      </c>
      <c r="AA72" t="n">
        <v>40.6862339773486</v>
      </c>
      <c r="AB72" t="n">
        <v>55.66870027759767</v>
      </c>
      <c r="AC72" t="n">
        <v>50.3557576547239</v>
      </c>
      <c r="AD72" t="n">
        <v>40686.2339773486</v>
      </c>
      <c r="AE72" t="n">
        <v>55668.70027759767</v>
      </c>
      <c r="AF72" t="n">
        <v>2.962041976542444e-06</v>
      </c>
      <c r="AG72" t="n">
        <v>0.1629166666666667</v>
      </c>
      <c r="AH72" t="n">
        <v>50355.7576547239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12.7982</v>
      </c>
      <c r="E73" t="n">
        <v>7.81</v>
      </c>
      <c r="F73" t="n">
        <v>5.09</v>
      </c>
      <c r="G73" t="n">
        <v>76.3</v>
      </c>
      <c r="H73" t="n">
        <v>1.43</v>
      </c>
      <c r="I73" t="n">
        <v>4</v>
      </c>
      <c r="J73" t="n">
        <v>233.19</v>
      </c>
      <c r="K73" t="n">
        <v>55.27</v>
      </c>
      <c r="L73" t="n">
        <v>18.75</v>
      </c>
      <c r="M73" t="n">
        <v>2</v>
      </c>
      <c r="N73" t="n">
        <v>54.17</v>
      </c>
      <c r="O73" t="n">
        <v>28993.92</v>
      </c>
      <c r="P73" t="n">
        <v>60.95</v>
      </c>
      <c r="Q73" t="n">
        <v>202.81</v>
      </c>
      <c r="R73" t="n">
        <v>19.11</v>
      </c>
      <c r="S73" t="n">
        <v>13.89</v>
      </c>
      <c r="T73" t="n">
        <v>934.51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40.35622985661743</v>
      </c>
      <c r="AB73" t="n">
        <v>55.21717408086116</v>
      </c>
      <c r="AC73" t="n">
        <v>49.94732448448159</v>
      </c>
      <c r="AD73" t="n">
        <v>40356.22985661743</v>
      </c>
      <c r="AE73" t="n">
        <v>55217.17408086116</v>
      </c>
      <c r="AF73" t="n">
        <v>2.964474113733158e-06</v>
      </c>
      <c r="AG73" t="n">
        <v>0.1627083333333333</v>
      </c>
      <c r="AH73" t="n">
        <v>49947.32448448159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12.7886</v>
      </c>
      <c r="E74" t="n">
        <v>7.82</v>
      </c>
      <c r="F74" t="n">
        <v>5.09</v>
      </c>
      <c r="G74" t="n">
        <v>76.39</v>
      </c>
      <c r="H74" t="n">
        <v>1.45</v>
      </c>
      <c r="I74" t="n">
        <v>4</v>
      </c>
      <c r="J74" t="n">
        <v>233.62</v>
      </c>
      <c r="K74" t="n">
        <v>55.27</v>
      </c>
      <c r="L74" t="n">
        <v>19</v>
      </c>
      <c r="M74" t="n">
        <v>2</v>
      </c>
      <c r="N74" t="n">
        <v>54.34</v>
      </c>
      <c r="O74" t="n">
        <v>29046.73</v>
      </c>
      <c r="P74" t="n">
        <v>60.82</v>
      </c>
      <c r="Q74" t="n">
        <v>202.81</v>
      </c>
      <c r="R74" t="n">
        <v>19.26</v>
      </c>
      <c r="S74" t="n">
        <v>13.89</v>
      </c>
      <c r="T74" t="n">
        <v>1010.61</v>
      </c>
      <c r="U74" t="n">
        <v>0.72</v>
      </c>
      <c r="V74" t="n">
        <v>0.76</v>
      </c>
      <c r="W74" t="n">
        <v>0.64</v>
      </c>
      <c r="X74" t="n">
        <v>0.05</v>
      </c>
      <c r="Y74" t="n">
        <v>1</v>
      </c>
      <c r="Z74" t="n">
        <v>10</v>
      </c>
      <c r="AA74" t="n">
        <v>40.33034233388679</v>
      </c>
      <c r="AB74" t="n">
        <v>55.18175363018435</v>
      </c>
      <c r="AC74" t="n">
        <v>49.91528451190435</v>
      </c>
      <c r="AD74" t="n">
        <v>40330.34233388679</v>
      </c>
      <c r="AE74" t="n">
        <v>55181.75363018435</v>
      </c>
      <c r="AF74" t="n">
        <v>2.962250445444505e-06</v>
      </c>
      <c r="AG74" t="n">
        <v>0.1629166666666667</v>
      </c>
      <c r="AH74" t="n">
        <v>49915.28451190435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12.7955</v>
      </c>
      <c r="E75" t="n">
        <v>7.82</v>
      </c>
      <c r="F75" t="n">
        <v>5.09</v>
      </c>
      <c r="G75" t="n">
        <v>76.33</v>
      </c>
      <c r="H75" t="n">
        <v>1.46</v>
      </c>
      <c r="I75" t="n">
        <v>4</v>
      </c>
      <c r="J75" t="n">
        <v>234.04</v>
      </c>
      <c r="K75" t="n">
        <v>55.27</v>
      </c>
      <c r="L75" t="n">
        <v>19.25</v>
      </c>
      <c r="M75" t="n">
        <v>2</v>
      </c>
      <c r="N75" t="n">
        <v>54.52</v>
      </c>
      <c r="O75" t="n">
        <v>29099.59</v>
      </c>
      <c r="P75" t="n">
        <v>60.49</v>
      </c>
      <c r="Q75" t="n">
        <v>202.81</v>
      </c>
      <c r="R75" t="n">
        <v>19.17</v>
      </c>
      <c r="S75" t="n">
        <v>13.89</v>
      </c>
      <c r="T75" t="n">
        <v>963.1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40.16949495193496</v>
      </c>
      <c r="AB75" t="n">
        <v>54.96167514611326</v>
      </c>
      <c r="AC75" t="n">
        <v>49.71621000947026</v>
      </c>
      <c r="AD75" t="n">
        <v>40169.49495193496</v>
      </c>
      <c r="AE75" t="n">
        <v>54961.67514611326</v>
      </c>
      <c r="AF75" t="n">
        <v>2.963848707026975e-06</v>
      </c>
      <c r="AG75" t="n">
        <v>0.1629166666666667</v>
      </c>
      <c r="AH75" t="n">
        <v>49716.21000947026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12.7973</v>
      </c>
      <c r="E76" t="n">
        <v>7.81</v>
      </c>
      <c r="F76" t="n">
        <v>5.09</v>
      </c>
      <c r="G76" t="n">
        <v>76.31</v>
      </c>
      <c r="H76" t="n">
        <v>1.48</v>
      </c>
      <c r="I76" t="n">
        <v>4</v>
      </c>
      <c r="J76" t="n">
        <v>234.47</v>
      </c>
      <c r="K76" t="n">
        <v>55.27</v>
      </c>
      <c r="L76" t="n">
        <v>19.5</v>
      </c>
      <c r="M76" t="n">
        <v>2</v>
      </c>
      <c r="N76" t="n">
        <v>54.7</v>
      </c>
      <c r="O76" t="n">
        <v>29152.52</v>
      </c>
      <c r="P76" t="n">
        <v>60.11</v>
      </c>
      <c r="Q76" t="n">
        <v>202.81</v>
      </c>
      <c r="R76" t="n">
        <v>19.13</v>
      </c>
      <c r="S76" t="n">
        <v>13.89</v>
      </c>
      <c r="T76" t="n">
        <v>942.4299999999999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40.00170107719509</v>
      </c>
      <c r="AB76" t="n">
        <v>54.73209216415199</v>
      </c>
      <c r="AC76" t="n">
        <v>49.50853810508496</v>
      </c>
      <c r="AD76" t="n">
        <v>40001.7010771951</v>
      </c>
      <c r="AE76" t="n">
        <v>54732.09216415199</v>
      </c>
      <c r="AF76" t="n">
        <v>2.964265644831097e-06</v>
      </c>
      <c r="AG76" t="n">
        <v>0.1627083333333333</v>
      </c>
      <c r="AH76" t="n">
        <v>49508.53810508496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12.7955</v>
      </c>
      <c r="E77" t="n">
        <v>7.82</v>
      </c>
      <c r="F77" t="n">
        <v>5.09</v>
      </c>
      <c r="G77" t="n">
        <v>76.33</v>
      </c>
      <c r="H77" t="n">
        <v>1.49</v>
      </c>
      <c r="I77" t="n">
        <v>4</v>
      </c>
      <c r="J77" t="n">
        <v>234.9</v>
      </c>
      <c r="K77" t="n">
        <v>55.27</v>
      </c>
      <c r="L77" t="n">
        <v>19.75</v>
      </c>
      <c r="M77" t="n">
        <v>2</v>
      </c>
      <c r="N77" t="n">
        <v>54.88</v>
      </c>
      <c r="O77" t="n">
        <v>29205.51</v>
      </c>
      <c r="P77" t="n">
        <v>59.85</v>
      </c>
      <c r="Q77" t="n">
        <v>202.81</v>
      </c>
      <c r="R77" t="n">
        <v>19.11</v>
      </c>
      <c r="S77" t="n">
        <v>13.89</v>
      </c>
      <c r="T77" t="n">
        <v>934.11</v>
      </c>
      <c r="U77" t="n">
        <v>0.73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39.89730133051705</v>
      </c>
      <c r="AB77" t="n">
        <v>54.58924782495601</v>
      </c>
      <c r="AC77" t="n">
        <v>49.37932662913811</v>
      </c>
      <c r="AD77" t="n">
        <v>39897.30133051705</v>
      </c>
      <c r="AE77" t="n">
        <v>54589.24782495601</v>
      </c>
      <c r="AF77" t="n">
        <v>2.963848707026975e-06</v>
      </c>
      <c r="AG77" t="n">
        <v>0.1629166666666667</v>
      </c>
      <c r="AH77" t="n">
        <v>49379.32662913812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12.8041</v>
      </c>
      <c r="E78" t="n">
        <v>7.81</v>
      </c>
      <c r="F78" t="n">
        <v>5.08</v>
      </c>
      <c r="G78" t="n">
        <v>76.25</v>
      </c>
      <c r="H78" t="n">
        <v>1.51</v>
      </c>
      <c r="I78" t="n">
        <v>4</v>
      </c>
      <c r="J78" t="n">
        <v>235.33</v>
      </c>
      <c r="K78" t="n">
        <v>55.27</v>
      </c>
      <c r="L78" t="n">
        <v>20</v>
      </c>
      <c r="M78" t="n">
        <v>2</v>
      </c>
      <c r="N78" t="n">
        <v>55.06</v>
      </c>
      <c r="O78" t="n">
        <v>29258.57</v>
      </c>
      <c r="P78" t="n">
        <v>59.19</v>
      </c>
      <c r="Q78" t="n">
        <v>202.81</v>
      </c>
      <c r="R78" t="n">
        <v>18.96</v>
      </c>
      <c r="S78" t="n">
        <v>13.89</v>
      </c>
      <c r="T78" t="n">
        <v>859.53</v>
      </c>
      <c r="U78" t="n">
        <v>0.73</v>
      </c>
      <c r="V78" t="n">
        <v>0.76</v>
      </c>
      <c r="W78" t="n">
        <v>0.64</v>
      </c>
      <c r="X78" t="n">
        <v>0.04</v>
      </c>
      <c r="Y78" t="n">
        <v>1</v>
      </c>
      <c r="Z78" t="n">
        <v>10</v>
      </c>
      <c r="AA78" t="n">
        <v>39.56687010675431</v>
      </c>
      <c r="AB78" t="n">
        <v>54.13713724700926</v>
      </c>
      <c r="AC78" t="n">
        <v>48.97036485020809</v>
      </c>
      <c r="AD78" t="n">
        <v>39566.87010675431</v>
      </c>
      <c r="AE78" t="n">
        <v>54137.13724700926</v>
      </c>
      <c r="AF78" t="n">
        <v>2.965840743202226e-06</v>
      </c>
      <c r="AG78" t="n">
        <v>0.1627083333333333</v>
      </c>
      <c r="AH78" t="n">
        <v>48970.36485020809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12.8009</v>
      </c>
      <c r="E79" t="n">
        <v>7.81</v>
      </c>
      <c r="F79" t="n">
        <v>5.08</v>
      </c>
      <c r="G79" t="n">
        <v>76.28</v>
      </c>
      <c r="H79" t="n">
        <v>1.53</v>
      </c>
      <c r="I79" t="n">
        <v>4</v>
      </c>
      <c r="J79" t="n">
        <v>235.76</v>
      </c>
      <c r="K79" t="n">
        <v>55.27</v>
      </c>
      <c r="L79" t="n">
        <v>20.25</v>
      </c>
      <c r="M79" t="n">
        <v>2</v>
      </c>
      <c r="N79" t="n">
        <v>55.24</v>
      </c>
      <c r="O79" t="n">
        <v>29311.69</v>
      </c>
      <c r="P79" t="n">
        <v>58.53</v>
      </c>
      <c r="Q79" t="n">
        <v>202.81</v>
      </c>
      <c r="R79" t="n">
        <v>19.07</v>
      </c>
      <c r="S79" t="n">
        <v>13.89</v>
      </c>
      <c r="T79" t="n">
        <v>913.36</v>
      </c>
      <c r="U79" t="n">
        <v>0.73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39.29560030946102</v>
      </c>
      <c r="AB79" t="n">
        <v>53.76597394277555</v>
      </c>
      <c r="AC79" t="n">
        <v>48.63462485079837</v>
      </c>
      <c r="AD79" t="n">
        <v>39295.60030946102</v>
      </c>
      <c r="AE79" t="n">
        <v>53765.97394277556</v>
      </c>
      <c r="AF79" t="n">
        <v>2.965099520439342e-06</v>
      </c>
      <c r="AG79" t="n">
        <v>0.1627083333333333</v>
      </c>
      <c r="AH79" t="n">
        <v>48634.62485079838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12.795</v>
      </c>
      <c r="E80" t="n">
        <v>7.82</v>
      </c>
      <c r="F80" t="n">
        <v>5.09</v>
      </c>
      <c r="G80" t="n">
        <v>76.33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57.96</v>
      </c>
      <c r="Q80" t="n">
        <v>202.81</v>
      </c>
      <c r="R80" t="n">
        <v>19.17</v>
      </c>
      <c r="S80" t="n">
        <v>13.89</v>
      </c>
      <c r="T80" t="n">
        <v>966.87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39.09491659589106</v>
      </c>
      <c r="AB80" t="n">
        <v>53.49138963232987</v>
      </c>
      <c r="AC80" t="n">
        <v>48.3862464815593</v>
      </c>
      <c r="AD80" t="n">
        <v>39094.91659589107</v>
      </c>
      <c r="AE80" t="n">
        <v>53491.38963232987</v>
      </c>
      <c r="AF80" t="n">
        <v>2.963732890970274e-06</v>
      </c>
      <c r="AG80" t="n">
        <v>0.1629166666666667</v>
      </c>
      <c r="AH80" t="n">
        <v>48386.2464815593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12.8931</v>
      </c>
      <c r="E81" t="n">
        <v>7.76</v>
      </c>
      <c r="F81" t="n">
        <v>5.07</v>
      </c>
      <c r="G81" t="n">
        <v>101.39</v>
      </c>
      <c r="H81" t="n">
        <v>1.56</v>
      </c>
      <c r="I81" t="n">
        <v>3</v>
      </c>
      <c r="J81" t="n">
        <v>236.63</v>
      </c>
      <c r="K81" t="n">
        <v>55.27</v>
      </c>
      <c r="L81" t="n">
        <v>20.75</v>
      </c>
      <c r="M81" t="n">
        <v>1</v>
      </c>
      <c r="N81" t="n">
        <v>55.6</v>
      </c>
      <c r="O81" t="n">
        <v>29418.12</v>
      </c>
      <c r="P81" t="n">
        <v>57.54</v>
      </c>
      <c r="Q81" t="n">
        <v>202.81</v>
      </c>
      <c r="R81" t="n">
        <v>18.62</v>
      </c>
      <c r="S81" t="n">
        <v>13.89</v>
      </c>
      <c r="T81" t="n">
        <v>694.05</v>
      </c>
      <c r="U81" t="n">
        <v>0.75</v>
      </c>
      <c r="V81" t="n">
        <v>0.76</v>
      </c>
      <c r="W81" t="n">
        <v>0.64</v>
      </c>
      <c r="X81" t="n">
        <v>0.03</v>
      </c>
      <c r="Y81" t="n">
        <v>1</v>
      </c>
      <c r="Z81" t="n">
        <v>10</v>
      </c>
      <c r="AA81" t="n">
        <v>38.58528255757212</v>
      </c>
      <c r="AB81" t="n">
        <v>52.79408585763829</v>
      </c>
      <c r="AC81" t="n">
        <v>47.75549240045022</v>
      </c>
      <c r="AD81" t="n">
        <v>38585.28255757212</v>
      </c>
      <c r="AE81" t="n">
        <v>52794.08585763829</v>
      </c>
      <c r="AF81" t="n">
        <v>2.986456001294947e-06</v>
      </c>
      <c r="AG81" t="n">
        <v>0.1616666666666667</v>
      </c>
      <c r="AH81" t="n">
        <v>47755.49240045022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12.8898</v>
      </c>
      <c r="E82" t="n">
        <v>7.76</v>
      </c>
      <c r="F82" t="n">
        <v>5.07</v>
      </c>
      <c r="G82" t="n">
        <v>101.43</v>
      </c>
      <c r="H82" t="n">
        <v>1.58</v>
      </c>
      <c r="I82" t="n">
        <v>3</v>
      </c>
      <c r="J82" t="n">
        <v>237.06</v>
      </c>
      <c r="K82" t="n">
        <v>55.27</v>
      </c>
      <c r="L82" t="n">
        <v>21</v>
      </c>
      <c r="M82" t="n">
        <v>0</v>
      </c>
      <c r="N82" t="n">
        <v>55.79</v>
      </c>
      <c r="O82" t="n">
        <v>29471.44</v>
      </c>
      <c r="P82" t="n">
        <v>57.63</v>
      </c>
      <c r="Q82" t="n">
        <v>202.83</v>
      </c>
      <c r="R82" t="n">
        <v>18.61</v>
      </c>
      <c r="S82" t="n">
        <v>13.89</v>
      </c>
      <c r="T82" t="n">
        <v>687.4299999999999</v>
      </c>
      <c r="U82" t="n">
        <v>0.75</v>
      </c>
      <c r="V82" t="n">
        <v>0.76</v>
      </c>
      <c r="W82" t="n">
        <v>0.64</v>
      </c>
      <c r="X82" t="n">
        <v>0.03</v>
      </c>
      <c r="Y82" t="n">
        <v>1</v>
      </c>
      <c r="Z82" t="n">
        <v>10</v>
      </c>
      <c r="AA82" t="n">
        <v>38.63256579466344</v>
      </c>
      <c r="AB82" t="n">
        <v>52.85878086861553</v>
      </c>
      <c r="AC82" t="n">
        <v>47.81401301038001</v>
      </c>
      <c r="AD82" t="n">
        <v>38632.56579466345</v>
      </c>
      <c r="AE82" t="n">
        <v>52858.78086861553</v>
      </c>
      <c r="AF82" t="n">
        <v>2.985691615320721e-06</v>
      </c>
      <c r="AG82" t="n">
        <v>0.1616666666666667</v>
      </c>
      <c r="AH82" t="n">
        <v>47814.01301038001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10.7713</v>
      </c>
      <c r="E2" t="n">
        <v>9.279999999999999</v>
      </c>
      <c r="F2" t="n">
        <v>5.98</v>
      </c>
      <c r="G2" t="n">
        <v>7.79</v>
      </c>
      <c r="H2" t="n">
        <v>0.14</v>
      </c>
      <c r="I2" t="n">
        <v>46</v>
      </c>
      <c r="J2" t="n">
        <v>124.63</v>
      </c>
      <c r="K2" t="n">
        <v>45</v>
      </c>
      <c r="L2" t="n">
        <v>1</v>
      </c>
      <c r="M2" t="n">
        <v>44</v>
      </c>
      <c r="N2" t="n">
        <v>18.64</v>
      </c>
      <c r="O2" t="n">
        <v>15605.44</v>
      </c>
      <c r="P2" t="n">
        <v>61.78</v>
      </c>
      <c r="Q2" t="n">
        <v>202.86</v>
      </c>
      <c r="R2" t="n">
        <v>46.9</v>
      </c>
      <c r="S2" t="n">
        <v>13.89</v>
      </c>
      <c r="T2" t="n">
        <v>14618.57</v>
      </c>
      <c r="U2" t="n">
        <v>0.3</v>
      </c>
      <c r="V2" t="n">
        <v>0.65</v>
      </c>
      <c r="W2" t="n">
        <v>0.71</v>
      </c>
      <c r="X2" t="n">
        <v>0.9399999999999999</v>
      </c>
      <c r="Y2" t="n">
        <v>1</v>
      </c>
      <c r="Z2" t="n">
        <v>10</v>
      </c>
      <c r="AA2" t="n">
        <v>47.11164041812174</v>
      </c>
      <c r="AB2" t="n">
        <v>64.46022483894085</v>
      </c>
      <c r="AC2" t="n">
        <v>58.30823145081973</v>
      </c>
      <c r="AD2" t="n">
        <v>47111.64041812174</v>
      </c>
      <c r="AE2" t="n">
        <v>64460.22483894084</v>
      </c>
      <c r="AF2" t="n">
        <v>2.709587757672635e-06</v>
      </c>
      <c r="AG2" t="n">
        <v>0.1933333333333333</v>
      </c>
      <c r="AH2" t="n">
        <v>58308.23145081973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11.4358</v>
      </c>
      <c r="E3" t="n">
        <v>8.74</v>
      </c>
      <c r="F3" t="n">
        <v>5.72</v>
      </c>
      <c r="G3" t="n">
        <v>9.800000000000001</v>
      </c>
      <c r="H3" t="n">
        <v>0.18</v>
      </c>
      <c r="I3" t="n">
        <v>35</v>
      </c>
      <c r="J3" t="n">
        <v>124.96</v>
      </c>
      <c r="K3" t="n">
        <v>45</v>
      </c>
      <c r="L3" t="n">
        <v>1.25</v>
      </c>
      <c r="M3" t="n">
        <v>33</v>
      </c>
      <c r="N3" t="n">
        <v>18.71</v>
      </c>
      <c r="O3" t="n">
        <v>15645.96</v>
      </c>
      <c r="P3" t="n">
        <v>58.78</v>
      </c>
      <c r="Q3" t="n">
        <v>202.85</v>
      </c>
      <c r="R3" t="n">
        <v>38.82</v>
      </c>
      <c r="S3" t="n">
        <v>13.89</v>
      </c>
      <c r="T3" t="n">
        <v>10633.64</v>
      </c>
      <c r="U3" t="n">
        <v>0.36</v>
      </c>
      <c r="V3" t="n">
        <v>0.68</v>
      </c>
      <c r="W3" t="n">
        <v>0.6899999999999999</v>
      </c>
      <c r="X3" t="n">
        <v>0.68</v>
      </c>
      <c r="Y3" t="n">
        <v>1</v>
      </c>
      <c r="Z3" t="n">
        <v>10</v>
      </c>
      <c r="AA3" t="n">
        <v>42.48842793432119</v>
      </c>
      <c r="AB3" t="n">
        <v>58.13454155686823</v>
      </c>
      <c r="AC3" t="n">
        <v>52.58626250303387</v>
      </c>
      <c r="AD3" t="n">
        <v>42488.4279343212</v>
      </c>
      <c r="AE3" t="n">
        <v>58134.54155686823</v>
      </c>
      <c r="AF3" t="n">
        <v>2.87674688098862e-06</v>
      </c>
      <c r="AG3" t="n">
        <v>0.1820833333333333</v>
      </c>
      <c r="AH3" t="n">
        <v>52586.26250303387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11.8021</v>
      </c>
      <c r="E4" t="n">
        <v>8.470000000000001</v>
      </c>
      <c r="F4" t="n">
        <v>5.6</v>
      </c>
      <c r="G4" t="n">
        <v>11.59</v>
      </c>
      <c r="H4" t="n">
        <v>0.21</v>
      </c>
      <c r="I4" t="n">
        <v>29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57.31</v>
      </c>
      <c r="Q4" t="n">
        <v>202.82</v>
      </c>
      <c r="R4" t="n">
        <v>35.16</v>
      </c>
      <c r="S4" t="n">
        <v>13.89</v>
      </c>
      <c r="T4" t="n">
        <v>8835.030000000001</v>
      </c>
      <c r="U4" t="n">
        <v>0.4</v>
      </c>
      <c r="V4" t="n">
        <v>0.6899999999999999</v>
      </c>
      <c r="W4" t="n">
        <v>0.68</v>
      </c>
      <c r="X4" t="n">
        <v>0.5600000000000001</v>
      </c>
      <c r="Y4" t="n">
        <v>1</v>
      </c>
      <c r="Z4" t="n">
        <v>10</v>
      </c>
      <c r="AA4" t="n">
        <v>40.29541957531345</v>
      </c>
      <c r="AB4" t="n">
        <v>55.13397077122119</v>
      </c>
      <c r="AC4" t="n">
        <v>49.87206198193684</v>
      </c>
      <c r="AD4" t="n">
        <v>40295.41957531346</v>
      </c>
      <c r="AE4" t="n">
        <v>55133.9707712212</v>
      </c>
      <c r="AF4" t="n">
        <v>2.968891932712691e-06</v>
      </c>
      <c r="AG4" t="n">
        <v>0.1764583333333334</v>
      </c>
      <c r="AH4" t="n">
        <v>49872.06198193684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12.1433</v>
      </c>
      <c r="E5" t="n">
        <v>8.24</v>
      </c>
      <c r="F5" t="n">
        <v>5.49</v>
      </c>
      <c r="G5" t="n">
        <v>13.72</v>
      </c>
      <c r="H5" t="n">
        <v>0.25</v>
      </c>
      <c r="I5" t="n">
        <v>24</v>
      </c>
      <c r="J5" t="n">
        <v>125.62</v>
      </c>
      <c r="K5" t="n">
        <v>45</v>
      </c>
      <c r="L5" t="n">
        <v>1.75</v>
      </c>
      <c r="M5" t="n">
        <v>22</v>
      </c>
      <c r="N5" t="n">
        <v>18.87</v>
      </c>
      <c r="O5" t="n">
        <v>15727.09</v>
      </c>
      <c r="P5" t="n">
        <v>55.77</v>
      </c>
      <c r="Q5" t="n">
        <v>202.87</v>
      </c>
      <c r="R5" t="n">
        <v>31.49</v>
      </c>
      <c r="S5" t="n">
        <v>13.89</v>
      </c>
      <c r="T5" t="n">
        <v>7023.49</v>
      </c>
      <c r="U5" t="n">
        <v>0.44</v>
      </c>
      <c r="V5" t="n">
        <v>0.7</v>
      </c>
      <c r="W5" t="n">
        <v>0.68</v>
      </c>
      <c r="X5" t="n">
        <v>0.45</v>
      </c>
      <c r="Y5" t="n">
        <v>1</v>
      </c>
      <c r="Z5" t="n">
        <v>10</v>
      </c>
      <c r="AA5" t="n">
        <v>38.29930992776285</v>
      </c>
      <c r="AB5" t="n">
        <v>52.40280548931313</v>
      </c>
      <c r="AC5" t="n">
        <v>47.40155528131142</v>
      </c>
      <c r="AD5" t="n">
        <v>38299.30992776285</v>
      </c>
      <c r="AE5" t="n">
        <v>52402.80548931313</v>
      </c>
      <c r="AF5" t="n">
        <v>3.054722922743412e-06</v>
      </c>
      <c r="AG5" t="n">
        <v>0.1716666666666667</v>
      </c>
      <c r="AH5" t="n">
        <v>47401.55528131142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12.3224</v>
      </c>
      <c r="E6" t="n">
        <v>8.119999999999999</v>
      </c>
      <c r="F6" t="n">
        <v>5.45</v>
      </c>
      <c r="G6" t="n">
        <v>15.56</v>
      </c>
      <c r="H6" t="n">
        <v>0.28</v>
      </c>
      <c r="I6" t="n">
        <v>21</v>
      </c>
      <c r="J6" t="n">
        <v>125.95</v>
      </c>
      <c r="K6" t="n">
        <v>45</v>
      </c>
      <c r="L6" t="n">
        <v>2</v>
      </c>
      <c r="M6" t="n">
        <v>19</v>
      </c>
      <c r="N6" t="n">
        <v>18.95</v>
      </c>
      <c r="O6" t="n">
        <v>15767.7</v>
      </c>
      <c r="P6" t="n">
        <v>55.17</v>
      </c>
      <c r="Q6" t="n">
        <v>202.82</v>
      </c>
      <c r="R6" t="n">
        <v>30.36</v>
      </c>
      <c r="S6" t="n">
        <v>13.89</v>
      </c>
      <c r="T6" t="n">
        <v>6475.16</v>
      </c>
      <c r="U6" t="n">
        <v>0.46</v>
      </c>
      <c r="V6" t="n">
        <v>0.71</v>
      </c>
      <c r="W6" t="n">
        <v>0.67</v>
      </c>
      <c r="X6" t="n">
        <v>0.41</v>
      </c>
      <c r="Y6" t="n">
        <v>1</v>
      </c>
      <c r="Z6" t="n">
        <v>10</v>
      </c>
      <c r="AA6" t="n">
        <v>37.42244089715528</v>
      </c>
      <c r="AB6" t="n">
        <v>51.20303459691024</v>
      </c>
      <c r="AC6" t="n">
        <v>46.31628883898686</v>
      </c>
      <c r="AD6" t="n">
        <v>37422.44089715528</v>
      </c>
      <c r="AE6" t="n">
        <v>51203.03459691024</v>
      </c>
      <c r="AF6" t="n">
        <v>3.099776645822257e-06</v>
      </c>
      <c r="AG6" t="n">
        <v>0.1691666666666667</v>
      </c>
      <c r="AH6" t="n">
        <v>46316.28883898687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12.4667</v>
      </c>
      <c r="E7" t="n">
        <v>8.02</v>
      </c>
      <c r="F7" t="n">
        <v>5.4</v>
      </c>
      <c r="G7" t="n">
        <v>17.06</v>
      </c>
      <c r="H7" t="n">
        <v>0.31</v>
      </c>
      <c r="I7" t="n">
        <v>19</v>
      </c>
      <c r="J7" t="n">
        <v>126.28</v>
      </c>
      <c r="K7" t="n">
        <v>45</v>
      </c>
      <c r="L7" t="n">
        <v>2.25</v>
      </c>
      <c r="M7" t="n">
        <v>17</v>
      </c>
      <c r="N7" t="n">
        <v>19.03</v>
      </c>
      <c r="O7" t="n">
        <v>15808.34</v>
      </c>
      <c r="P7" t="n">
        <v>54.43</v>
      </c>
      <c r="Q7" t="n">
        <v>202.86</v>
      </c>
      <c r="R7" t="n">
        <v>28.88</v>
      </c>
      <c r="S7" t="n">
        <v>13.89</v>
      </c>
      <c r="T7" t="n">
        <v>5747.11</v>
      </c>
      <c r="U7" t="n">
        <v>0.48</v>
      </c>
      <c r="V7" t="n">
        <v>0.72</v>
      </c>
      <c r="W7" t="n">
        <v>0.67</v>
      </c>
      <c r="X7" t="n">
        <v>0.36</v>
      </c>
      <c r="Y7" t="n">
        <v>1</v>
      </c>
      <c r="Z7" t="n">
        <v>10</v>
      </c>
      <c r="AA7" t="n">
        <v>36.58712744672778</v>
      </c>
      <c r="AB7" t="n">
        <v>50.0601218826123</v>
      </c>
      <c r="AC7" t="n">
        <v>45.28245411005004</v>
      </c>
      <c r="AD7" t="n">
        <v>36587.12744672778</v>
      </c>
      <c r="AE7" t="n">
        <v>50060.1218826123</v>
      </c>
      <c r="AF7" t="n">
        <v>3.136076211652952e-06</v>
      </c>
      <c r="AG7" t="n">
        <v>0.1670833333333333</v>
      </c>
      <c r="AH7" t="n">
        <v>45282.45411005004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12.6095</v>
      </c>
      <c r="E8" t="n">
        <v>7.93</v>
      </c>
      <c r="F8" t="n">
        <v>5.36</v>
      </c>
      <c r="G8" t="n">
        <v>18.93</v>
      </c>
      <c r="H8" t="n">
        <v>0.35</v>
      </c>
      <c r="I8" t="n">
        <v>17</v>
      </c>
      <c r="J8" t="n">
        <v>126.61</v>
      </c>
      <c r="K8" t="n">
        <v>45</v>
      </c>
      <c r="L8" t="n">
        <v>2.5</v>
      </c>
      <c r="M8" t="n">
        <v>15</v>
      </c>
      <c r="N8" t="n">
        <v>19.11</v>
      </c>
      <c r="O8" t="n">
        <v>15849</v>
      </c>
      <c r="P8" t="n">
        <v>53.6</v>
      </c>
      <c r="Q8" t="n">
        <v>202.81</v>
      </c>
      <c r="R8" t="n">
        <v>27.7</v>
      </c>
      <c r="S8" t="n">
        <v>13.89</v>
      </c>
      <c r="T8" t="n">
        <v>5165.31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35.75599286232841</v>
      </c>
      <c r="AB8" t="n">
        <v>48.92292687717255</v>
      </c>
      <c r="AC8" t="n">
        <v>44.25379139986285</v>
      </c>
      <c r="AD8" t="n">
        <v>35755.99286232841</v>
      </c>
      <c r="AE8" t="n">
        <v>48922.92687717255</v>
      </c>
      <c r="AF8" t="n">
        <v>3.171998443119502e-06</v>
      </c>
      <c r="AG8" t="n">
        <v>0.1652083333333333</v>
      </c>
      <c r="AH8" t="n">
        <v>44253.79139986285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12.7416</v>
      </c>
      <c r="E9" t="n">
        <v>7.85</v>
      </c>
      <c r="F9" t="n">
        <v>5.33</v>
      </c>
      <c r="G9" t="n">
        <v>21.33</v>
      </c>
      <c r="H9" t="n">
        <v>0.38</v>
      </c>
      <c r="I9" t="n">
        <v>15</v>
      </c>
      <c r="J9" t="n">
        <v>126.94</v>
      </c>
      <c r="K9" t="n">
        <v>45</v>
      </c>
      <c r="L9" t="n">
        <v>2.75</v>
      </c>
      <c r="M9" t="n">
        <v>13</v>
      </c>
      <c r="N9" t="n">
        <v>19.19</v>
      </c>
      <c r="O9" t="n">
        <v>15889.69</v>
      </c>
      <c r="P9" t="n">
        <v>52.97</v>
      </c>
      <c r="Q9" t="n">
        <v>202.84</v>
      </c>
      <c r="R9" t="n">
        <v>27.01</v>
      </c>
      <c r="S9" t="n">
        <v>13.89</v>
      </c>
      <c r="T9" t="n">
        <v>4829.74</v>
      </c>
      <c r="U9" t="n">
        <v>0.51</v>
      </c>
      <c r="V9" t="n">
        <v>0.73</v>
      </c>
      <c r="W9" t="n">
        <v>0.66</v>
      </c>
      <c r="X9" t="n">
        <v>0.29</v>
      </c>
      <c r="Y9" t="n">
        <v>1</v>
      </c>
      <c r="Z9" t="n">
        <v>10</v>
      </c>
      <c r="AA9" t="n">
        <v>35.07606722807608</v>
      </c>
      <c r="AB9" t="n">
        <v>47.99262262819106</v>
      </c>
      <c r="AC9" t="n">
        <v>43.41227408271118</v>
      </c>
      <c r="AD9" t="n">
        <v>35076.06722807608</v>
      </c>
      <c r="AE9" t="n">
        <v>47992.62262819106</v>
      </c>
      <c r="AF9" t="n">
        <v>3.205229022788488e-06</v>
      </c>
      <c r="AG9" t="n">
        <v>0.1635416666666667</v>
      </c>
      <c r="AH9" t="n">
        <v>43412.27408271118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12.8429</v>
      </c>
      <c r="E10" t="n">
        <v>7.79</v>
      </c>
      <c r="F10" t="n">
        <v>5.3</v>
      </c>
      <c r="G10" t="n">
        <v>22.7</v>
      </c>
      <c r="H10" t="n">
        <v>0.42</v>
      </c>
      <c r="I10" t="n">
        <v>14</v>
      </c>
      <c r="J10" t="n">
        <v>127.27</v>
      </c>
      <c r="K10" t="n">
        <v>45</v>
      </c>
      <c r="L10" t="n">
        <v>3</v>
      </c>
      <c r="M10" t="n">
        <v>12</v>
      </c>
      <c r="N10" t="n">
        <v>19.27</v>
      </c>
      <c r="O10" t="n">
        <v>15930.42</v>
      </c>
      <c r="P10" t="n">
        <v>52.3</v>
      </c>
      <c r="Q10" t="n">
        <v>202.81</v>
      </c>
      <c r="R10" t="n">
        <v>25.66</v>
      </c>
      <c r="S10" t="n">
        <v>13.89</v>
      </c>
      <c r="T10" t="n">
        <v>4160.72</v>
      </c>
      <c r="U10" t="n">
        <v>0.54</v>
      </c>
      <c r="V10" t="n">
        <v>0.73</v>
      </c>
      <c r="W10" t="n">
        <v>0.66</v>
      </c>
      <c r="X10" t="n">
        <v>0.26</v>
      </c>
      <c r="Y10" t="n">
        <v>1</v>
      </c>
      <c r="Z10" t="n">
        <v>10</v>
      </c>
      <c r="AA10" t="n">
        <v>34.47172985287635</v>
      </c>
      <c r="AB10" t="n">
        <v>47.16574156996346</v>
      </c>
      <c r="AC10" t="n">
        <v>42.66430939214351</v>
      </c>
      <c r="AD10" t="n">
        <v>34471.72985287635</v>
      </c>
      <c r="AE10" t="n">
        <v>47165.74156996346</v>
      </c>
      <c r="AF10" t="n">
        <v>3.230711670180377e-06</v>
      </c>
      <c r="AG10" t="n">
        <v>0.1622916666666667</v>
      </c>
      <c r="AH10" t="n">
        <v>42664.30939214351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12.9343</v>
      </c>
      <c r="E11" t="n">
        <v>7.73</v>
      </c>
      <c r="F11" t="n">
        <v>5.27</v>
      </c>
      <c r="G11" t="n">
        <v>24.31</v>
      </c>
      <c r="H11" t="n">
        <v>0.45</v>
      </c>
      <c r="I11" t="n">
        <v>13</v>
      </c>
      <c r="J11" t="n">
        <v>127.6</v>
      </c>
      <c r="K11" t="n">
        <v>45</v>
      </c>
      <c r="L11" t="n">
        <v>3.25</v>
      </c>
      <c r="M11" t="n">
        <v>11</v>
      </c>
      <c r="N11" t="n">
        <v>19.35</v>
      </c>
      <c r="O11" t="n">
        <v>15971.17</v>
      </c>
      <c r="P11" t="n">
        <v>51.68</v>
      </c>
      <c r="Q11" t="n">
        <v>202.86</v>
      </c>
      <c r="R11" t="n">
        <v>24.79</v>
      </c>
      <c r="S11" t="n">
        <v>13.89</v>
      </c>
      <c r="T11" t="n">
        <v>3729.1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33.9220032214687</v>
      </c>
      <c r="AB11" t="n">
        <v>46.41358134064782</v>
      </c>
      <c r="AC11" t="n">
        <v>41.98393427944799</v>
      </c>
      <c r="AD11" t="n">
        <v>33922.0032214687</v>
      </c>
      <c r="AE11" t="n">
        <v>46413.58134064782</v>
      </c>
      <c r="AF11" t="n">
        <v>3.253703910768911e-06</v>
      </c>
      <c r="AG11" t="n">
        <v>0.1610416666666667</v>
      </c>
      <c r="AH11" t="n">
        <v>41983.934279448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12.9912</v>
      </c>
      <c r="E12" t="n">
        <v>7.7</v>
      </c>
      <c r="F12" t="n">
        <v>5.26</v>
      </c>
      <c r="G12" t="n">
        <v>26.29</v>
      </c>
      <c r="H12" t="n">
        <v>0.48</v>
      </c>
      <c r="I12" t="n">
        <v>12</v>
      </c>
      <c r="J12" t="n">
        <v>127.93</v>
      </c>
      <c r="K12" t="n">
        <v>45</v>
      </c>
      <c r="L12" t="n">
        <v>3.5</v>
      </c>
      <c r="M12" t="n">
        <v>10</v>
      </c>
      <c r="N12" t="n">
        <v>19.43</v>
      </c>
      <c r="O12" t="n">
        <v>16011.95</v>
      </c>
      <c r="P12" t="n">
        <v>51.47</v>
      </c>
      <c r="Q12" t="n">
        <v>202.83</v>
      </c>
      <c r="R12" t="n">
        <v>24.42</v>
      </c>
      <c r="S12" t="n">
        <v>13.89</v>
      </c>
      <c r="T12" t="n">
        <v>3548.86</v>
      </c>
      <c r="U12" t="n">
        <v>0.57</v>
      </c>
      <c r="V12" t="n">
        <v>0.74</v>
      </c>
      <c r="W12" t="n">
        <v>0.66</v>
      </c>
      <c r="X12" t="n">
        <v>0.22</v>
      </c>
      <c r="Y12" t="n">
        <v>1</v>
      </c>
      <c r="Z12" t="n">
        <v>10</v>
      </c>
      <c r="AA12" t="n">
        <v>33.67421050342164</v>
      </c>
      <c r="AB12" t="n">
        <v>46.07454041197428</v>
      </c>
      <c r="AC12" t="n">
        <v>41.67725094115914</v>
      </c>
      <c r="AD12" t="n">
        <v>33674.21050342164</v>
      </c>
      <c r="AE12" t="n">
        <v>46074.54041197428</v>
      </c>
      <c r="AF12" t="n">
        <v>3.268017460982123e-06</v>
      </c>
      <c r="AG12" t="n">
        <v>0.1604166666666667</v>
      </c>
      <c r="AH12" t="n">
        <v>41677.25094115914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13.0762</v>
      </c>
      <c r="E13" t="n">
        <v>7.65</v>
      </c>
      <c r="F13" t="n">
        <v>5.23</v>
      </c>
      <c r="G13" t="n">
        <v>28.55</v>
      </c>
      <c r="H13" t="n">
        <v>0.52</v>
      </c>
      <c r="I13" t="n">
        <v>11</v>
      </c>
      <c r="J13" t="n">
        <v>128.26</v>
      </c>
      <c r="K13" t="n">
        <v>45</v>
      </c>
      <c r="L13" t="n">
        <v>3.75</v>
      </c>
      <c r="M13" t="n">
        <v>9</v>
      </c>
      <c r="N13" t="n">
        <v>19.51</v>
      </c>
      <c r="O13" t="n">
        <v>16052.76</v>
      </c>
      <c r="P13" t="n">
        <v>50.74</v>
      </c>
      <c r="Q13" t="n">
        <v>202.81</v>
      </c>
      <c r="R13" t="n">
        <v>23.77</v>
      </c>
      <c r="S13" t="n">
        <v>13.89</v>
      </c>
      <c r="T13" t="n">
        <v>3228.47</v>
      </c>
      <c r="U13" t="n">
        <v>0.58</v>
      </c>
      <c r="V13" t="n">
        <v>0.74</v>
      </c>
      <c r="W13" t="n">
        <v>0.65</v>
      </c>
      <c r="X13" t="n">
        <v>0.2</v>
      </c>
      <c r="Y13" t="n">
        <v>1</v>
      </c>
      <c r="Z13" t="n">
        <v>10</v>
      </c>
      <c r="AA13" t="n">
        <v>33.1063351435272</v>
      </c>
      <c r="AB13" t="n">
        <v>45.29754829167774</v>
      </c>
      <c r="AC13" t="n">
        <v>40.97441385830607</v>
      </c>
      <c r="AD13" t="n">
        <v>33106.33514352721</v>
      </c>
      <c r="AE13" t="n">
        <v>45297.54829167773</v>
      </c>
      <c r="AF13" t="n">
        <v>3.289399741616974e-06</v>
      </c>
      <c r="AG13" t="n">
        <v>0.159375</v>
      </c>
      <c r="AH13" t="n">
        <v>40974.41385830607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13.1396</v>
      </c>
      <c r="E14" t="n">
        <v>7.61</v>
      </c>
      <c r="F14" t="n">
        <v>5.22</v>
      </c>
      <c r="G14" t="n">
        <v>31.34</v>
      </c>
      <c r="H14" t="n">
        <v>0.55</v>
      </c>
      <c r="I14" t="n">
        <v>10</v>
      </c>
      <c r="J14" t="n">
        <v>128.59</v>
      </c>
      <c r="K14" t="n">
        <v>45</v>
      </c>
      <c r="L14" t="n">
        <v>4</v>
      </c>
      <c r="M14" t="n">
        <v>8</v>
      </c>
      <c r="N14" t="n">
        <v>19.59</v>
      </c>
      <c r="O14" t="n">
        <v>16093.6</v>
      </c>
      <c r="P14" t="n">
        <v>50.19</v>
      </c>
      <c r="Q14" t="n">
        <v>202.81</v>
      </c>
      <c r="R14" t="n">
        <v>23.21</v>
      </c>
      <c r="S14" t="n">
        <v>13.89</v>
      </c>
      <c r="T14" t="n">
        <v>2955.3</v>
      </c>
      <c r="U14" t="n">
        <v>0.6</v>
      </c>
      <c r="V14" t="n">
        <v>0.74</v>
      </c>
      <c r="W14" t="n">
        <v>0.66</v>
      </c>
      <c r="X14" t="n">
        <v>0.18</v>
      </c>
      <c r="Y14" t="n">
        <v>1</v>
      </c>
      <c r="Z14" t="n">
        <v>10</v>
      </c>
      <c r="AA14" t="n">
        <v>32.70791902019698</v>
      </c>
      <c r="AB14" t="n">
        <v>44.75241777486111</v>
      </c>
      <c r="AC14" t="n">
        <v>40.48130983291733</v>
      </c>
      <c r="AD14" t="n">
        <v>32707.91902019697</v>
      </c>
      <c r="AE14" t="n">
        <v>44752.41777486111</v>
      </c>
      <c r="AF14" t="n">
        <v>3.305348407408146e-06</v>
      </c>
      <c r="AG14" t="n">
        <v>0.1585416666666667</v>
      </c>
      <c r="AH14" t="n">
        <v>40481.30983291732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13.167</v>
      </c>
      <c r="E15" t="n">
        <v>7.59</v>
      </c>
      <c r="F15" t="n">
        <v>5.21</v>
      </c>
      <c r="G15" t="n">
        <v>31.24</v>
      </c>
      <c r="H15" t="n">
        <v>0.58</v>
      </c>
      <c r="I15" t="n">
        <v>10</v>
      </c>
      <c r="J15" t="n">
        <v>128.92</v>
      </c>
      <c r="K15" t="n">
        <v>45</v>
      </c>
      <c r="L15" t="n">
        <v>4.25</v>
      </c>
      <c r="M15" t="n">
        <v>8</v>
      </c>
      <c r="N15" t="n">
        <v>19.68</v>
      </c>
      <c r="O15" t="n">
        <v>16134.46</v>
      </c>
      <c r="P15" t="n">
        <v>50</v>
      </c>
      <c r="Q15" t="n">
        <v>202.81</v>
      </c>
      <c r="R15" t="n">
        <v>22.89</v>
      </c>
      <c r="S15" t="n">
        <v>13.89</v>
      </c>
      <c r="T15" t="n">
        <v>2794.06</v>
      </c>
      <c r="U15" t="n">
        <v>0.61</v>
      </c>
      <c r="V15" t="n">
        <v>0.74</v>
      </c>
      <c r="W15" t="n">
        <v>0.65</v>
      </c>
      <c r="X15" t="n">
        <v>0.17</v>
      </c>
      <c r="Y15" t="n">
        <v>1</v>
      </c>
      <c r="Z15" t="n">
        <v>10</v>
      </c>
      <c r="AA15" t="n">
        <v>32.5459129234233</v>
      </c>
      <c r="AB15" t="n">
        <v>44.53075388605188</v>
      </c>
      <c r="AC15" t="n">
        <v>40.28080123454817</v>
      </c>
      <c r="AD15" t="n">
        <v>32545.9129234233</v>
      </c>
      <c r="AE15" t="n">
        <v>44530.75388605188</v>
      </c>
      <c r="AF15" t="n">
        <v>3.31224104845985e-06</v>
      </c>
      <c r="AG15" t="n">
        <v>0.158125</v>
      </c>
      <c r="AH15" t="n">
        <v>40280.80123454817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13.2134</v>
      </c>
      <c r="E16" t="n">
        <v>7.57</v>
      </c>
      <c r="F16" t="n">
        <v>5.21</v>
      </c>
      <c r="G16" t="n">
        <v>34.71</v>
      </c>
      <c r="H16" t="n">
        <v>0.62</v>
      </c>
      <c r="I16" t="n">
        <v>9</v>
      </c>
      <c r="J16" t="n">
        <v>129.25</v>
      </c>
      <c r="K16" t="n">
        <v>45</v>
      </c>
      <c r="L16" t="n">
        <v>4.5</v>
      </c>
      <c r="M16" t="n">
        <v>7</v>
      </c>
      <c r="N16" t="n">
        <v>19.76</v>
      </c>
      <c r="O16" t="n">
        <v>16175.36</v>
      </c>
      <c r="P16" t="n">
        <v>49.41</v>
      </c>
      <c r="Q16" t="n">
        <v>202.81</v>
      </c>
      <c r="R16" t="n">
        <v>22.72</v>
      </c>
      <c r="S16" t="n">
        <v>13.89</v>
      </c>
      <c r="T16" t="n">
        <v>2713.1</v>
      </c>
      <c r="U16" t="n">
        <v>0.61</v>
      </c>
      <c r="V16" t="n">
        <v>0.74</v>
      </c>
      <c r="W16" t="n">
        <v>0.66</v>
      </c>
      <c r="X16" t="n">
        <v>0.17</v>
      </c>
      <c r="Y16" t="n">
        <v>1</v>
      </c>
      <c r="Z16" t="n">
        <v>10</v>
      </c>
      <c r="AA16" t="n">
        <v>32.19491469086616</v>
      </c>
      <c r="AB16" t="n">
        <v>44.05050261932036</v>
      </c>
      <c r="AC16" t="n">
        <v>39.84638447467518</v>
      </c>
      <c r="AD16" t="n">
        <v>32194.91469086615</v>
      </c>
      <c r="AE16" t="n">
        <v>44050.50261932036</v>
      </c>
      <c r="AF16" t="n">
        <v>3.323913258124051e-06</v>
      </c>
      <c r="AG16" t="n">
        <v>0.1577083333333333</v>
      </c>
      <c r="AH16" t="n">
        <v>39846.38447467518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13.2261</v>
      </c>
      <c r="E17" t="n">
        <v>7.56</v>
      </c>
      <c r="F17" t="n">
        <v>5.2</v>
      </c>
      <c r="G17" t="n">
        <v>34.66</v>
      </c>
      <c r="H17" t="n">
        <v>0.65</v>
      </c>
      <c r="I17" t="n">
        <v>9</v>
      </c>
      <c r="J17" t="n">
        <v>129.59</v>
      </c>
      <c r="K17" t="n">
        <v>45</v>
      </c>
      <c r="L17" t="n">
        <v>4.75</v>
      </c>
      <c r="M17" t="n">
        <v>7</v>
      </c>
      <c r="N17" t="n">
        <v>19.84</v>
      </c>
      <c r="O17" t="n">
        <v>16216.29</v>
      </c>
      <c r="P17" t="n">
        <v>48.99</v>
      </c>
      <c r="Q17" t="n">
        <v>202.81</v>
      </c>
      <c r="R17" t="n">
        <v>22.55</v>
      </c>
      <c r="S17" t="n">
        <v>13.89</v>
      </c>
      <c r="T17" t="n">
        <v>2631.26</v>
      </c>
      <c r="U17" t="n">
        <v>0.62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31.97414482414015</v>
      </c>
      <c r="AB17" t="n">
        <v>43.74843554798819</v>
      </c>
      <c r="AC17" t="n">
        <v>39.57314626067626</v>
      </c>
      <c r="AD17" t="n">
        <v>31974.14482414016</v>
      </c>
      <c r="AE17" t="n">
        <v>43748.43554798819</v>
      </c>
      <c r="AF17" t="n">
        <v>3.327108022407142e-06</v>
      </c>
      <c r="AG17" t="n">
        <v>0.1575</v>
      </c>
      <c r="AH17" t="n">
        <v>39573.14626067626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13.2993</v>
      </c>
      <c r="E18" t="n">
        <v>7.52</v>
      </c>
      <c r="F18" t="n">
        <v>5.18</v>
      </c>
      <c r="G18" t="n">
        <v>38.87</v>
      </c>
      <c r="H18" t="n">
        <v>0.68</v>
      </c>
      <c r="I18" t="n">
        <v>8</v>
      </c>
      <c r="J18" t="n">
        <v>129.92</v>
      </c>
      <c r="K18" t="n">
        <v>45</v>
      </c>
      <c r="L18" t="n">
        <v>5</v>
      </c>
      <c r="M18" t="n">
        <v>6</v>
      </c>
      <c r="N18" t="n">
        <v>19.92</v>
      </c>
      <c r="O18" t="n">
        <v>16257.24</v>
      </c>
      <c r="P18" t="n">
        <v>48.48</v>
      </c>
      <c r="Q18" t="n">
        <v>202.83</v>
      </c>
      <c r="R18" t="n">
        <v>22.21</v>
      </c>
      <c r="S18" t="n">
        <v>13.89</v>
      </c>
      <c r="T18" t="n">
        <v>2466.74</v>
      </c>
      <c r="U18" t="n">
        <v>0.63</v>
      </c>
      <c r="V18" t="n">
        <v>0.75</v>
      </c>
      <c r="W18" t="n">
        <v>0.65</v>
      </c>
      <c r="X18" t="n">
        <v>0.14</v>
      </c>
      <c r="Y18" t="n">
        <v>1</v>
      </c>
      <c r="Z18" t="n">
        <v>10</v>
      </c>
      <c r="AA18" t="n">
        <v>31.56201840969733</v>
      </c>
      <c r="AB18" t="n">
        <v>43.18454600601604</v>
      </c>
      <c r="AC18" t="n">
        <v>39.06307354516431</v>
      </c>
      <c r="AD18" t="n">
        <v>31562.01840969733</v>
      </c>
      <c r="AE18" t="n">
        <v>43184.54600601604</v>
      </c>
      <c r="AF18" t="n">
        <v>3.345521939377389e-06</v>
      </c>
      <c r="AG18" t="n">
        <v>0.1566666666666666</v>
      </c>
      <c r="AH18" t="n">
        <v>39063.07354516431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13.3171</v>
      </c>
      <c r="E19" t="n">
        <v>7.51</v>
      </c>
      <c r="F19" t="n">
        <v>5.17</v>
      </c>
      <c r="G19" t="n">
        <v>38.79</v>
      </c>
      <c r="H19" t="n">
        <v>0.71</v>
      </c>
      <c r="I19" t="n">
        <v>8</v>
      </c>
      <c r="J19" t="n">
        <v>130.25</v>
      </c>
      <c r="K19" t="n">
        <v>45</v>
      </c>
      <c r="L19" t="n">
        <v>5.25</v>
      </c>
      <c r="M19" t="n">
        <v>6</v>
      </c>
      <c r="N19" t="n">
        <v>20</v>
      </c>
      <c r="O19" t="n">
        <v>16298.23</v>
      </c>
      <c r="P19" t="n">
        <v>48.12</v>
      </c>
      <c r="Q19" t="n">
        <v>202.81</v>
      </c>
      <c r="R19" t="n">
        <v>21.82</v>
      </c>
      <c r="S19" t="n">
        <v>13.89</v>
      </c>
      <c r="T19" t="n">
        <v>2269.06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31.35664522969511</v>
      </c>
      <c r="AB19" t="n">
        <v>42.9035453607131</v>
      </c>
      <c r="AC19" t="n">
        <v>38.80889120706137</v>
      </c>
      <c r="AD19" t="n">
        <v>31356.64522969511</v>
      </c>
      <c r="AE19" t="n">
        <v>42903.54536071311</v>
      </c>
      <c r="AF19" t="n">
        <v>3.34999964049857e-06</v>
      </c>
      <c r="AG19" t="n">
        <v>0.1564583333333333</v>
      </c>
      <c r="AH19" t="n">
        <v>38808.89120706137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13.324</v>
      </c>
      <c r="E20" t="n">
        <v>7.51</v>
      </c>
      <c r="F20" t="n">
        <v>5.17</v>
      </c>
      <c r="G20" t="n">
        <v>38.76</v>
      </c>
      <c r="H20" t="n">
        <v>0.74</v>
      </c>
      <c r="I20" t="n">
        <v>8</v>
      </c>
      <c r="J20" t="n">
        <v>130.58</v>
      </c>
      <c r="K20" t="n">
        <v>45</v>
      </c>
      <c r="L20" t="n">
        <v>5.5</v>
      </c>
      <c r="M20" t="n">
        <v>6</v>
      </c>
      <c r="N20" t="n">
        <v>20.09</v>
      </c>
      <c r="O20" t="n">
        <v>16339.24</v>
      </c>
      <c r="P20" t="n">
        <v>47.67</v>
      </c>
      <c r="Q20" t="n">
        <v>202.81</v>
      </c>
      <c r="R20" t="n">
        <v>21.79</v>
      </c>
      <c r="S20" t="n">
        <v>13.89</v>
      </c>
      <c r="T20" t="n">
        <v>2254.58</v>
      </c>
      <c r="U20" t="n">
        <v>0.64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31.15777807013341</v>
      </c>
      <c r="AB20" t="n">
        <v>42.63144653960223</v>
      </c>
      <c r="AC20" t="n">
        <v>38.56276111554342</v>
      </c>
      <c r="AD20" t="n">
        <v>31157.77807013341</v>
      </c>
      <c r="AE20" t="n">
        <v>42631.44653960223</v>
      </c>
      <c r="AF20" t="n">
        <v>3.351735378573634e-06</v>
      </c>
      <c r="AG20" t="n">
        <v>0.1564583333333333</v>
      </c>
      <c r="AH20" t="n">
        <v>38562.76111554341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13.3839</v>
      </c>
      <c r="E21" t="n">
        <v>7.47</v>
      </c>
      <c r="F21" t="n">
        <v>5.16</v>
      </c>
      <c r="G21" t="n">
        <v>44.23</v>
      </c>
      <c r="H21" t="n">
        <v>0.78</v>
      </c>
      <c r="I21" t="n">
        <v>7</v>
      </c>
      <c r="J21" t="n">
        <v>130.92</v>
      </c>
      <c r="K21" t="n">
        <v>45</v>
      </c>
      <c r="L21" t="n">
        <v>5.75</v>
      </c>
      <c r="M21" t="n">
        <v>5</v>
      </c>
      <c r="N21" t="n">
        <v>20.17</v>
      </c>
      <c r="O21" t="n">
        <v>16380.29</v>
      </c>
      <c r="P21" t="n">
        <v>47.15</v>
      </c>
      <c r="Q21" t="n">
        <v>202.82</v>
      </c>
      <c r="R21" t="n">
        <v>21.49</v>
      </c>
      <c r="S21" t="n">
        <v>13.89</v>
      </c>
      <c r="T21" t="n">
        <v>2107.95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30.79550726573025</v>
      </c>
      <c r="AB21" t="n">
        <v>42.1357716427603</v>
      </c>
      <c r="AC21" t="n">
        <v>38.11439273517051</v>
      </c>
      <c r="AD21" t="n">
        <v>30795.50726573025</v>
      </c>
      <c r="AE21" t="n">
        <v>42135.7716427603</v>
      </c>
      <c r="AF21" t="n">
        <v>3.366803597515136e-06</v>
      </c>
      <c r="AG21" t="n">
        <v>0.155625</v>
      </c>
      <c r="AH21" t="n">
        <v>38114.39273517051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13.3849</v>
      </c>
      <c r="E22" t="n">
        <v>7.47</v>
      </c>
      <c r="F22" t="n">
        <v>5.16</v>
      </c>
      <c r="G22" t="n">
        <v>44.23</v>
      </c>
      <c r="H22" t="n">
        <v>0.8100000000000001</v>
      </c>
      <c r="I22" t="n">
        <v>7</v>
      </c>
      <c r="J22" t="n">
        <v>131.25</v>
      </c>
      <c r="K22" t="n">
        <v>45</v>
      </c>
      <c r="L22" t="n">
        <v>6</v>
      </c>
      <c r="M22" t="n">
        <v>5</v>
      </c>
      <c r="N22" t="n">
        <v>20.25</v>
      </c>
      <c r="O22" t="n">
        <v>16421.36</v>
      </c>
      <c r="P22" t="n">
        <v>47.23</v>
      </c>
      <c r="Q22" t="n">
        <v>202.81</v>
      </c>
      <c r="R22" t="n">
        <v>21.37</v>
      </c>
      <c r="S22" t="n">
        <v>13.89</v>
      </c>
      <c r="T22" t="n">
        <v>2050.76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30.82590043276784</v>
      </c>
      <c r="AB22" t="n">
        <v>42.17735691475283</v>
      </c>
      <c r="AC22" t="n">
        <v>38.1520091671695</v>
      </c>
      <c r="AD22" t="n">
        <v>30825.90043276784</v>
      </c>
      <c r="AE22" t="n">
        <v>42177.35691475283</v>
      </c>
      <c r="AF22" t="n">
        <v>3.367055153757899e-06</v>
      </c>
      <c r="AG22" t="n">
        <v>0.155625</v>
      </c>
      <c r="AH22" t="n">
        <v>38152.0091671695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13.3993</v>
      </c>
      <c r="E23" t="n">
        <v>7.46</v>
      </c>
      <c r="F23" t="n">
        <v>5.15</v>
      </c>
      <c r="G23" t="n">
        <v>44.16</v>
      </c>
      <c r="H23" t="n">
        <v>0.84</v>
      </c>
      <c r="I23" t="n">
        <v>7</v>
      </c>
      <c r="J23" t="n">
        <v>131.58</v>
      </c>
      <c r="K23" t="n">
        <v>45</v>
      </c>
      <c r="L23" t="n">
        <v>6.25</v>
      </c>
      <c r="M23" t="n">
        <v>5</v>
      </c>
      <c r="N23" t="n">
        <v>20.34</v>
      </c>
      <c r="O23" t="n">
        <v>16462.46</v>
      </c>
      <c r="P23" t="n">
        <v>46.62</v>
      </c>
      <c r="Q23" t="n">
        <v>202.81</v>
      </c>
      <c r="R23" t="n">
        <v>21.25</v>
      </c>
      <c r="S23" t="n">
        <v>13.89</v>
      </c>
      <c r="T23" t="n">
        <v>1989.15</v>
      </c>
      <c r="U23" t="n">
        <v>0.65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30.52847152077824</v>
      </c>
      <c r="AB23" t="n">
        <v>41.77040155573311</v>
      </c>
      <c r="AC23" t="n">
        <v>37.78389305644797</v>
      </c>
      <c r="AD23" t="n">
        <v>30528.47152077824</v>
      </c>
      <c r="AE23" t="n">
        <v>41770.40155573311</v>
      </c>
      <c r="AF23" t="n">
        <v>3.370677563653685e-06</v>
      </c>
      <c r="AG23" t="n">
        <v>0.1554166666666667</v>
      </c>
      <c r="AH23" t="n">
        <v>37783.89305644797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13.374</v>
      </c>
      <c r="E24" t="n">
        <v>7.48</v>
      </c>
      <c r="F24" t="n">
        <v>5.17</v>
      </c>
      <c r="G24" t="n">
        <v>44.28</v>
      </c>
      <c r="H24" t="n">
        <v>0.87</v>
      </c>
      <c r="I24" t="n">
        <v>7</v>
      </c>
      <c r="J24" t="n">
        <v>131.92</v>
      </c>
      <c r="K24" t="n">
        <v>45</v>
      </c>
      <c r="L24" t="n">
        <v>6.5</v>
      </c>
      <c r="M24" t="n">
        <v>5</v>
      </c>
      <c r="N24" t="n">
        <v>20.42</v>
      </c>
      <c r="O24" t="n">
        <v>16503.6</v>
      </c>
      <c r="P24" t="n">
        <v>46.22</v>
      </c>
      <c r="Q24" t="n">
        <v>202.81</v>
      </c>
      <c r="R24" t="n">
        <v>21.68</v>
      </c>
      <c r="S24" t="n">
        <v>13.89</v>
      </c>
      <c r="T24" t="n">
        <v>2203.28</v>
      </c>
      <c r="U24" t="n">
        <v>0.64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30.45722419347024</v>
      </c>
      <c r="AB24" t="n">
        <v>41.67291781930054</v>
      </c>
      <c r="AC24" t="n">
        <v>37.69571303100094</v>
      </c>
      <c r="AD24" t="n">
        <v>30457.22419347024</v>
      </c>
      <c r="AE24" t="n">
        <v>41672.91781930054</v>
      </c>
      <c r="AF24" t="n">
        <v>3.364313190711782e-06</v>
      </c>
      <c r="AG24" t="n">
        <v>0.1558333333333334</v>
      </c>
      <c r="AH24" t="n">
        <v>37695.71303100095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13.4761</v>
      </c>
      <c r="E25" t="n">
        <v>7.42</v>
      </c>
      <c r="F25" t="n">
        <v>5.13</v>
      </c>
      <c r="G25" t="n">
        <v>51.35</v>
      </c>
      <c r="H25" t="n">
        <v>0.9</v>
      </c>
      <c r="I25" t="n">
        <v>6</v>
      </c>
      <c r="J25" t="n">
        <v>132.25</v>
      </c>
      <c r="K25" t="n">
        <v>45</v>
      </c>
      <c r="L25" t="n">
        <v>6.75</v>
      </c>
      <c r="M25" t="n">
        <v>4</v>
      </c>
      <c r="N25" t="n">
        <v>20.5</v>
      </c>
      <c r="O25" t="n">
        <v>16544.76</v>
      </c>
      <c r="P25" t="n">
        <v>45.63</v>
      </c>
      <c r="Q25" t="n">
        <v>202.82</v>
      </c>
      <c r="R25" t="n">
        <v>20.66</v>
      </c>
      <c r="S25" t="n">
        <v>13.89</v>
      </c>
      <c r="T25" t="n">
        <v>1697.9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29.92812668658054</v>
      </c>
      <c r="AB25" t="n">
        <v>40.94898326824293</v>
      </c>
      <c r="AC25" t="n">
        <v>37.04086977744561</v>
      </c>
      <c r="AD25" t="n">
        <v>29928.12668658054</v>
      </c>
      <c r="AE25" t="n">
        <v>40948.98326824293</v>
      </c>
      <c r="AF25" t="n">
        <v>3.389997083097881e-06</v>
      </c>
      <c r="AG25" t="n">
        <v>0.1545833333333333</v>
      </c>
      <c r="AH25" t="n">
        <v>37040.86977744562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13.4852</v>
      </c>
      <c r="E26" t="n">
        <v>7.42</v>
      </c>
      <c r="F26" t="n">
        <v>5.13</v>
      </c>
      <c r="G26" t="n">
        <v>51.3</v>
      </c>
      <c r="H26" t="n">
        <v>0.93</v>
      </c>
      <c r="I26" t="n">
        <v>6</v>
      </c>
      <c r="J26" t="n">
        <v>132.58</v>
      </c>
      <c r="K26" t="n">
        <v>45</v>
      </c>
      <c r="L26" t="n">
        <v>7</v>
      </c>
      <c r="M26" t="n">
        <v>4</v>
      </c>
      <c r="N26" t="n">
        <v>20.59</v>
      </c>
      <c r="O26" t="n">
        <v>16585.95</v>
      </c>
      <c r="P26" t="n">
        <v>45.4</v>
      </c>
      <c r="Q26" t="n">
        <v>202.81</v>
      </c>
      <c r="R26" t="n">
        <v>20.54</v>
      </c>
      <c r="S26" t="n">
        <v>13.89</v>
      </c>
      <c r="T26" t="n">
        <v>1638.76</v>
      </c>
      <c r="U26" t="n">
        <v>0.68</v>
      </c>
      <c r="V26" t="n">
        <v>0.75</v>
      </c>
      <c r="W26" t="n">
        <v>0.64</v>
      </c>
      <c r="X26" t="n">
        <v>0.09</v>
      </c>
      <c r="Y26" t="n">
        <v>1</v>
      </c>
      <c r="Z26" t="n">
        <v>10</v>
      </c>
      <c r="AA26" t="n">
        <v>29.81662858707593</v>
      </c>
      <c r="AB26" t="n">
        <v>40.79642664955249</v>
      </c>
      <c r="AC26" t="n">
        <v>36.90287294832796</v>
      </c>
      <c r="AD26" t="n">
        <v>29816.62858707592</v>
      </c>
      <c r="AE26" t="n">
        <v>40796.42664955249</v>
      </c>
      <c r="AF26" t="n">
        <v>3.392286244907023e-06</v>
      </c>
      <c r="AG26" t="n">
        <v>0.1545833333333333</v>
      </c>
      <c r="AH26" t="n">
        <v>36902.87294832796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13.4746</v>
      </c>
      <c r="E27" t="n">
        <v>7.42</v>
      </c>
      <c r="F27" t="n">
        <v>5.14</v>
      </c>
      <c r="G27" t="n">
        <v>51.36</v>
      </c>
      <c r="H27" t="n">
        <v>0.96</v>
      </c>
      <c r="I27" t="n">
        <v>6</v>
      </c>
      <c r="J27" t="n">
        <v>132.92</v>
      </c>
      <c r="K27" t="n">
        <v>45</v>
      </c>
      <c r="L27" t="n">
        <v>7.25</v>
      </c>
      <c r="M27" t="n">
        <v>4</v>
      </c>
      <c r="N27" t="n">
        <v>20.67</v>
      </c>
      <c r="O27" t="n">
        <v>16627.17</v>
      </c>
      <c r="P27" t="n">
        <v>45.1</v>
      </c>
      <c r="Q27" t="n">
        <v>202.81</v>
      </c>
      <c r="R27" t="n">
        <v>20.67</v>
      </c>
      <c r="S27" t="n">
        <v>13.89</v>
      </c>
      <c r="T27" t="n">
        <v>1705.12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29.73520626500144</v>
      </c>
      <c r="AB27" t="n">
        <v>40.68502103639138</v>
      </c>
      <c r="AC27" t="n">
        <v>36.80209973052786</v>
      </c>
      <c r="AD27" t="n">
        <v>29735.20626500144</v>
      </c>
      <c r="AE27" t="n">
        <v>40685.02103639139</v>
      </c>
      <c r="AF27" t="n">
        <v>3.389619748733736e-06</v>
      </c>
      <c r="AG27" t="n">
        <v>0.1545833333333333</v>
      </c>
      <c r="AH27" t="n">
        <v>36802.09973052787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13.4675</v>
      </c>
      <c r="E28" t="n">
        <v>7.43</v>
      </c>
      <c r="F28" t="n">
        <v>5.14</v>
      </c>
      <c r="G28" t="n">
        <v>51.4</v>
      </c>
      <c r="H28" t="n">
        <v>0.99</v>
      </c>
      <c r="I28" t="n">
        <v>6</v>
      </c>
      <c r="J28" t="n">
        <v>133.25</v>
      </c>
      <c r="K28" t="n">
        <v>45</v>
      </c>
      <c r="L28" t="n">
        <v>7.5</v>
      </c>
      <c r="M28" t="n">
        <v>4</v>
      </c>
      <c r="N28" t="n">
        <v>20.76</v>
      </c>
      <c r="O28" t="n">
        <v>16668.43</v>
      </c>
      <c r="P28" t="n">
        <v>44.92</v>
      </c>
      <c r="Q28" t="n">
        <v>202.81</v>
      </c>
      <c r="R28" t="n">
        <v>20.82</v>
      </c>
      <c r="S28" t="n">
        <v>13.89</v>
      </c>
      <c r="T28" t="n">
        <v>1779.66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29.6777888167044</v>
      </c>
      <c r="AB28" t="n">
        <v>40.6064599505527</v>
      </c>
      <c r="AC28" t="n">
        <v>36.73103640446023</v>
      </c>
      <c r="AD28" t="n">
        <v>29677.7888167044</v>
      </c>
      <c r="AE28" t="n">
        <v>40606.45995055271</v>
      </c>
      <c r="AF28" t="n">
        <v>3.387833699410118e-06</v>
      </c>
      <c r="AG28" t="n">
        <v>0.1547916666666667</v>
      </c>
      <c r="AH28" t="n">
        <v>36731.03640446022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13.4635</v>
      </c>
      <c r="E29" t="n">
        <v>7.43</v>
      </c>
      <c r="F29" t="n">
        <v>5.14</v>
      </c>
      <c r="G29" t="n">
        <v>51.42</v>
      </c>
      <c r="H29" t="n">
        <v>1.03</v>
      </c>
      <c r="I29" t="n">
        <v>6</v>
      </c>
      <c r="J29" t="n">
        <v>133.59</v>
      </c>
      <c r="K29" t="n">
        <v>45</v>
      </c>
      <c r="L29" t="n">
        <v>7.75</v>
      </c>
      <c r="M29" t="n">
        <v>4</v>
      </c>
      <c r="N29" t="n">
        <v>20.84</v>
      </c>
      <c r="O29" t="n">
        <v>16709.71</v>
      </c>
      <c r="P29" t="n">
        <v>44.39</v>
      </c>
      <c r="Q29" t="n">
        <v>202.82</v>
      </c>
      <c r="R29" t="n">
        <v>20.81</v>
      </c>
      <c r="S29" t="n">
        <v>13.89</v>
      </c>
      <c r="T29" t="n">
        <v>1773.23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29.47171261102842</v>
      </c>
      <c r="AB29" t="n">
        <v>40.32449739450763</v>
      </c>
      <c r="AC29" t="n">
        <v>36.47598395902632</v>
      </c>
      <c r="AD29" t="n">
        <v>29471.71261102842</v>
      </c>
      <c r="AE29" t="n">
        <v>40324.49739450763</v>
      </c>
      <c r="AF29" t="n">
        <v>3.386827474439067e-06</v>
      </c>
      <c r="AG29" t="n">
        <v>0.1547916666666667</v>
      </c>
      <c r="AH29" t="n">
        <v>36475.98395902632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13.5466</v>
      </c>
      <c r="E30" t="n">
        <v>7.38</v>
      </c>
      <c r="F30" t="n">
        <v>5.12</v>
      </c>
      <c r="G30" t="n">
        <v>61.46</v>
      </c>
      <c r="H30" t="n">
        <v>1.06</v>
      </c>
      <c r="I30" t="n">
        <v>5</v>
      </c>
      <c r="J30" t="n">
        <v>133.92</v>
      </c>
      <c r="K30" t="n">
        <v>45</v>
      </c>
      <c r="L30" t="n">
        <v>8</v>
      </c>
      <c r="M30" t="n">
        <v>3</v>
      </c>
      <c r="N30" t="n">
        <v>20.93</v>
      </c>
      <c r="O30" t="n">
        <v>16751.02</v>
      </c>
      <c r="P30" t="n">
        <v>43.65</v>
      </c>
      <c r="Q30" t="n">
        <v>202.81</v>
      </c>
      <c r="R30" t="n">
        <v>20.3</v>
      </c>
      <c r="S30" t="n">
        <v>13.89</v>
      </c>
      <c r="T30" t="n">
        <v>1527.19</v>
      </c>
      <c r="U30" t="n">
        <v>0.68</v>
      </c>
      <c r="V30" t="n">
        <v>0.76</v>
      </c>
      <c r="W30" t="n">
        <v>0.64</v>
      </c>
      <c r="X30" t="n">
        <v>0.08</v>
      </c>
      <c r="Y30" t="n">
        <v>1</v>
      </c>
      <c r="Z30" t="n">
        <v>10</v>
      </c>
      <c r="AA30" t="n">
        <v>28.96739634484192</v>
      </c>
      <c r="AB30" t="n">
        <v>39.63446963025119</v>
      </c>
      <c r="AC30" t="n">
        <v>35.85181147612842</v>
      </c>
      <c r="AD30" t="n">
        <v>28967.39634484192</v>
      </c>
      <c r="AE30" t="n">
        <v>39634.46963025119</v>
      </c>
      <c r="AF30" t="n">
        <v>3.407731798212669e-06</v>
      </c>
      <c r="AG30" t="n">
        <v>0.15375</v>
      </c>
      <c r="AH30" t="n">
        <v>35851.81147612842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13.5542</v>
      </c>
      <c r="E31" t="n">
        <v>7.38</v>
      </c>
      <c r="F31" t="n">
        <v>5.12</v>
      </c>
      <c r="G31" t="n">
        <v>61.41</v>
      </c>
      <c r="H31" t="n">
        <v>1.09</v>
      </c>
      <c r="I31" t="n">
        <v>5</v>
      </c>
      <c r="J31" t="n">
        <v>134.26</v>
      </c>
      <c r="K31" t="n">
        <v>45</v>
      </c>
      <c r="L31" t="n">
        <v>8.25</v>
      </c>
      <c r="M31" t="n">
        <v>1</v>
      </c>
      <c r="N31" t="n">
        <v>21.01</v>
      </c>
      <c r="O31" t="n">
        <v>16792.37</v>
      </c>
      <c r="P31" t="n">
        <v>43.31</v>
      </c>
      <c r="Q31" t="n">
        <v>202.81</v>
      </c>
      <c r="R31" t="n">
        <v>20.03</v>
      </c>
      <c r="S31" t="n">
        <v>13.89</v>
      </c>
      <c r="T31" t="n">
        <v>1391.93</v>
      </c>
      <c r="U31" t="n">
        <v>0.6899999999999999</v>
      </c>
      <c r="V31" t="n">
        <v>0.76</v>
      </c>
      <c r="W31" t="n">
        <v>0.65</v>
      </c>
      <c r="X31" t="n">
        <v>0.08</v>
      </c>
      <c r="Y31" t="n">
        <v>1</v>
      </c>
      <c r="Z31" t="n">
        <v>10</v>
      </c>
      <c r="AA31" t="n">
        <v>28.81590180976179</v>
      </c>
      <c r="AB31" t="n">
        <v>39.42718812388836</v>
      </c>
      <c r="AC31" t="n">
        <v>35.66431262581082</v>
      </c>
      <c r="AD31" t="n">
        <v>28815.90180976179</v>
      </c>
      <c r="AE31" t="n">
        <v>39427.18812388837</v>
      </c>
      <c r="AF31" t="n">
        <v>3.409643625657667e-06</v>
      </c>
      <c r="AG31" t="n">
        <v>0.15375</v>
      </c>
      <c r="AH31" t="n">
        <v>35664.31262581082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13.5542</v>
      </c>
      <c r="E32" t="n">
        <v>7.38</v>
      </c>
      <c r="F32" t="n">
        <v>5.12</v>
      </c>
      <c r="G32" t="n">
        <v>61.41</v>
      </c>
      <c r="H32" t="n">
        <v>1.12</v>
      </c>
      <c r="I32" t="n">
        <v>5</v>
      </c>
      <c r="J32" t="n">
        <v>134.59</v>
      </c>
      <c r="K32" t="n">
        <v>45</v>
      </c>
      <c r="L32" t="n">
        <v>8.5</v>
      </c>
      <c r="M32" t="n">
        <v>1</v>
      </c>
      <c r="N32" t="n">
        <v>21.1</v>
      </c>
      <c r="O32" t="n">
        <v>16833.86</v>
      </c>
      <c r="P32" t="n">
        <v>43.33</v>
      </c>
      <c r="Q32" t="n">
        <v>202.81</v>
      </c>
      <c r="R32" t="n">
        <v>20.13</v>
      </c>
      <c r="S32" t="n">
        <v>13.89</v>
      </c>
      <c r="T32" t="n">
        <v>1440.49</v>
      </c>
      <c r="U32" t="n">
        <v>0.6899999999999999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28.82393173195115</v>
      </c>
      <c r="AB32" t="n">
        <v>39.43817501768297</v>
      </c>
      <c r="AC32" t="n">
        <v>35.6742509458819</v>
      </c>
      <c r="AD32" t="n">
        <v>28823.93173195115</v>
      </c>
      <c r="AE32" t="n">
        <v>39438.17501768297</v>
      </c>
      <c r="AF32" t="n">
        <v>3.409643625657667e-06</v>
      </c>
      <c r="AG32" t="n">
        <v>0.15375</v>
      </c>
      <c r="AH32" t="n">
        <v>35674.2509458819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13.5389</v>
      </c>
      <c r="E33" t="n">
        <v>7.39</v>
      </c>
      <c r="F33" t="n">
        <v>5.13</v>
      </c>
      <c r="G33" t="n">
        <v>61.51</v>
      </c>
      <c r="H33" t="n">
        <v>1.15</v>
      </c>
      <c r="I33" t="n">
        <v>5</v>
      </c>
      <c r="J33" t="n">
        <v>134.93</v>
      </c>
      <c r="K33" t="n">
        <v>45</v>
      </c>
      <c r="L33" t="n">
        <v>8.75</v>
      </c>
      <c r="M33" t="n">
        <v>1</v>
      </c>
      <c r="N33" t="n">
        <v>21.18</v>
      </c>
      <c r="O33" t="n">
        <v>16875.27</v>
      </c>
      <c r="P33" t="n">
        <v>43.44</v>
      </c>
      <c r="Q33" t="n">
        <v>202.81</v>
      </c>
      <c r="R33" t="n">
        <v>20.32</v>
      </c>
      <c r="S33" t="n">
        <v>13.89</v>
      </c>
      <c r="T33" t="n">
        <v>1536.39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28.91697312560508</v>
      </c>
      <c r="AB33" t="n">
        <v>39.56547835717624</v>
      </c>
      <c r="AC33" t="n">
        <v>35.78940463332567</v>
      </c>
      <c r="AD33" t="n">
        <v>28916.97312560508</v>
      </c>
      <c r="AE33" t="n">
        <v>39565.47835717624</v>
      </c>
      <c r="AF33" t="n">
        <v>3.405794815143394e-06</v>
      </c>
      <c r="AG33" t="n">
        <v>0.1539583333333333</v>
      </c>
      <c r="AH33" t="n">
        <v>35789.40463332567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13.545</v>
      </c>
      <c r="E34" t="n">
        <v>7.38</v>
      </c>
      <c r="F34" t="n">
        <v>5.12</v>
      </c>
      <c r="G34" t="n">
        <v>61.47</v>
      </c>
      <c r="H34" t="n">
        <v>1.18</v>
      </c>
      <c r="I34" t="n">
        <v>5</v>
      </c>
      <c r="J34" t="n">
        <v>135.27</v>
      </c>
      <c r="K34" t="n">
        <v>45</v>
      </c>
      <c r="L34" t="n">
        <v>9</v>
      </c>
      <c r="M34" t="n">
        <v>1</v>
      </c>
      <c r="N34" t="n">
        <v>21.27</v>
      </c>
      <c r="O34" t="n">
        <v>16916.71</v>
      </c>
      <c r="P34" t="n">
        <v>43.34</v>
      </c>
      <c r="Q34" t="n">
        <v>202.81</v>
      </c>
      <c r="R34" t="n">
        <v>20.24</v>
      </c>
      <c r="S34" t="n">
        <v>13.89</v>
      </c>
      <c r="T34" t="n">
        <v>1496.09</v>
      </c>
      <c r="U34" t="n">
        <v>0.6899999999999999</v>
      </c>
      <c r="V34" t="n">
        <v>0.76</v>
      </c>
      <c r="W34" t="n">
        <v>0.65</v>
      </c>
      <c r="X34" t="n">
        <v>0.08</v>
      </c>
      <c r="Y34" t="n">
        <v>1</v>
      </c>
      <c r="Z34" t="n">
        <v>10</v>
      </c>
      <c r="AA34" t="n">
        <v>28.84600507324856</v>
      </c>
      <c r="AB34" t="n">
        <v>39.46837673705303</v>
      </c>
      <c r="AC34" t="n">
        <v>35.70157025554374</v>
      </c>
      <c r="AD34" t="n">
        <v>28846.00507324855</v>
      </c>
      <c r="AE34" t="n">
        <v>39468.37673705303</v>
      </c>
      <c r="AF34" t="n">
        <v>3.407329308224248e-06</v>
      </c>
      <c r="AG34" t="n">
        <v>0.15375</v>
      </c>
      <c r="AH34" t="n">
        <v>35701.57025554374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13.5435</v>
      </c>
      <c r="E35" t="n">
        <v>7.38</v>
      </c>
      <c r="F35" t="n">
        <v>5.12</v>
      </c>
      <c r="G35" t="n">
        <v>61.48</v>
      </c>
      <c r="H35" t="n">
        <v>1.21</v>
      </c>
      <c r="I35" t="n">
        <v>5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43.29</v>
      </c>
      <c r="Q35" t="n">
        <v>202.81</v>
      </c>
      <c r="R35" t="n">
        <v>20.25</v>
      </c>
      <c r="S35" t="n">
        <v>13.89</v>
      </c>
      <c r="T35" t="n">
        <v>1497.85</v>
      </c>
      <c r="U35" t="n">
        <v>0.6899999999999999</v>
      </c>
      <c r="V35" t="n">
        <v>0.76</v>
      </c>
      <c r="W35" t="n">
        <v>0.65</v>
      </c>
      <c r="X35" t="n">
        <v>0.09</v>
      </c>
      <c r="Y35" t="n">
        <v>1</v>
      </c>
      <c r="Z35" t="n">
        <v>10</v>
      </c>
      <c r="AA35" t="n">
        <v>28.82886103499353</v>
      </c>
      <c r="AB35" t="n">
        <v>39.44491950757102</v>
      </c>
      <c r="AC35" t="n">
        <v>35.68035175112099</v>
      </c>
      <c r="AD35" t="n">
        <v>28828.86103499353</v>
      </c>
      <c r="AE35" t="n">
        <v>39444.91950757102</v>
      </c>
      <c r="AF35" t="n">
        <v>3.406951973860103e-06</v>
      </c>
      <c r="AG35" t="n">
        <v>0.15375</v>
      </c>
      <c r="AH35" t="n">
        <v>35680.35175112099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7.2525</v>
      </c>
      <c r="E2" t="n">
        <v>13.79</v>
      </c>
      <c r="F2" t="n">
        <v>6.74</v>
      </c>
      <c r="G2" t="n">
        <v>4.87</v>
      </c>
      <c r="H2" t="n">
        <v>0.07000000000000001</v>
      </c>
      <c r="I2" t="n">
        <v>83</v>
      </c>
      <c r="J2" t="n">
        <v>263.32</v>
      </c>
      <c r="K2" t="n">
        <v>59.89</v>
      </c>
      <c r="L2" t="n">
        <v>1</v>
      </c>
      <c r="M2" t="n">
        <v>81</v>
      </c>
      <c r="N2" t="n">
        <v>67.43000000000001</v>
      </c>
      <c r="O2" t="n">
        <v>32710.1</v>
      </c>
      <c r="P2" t="n">
        <v>113.72</v>
      </c>
      <c r="Q2" t="n">
        <v>202.94</v>
      </c>
      <c r="R2" t="n">
        <v>70.7</v>
      </c>
      <c r="S2" t="n">
        <v>13.89</v>
      </c>
      <c r="T2" t="n">
        <v>26333.95</v>
      </c>
      <c r="U2" t="n">
        <v>0.2</v>
      </c>
      <c r="V2" t="n">
        <v>0.57</v>
      </c>
      <c r="W2" t="n">
        <v>0.77</v>
      </c>
      <c r="X2" t="n">
        <v>1.7</v>
      </c>
      <c r="Y2" t="n">
        <v>1</v>
      </c>
      <c r="Z2" t="n">
        <v>10</v>
      </c>
      <c r="AA2" t="n">
        <v>119.558265760834</v>
      </c>
      <c r="AB2" t="n">
        <v>163.5848937523295</v>
      </c>
      <c r="AC2" t="n">
        <v>147.9725810854927</v>
      </c>
      <c r="AD2" t="n">
        <v>119558.265760834</v>
      </c>
      <c r="AE2" t="n">
        <v>163584.8937523295</v>
      </c>
      <c r="AF2" t="n">
        <v>1.612480819509021e-06</v>
      </c>
      <c r="AG2" t="n">
        <v>0.2872916666666667</v>
      </c>
      <c r="AH2" t="n">
        <v>147972.5810854927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8.148899999999999</v>
      </c>
      <c r="E3" t="n">
        <v>12.27</v>
      </c>
      <c r="F3" t="n">
        <v>6.28</v>
      </c>
      <c r="G3" t="n">
        <v>6.08</v>
      </c>
      <c r="H3" t="n">
        <v>0.08</v>
      </c>
      <c r="I3" t="n">
        <v>62</v>
      </c>
      <c r="J3" t="n">
        <v>263.79</v>
      </c>
      <c r="K3" t="n">
        <v>59.89</v>
      </c>
      <c r="L3" t="n">
        <v>1.25</v>
      </c>
      <c r="M3" t="n">
        <v>60</v>
      </c>
      <c r="N3" t="n">
        <v>67.65000000000001</v>
      </c>
      <c r="O3" t="n">
        <v>32767.75</v>
      </c>
      <c r="P3" t="n">
        <v>105.91</v>
      </c>
      <c r="Q3" t="n">
        <v>202.94</v>
      </c>
      <c r="R3" t="n">
        <v>56.59</v>
      </c>
      <c r="S3" t="n">
        <v>13.89</v>
      </c>
      <c r="T3" t="n">
        <v>19386.86</v>
      </c>
      <c r="U3" t="n">
        <v>0.25</v>
      </c>
      <c r="V3" t="n">
        <v>0.62</v>
      </c>
      <c r="W3" t="n">
        <v>0.73</v>
      </c>
      <c r="X3" t="n">
        <v>1.24</v>
      </c>
      <c r="Y3" t="n">
        <v>1</v>
      </c>
      <c r="Z3" t="n">
        <v>10</v>
      </c>
      <c r="AA3" t="n">
        <v>99.46628852439144</v>
      </c>
      <c r="AB3" t="n">
        <v>136.0941641019655</v>
      </c>
      <c r="AC3" t="n">
        <v>123.1055280894693</v>
      </c>
      <c r="AD3" t="n">
        <v>99466.28852439145</v>
      </c>
      <c r="AE3" t="n">
        <v>136094.1641019655</v>
      </c>
      <c r="AF3" t="n">
        <v>1.811781447790011e-06</v>
      </c>
      <c r="AG3" t="n">
        <v>0.255625</v>
      </c>
      <c r="AH3" t="n">
        <v>123105.5280894693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8.769399999999999</v>
      </c>
      <c r="E4" t="n">
        <v>11.4</v>
      </c>
      <c r="F4" t="n">
        <v>6.02</v>
      </c>
      <c r="G4" t="n">
        <v>7.23</v>
      </c>
      <c r="H4" t="n">
        <v>0.1</v>
      </c>
      <c r="I4" t="n">
        <v>50</v>
      </c>
      <c r="J4" t="n">
        <v>264.25</v>
      </c>
      <c r="K4" t="n">
        <v>59.89</v>
      </c>
      <c r="L4" t="n">
        <v>1.5</v>
      </c>
      <c r="M4" t="n">
        <v>48</v>
      </c>
      <c r="N4" t="n">
        <v>67.87</v>
      </c>
      <c r="O4" t="n">
        <v>32825.49</v>
      </c>
      <c r="P4" t="n">
        <v>101.37</v>
      </c>
      <c r="Q4" t="n">
        <v>202.85</v>
      </c>
      <c r="R4" t="n">
        <v>48.4</v>
      </c>
      <c r="S4" t="n">
        <v>13.89</v>
      </c>
      <c r="T4" t="n">
        <v>15349</v>
      </c>
      <c r="U4" t="n">
        <v>0.29</v>
      </c>
      <c r="V4" t="n">
        <v>0.64</v>
      </c>
      <c r="W4" t="n">
        <v>0.71</v>
      </c>
      <c r="X4" t="n">
        <v>0.98</v>
      </c>
      <c r="Y4" t="n">
        <v>1</v>
      </c>
      <c r="Z4" t="n">
        <v>10</v>
      </c>
      <c r="AA4" t="n">
        <v>88.72632366247979</v>
      </c>
      <c r="AB4" t="n">
        <v>121.3992703640957</v>
      </c>
      <c r="AC4" t="n">
        <v>109.8130943855242</v>
      </c>
      <c r="AD4" t="n">
        <v>88726.32366247979</v>
      </c>
      <c r="AE4" t="n">
        <v>121399.2703640957</v>
      </c>
      <c r="AF4" t="n">
        <v>1.94973999291312e-06</v>
      </c>
      <c r="AG4" t="n">
        <v>0.2375</v>
      </c>
      <c r="AH4" t="n">
        <v>109813.0943855242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9.2081</v>
      </c>
      <c r="E5" t="n">
        <v>10.86</v>
      </c>
      <c r="F5" t="n">
        <v>5.88</v>
      </c>
      <c r="G5" t="n">
        <v>8.41</v>
      </c>
      <c r="H5" t="n">
        <v>0.12</v>
      </c>
      <c r="I5" t="n">
        <v>42</v>
      </c>
      <c r="J5" t="n">
        <v>264.72</v>
      </c>
      <c r="K5" t="n">
        <v>59.89</v>
      </c>
      <c r="L5" t="n">
        <v>1.75</v>
      </c>
      <c r="M5" t="n">
        <v>40</v>
      </c>
      <c r="N5" t="n">
        <v>68.09</v>
      </c>
      <c r="O5" t="n">
        <v>32883.31</v>
      </c>
      <c r="P5" t="n">
        <v>98.94</v>
      </c>
      <c r="Q5" t="n">
        <v>202.84</v>
      </c>
      <c r="R5" t="n">
        <v>44.12</v>
      </c>
      <c r="S5" t="n">
        <v>13.89</v>
      </c>
      <c r="T5" t="n">
        <v>13247.8</v>
      </c>
      <c r="U5" t="n">
        <v>0.31</v>
      </c>
      <c r="V5" t="n">
        <v>0.66</v>
      </c>
      <c r="W5" t="n">
        <v>0.7</v>
      </c>
      <c r="X5" t="n">
        <v>0.84</v>
      </c>
      <c r="Y5" t="n">
        <v>1</v>
      </c>
      <c r="Z5" t="n">
        <v>10</v>
      </c>
      <c r="AA5" t="n">
        <v>82.62829227318507</v>
      </c>
      <c r="AB5" t="n">
        <v>113.0556747911089</v>
      </c>
      <c r="AC5" t="n">
        <v>102.2657998637107</v>
      </c>
      <c r="AD5" t="n">
        <v>82628.29227318507</v>
      </c>
      <c r="AE5" t="n">
        <v>113055.6747911089</v>
      </c>
      <c r="AF5" t="n">
        <v>2.047278129489281e-06</v>
      </c>
      <c r="AG5" t="n">
        <v>0.22625</v>
      </c>
      <c r="AH5" t="n">
        <v>102265.7998637107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9.5985</v>
      </c>
      <c r="E6" t="n">
        <v>10.42</v>
      </c>
      <c r="F6" t="n">
        <v>5.75</v>
      </c>
      <c r="G6" t="n">
        <v>9.58</v>
      </c>
      <c r="H6" t="n">
        <v>0.13</v>
      </c>
      <c r="I6" t="n">
        <v>36</v>
      </c>
      <c r="J6" t="n">
        <v>265.19</v>
      </c>
      <c r="K6" t="n">
        <v>59.89</v>
      </c>
      <c r="L6" t="n">
        <v>2</v>
      </c>
      <c r="M6" t="n">
        <v>34</v>
      </c>
      <c r="N6" t="n">
        <v>68.31</v>
      </c>
      <c r="O6" t="n">
        <v>32941.21</v>
      </c>
      <c r="P6" t="n">
        <v>96.48</v>
      </c>
      <c r="Q6" t="n">
        <v>202.83</v>
      </c>
      <c r="R6" t="n">
        <v>39.41</v>
      </c>
      <c r="S6" t="n">
        <v>13.89</v>
      </c>
      <c r="T6" t="n">
        <v>10924.63</v>
      </c>
      <c r="U6" t="n">
        <v>0.35</v>
      </c>
      <c r="V6" t="n">
        <v>0.67</v>
      </c>
      <c r="W6" t="n">
        <v>0.7</v>
      </c>
      <c r="X6" t="n">
        <v>0.71</v>
      </c>
      <c r="Y6" t="n">
        <v>1</v>
      </c>
      <c r="Z6" t="n">
        <v>10</v>
      </c>
      <c r="AA6" t="n">
        <v>77.48258294403492</v>
      </c>
      <c r="AB6" t="n">
        <v>106.0150882742953</v>
      </c>
      <c r="AC6" t="n">
        <v>95.8971570425343</v>
      </c>
      <c r="AD6" t="n">
        <v>77482.58294403492</v>
      </c>
      <c r="AE6" t="n">
        <v>106015.0882742953</v>
      </c>
      <c r="AF6" t="n">
        <v>2.134077510659405e-06</v>
      </c>
      <c r="AG6" t="n">
        <v>0.2170833333333333</v>
      </c>
      <c r="AH6" t="n">
        <v>95897.15704253431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9.8606</v>
      </c>
      <c r="E7" t="n">
        <v>10.14</v>
      </c>
      <c r="F7" t="n">
        <v>5.67</v>
      </c>
      <c r="G7" t="n">
        <v>10.63</v>
      </c>
      <c r="H7" t="n">
        <v>0.15</v>
      </c>
      <c r="I7" t="n">
        <v>32</v>
      </c>
      <c r="J7" t="n">
        <v>265.66</v>
      </c>
      <c r="K7" t="n">
        <v>59.89</v>
      </c>
      <c r="L7" t="n">
        <v>2.25</v>
      </c>
      <c r="M7" t="n">
        <v>30</v>
      </c>
      <c r="N7" t="n">
        <v>68.53</v>
      </c>
      <c r="O7" t="n">
        <v>32999.19</v>
      </c>
      <c r="P7" t="n">
        <v>95.09999999999999</v>
      </c>
      <c r="Q7" t="n">
        <v>202.81</v>
      </c>
      <c r="R7" t="n">
        <v>37.47</v>
      </c>
      <c r="S7" t="n">
        <v>13.89</v>
      </c>
      <c r="T7" t="n">
        <v>9972.59</v>
      </c>
      <c r="U7" t="n">
        <v>0.37</v>
      </c>
      <c r="V7" t="n">
        <v>0.68</v>
      </c>
      <c r="W7" t="n">
        <v>0.6899999999999999</v>
      </c>
      <c r="X7" t="n">
        <v>0.63</v>
      </c>
      <c r="Y7" t="n">
        <v>1</v>
      </c>
      <c r="Z7" t="n">
        <v>10</v>
      </c>
      <c r="AA7" t="n">
        <v>74.4309301019422</v>
      </c>
      <c r="AB7" t="n">
        <v>101.8396822263244</v>
      </c>
      <c r="AC7" t="n">
        <v>92.12024588756125</v>
      </c>
      <c r="AD7" t="n">
        <v>74430.9301019422</v>
      </c>
      <c r="AE7" t="n">
        <v>101839.6822263244</v>
      </c>
      <c r="AF7" t="n">
        <v>2.19235137798699e-06</v>
      </c>
      <c r="AG7" t="n">
        <v>0.21125</v>
      </c>
      <c r="AH7" t="n">
        <v>92120.24588756125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10.1468</v>
      </c>
      <c r="E8" t="n">
        <v>9.859999999999999</v>
      </c>
      <c r="F8" t="n">
        <v>5.59</v>
      </c>
      <c r="G8" t="n">
        <v>11.97</v>
      </c>
      <c r="H8" t="n">
        <v>0.17</v>
      </c>
      <c r="I8" t="n">
        <v>28</v>
      </c>
      <c r="J8" t="n">
        <v>266.13</v>
      </c>
      <c r="K8" t="n">
        <v>59.89</v>
      </c>
      <c r="L8" t="n">
        <v>2.5</v>
      </c>
      <c r="M8" t="n">
        <v>26</v>
      </c>
      <c r="N8" t="n">
        <v>68.75</v>
      </c>
      <c r="O8" t="n">
        <v>33057.26</v>
      </c>
      <c r="P8" t="n">
        <v>93.56</v>
      </c>
      <c r="Q8" t="n">
        <v>202.85</v>
      </c>
      <c r="R8" t="n">
        <v>34.79</v>
      </c>
      <c r="S8" t="n">
        <v>13.89</v>
      </c>
      <c r="T8" t="n">
        <v>8655.17</v>
      </c>
      <c r="U8" t="n">
        <v>0.4</v>
      </c>
      <c r="V8" t="n">
        <v>0.6899999999999999</v>
      </c>
      <c r="W8" t="n">
        <v>0.68</v>
      </c>
      <c r="X8" t="n">
        <v>0.55</v>
      </c>
      <c r="Y8" t="n">
        <v>1</v>
      </c>
      <c r="Z8" t="n">
        <v>10</v>
      </c>
      <c r="AA8" t="n">
        <v>71.28627322558036</v>
      </c>
      <c r="AB8" t="n">
        <v>97.53702395561812</v>
      </c>
      <c r="AC8" t="n">
        <v>88.22822728339098</v>
      </c>
      <c r="AD8" t="n">
        <v>71286.27322558036</v>
      </c>
      <c r="AE8" t="n">
        <v>97537.02395561812</v>
      </c>
      <c r="AF8" t="n">
        <v>2.255983506293572e-06</v>
      </c>
      <c r="AG8" t="n">
        <v>0.2054166666666667</v>
      </c>
      <c r="AH8" t="n">
        <v>88228.22728339098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10.2837</v>
      </c>
      <c r="E9" t="n">
        <v>9.720000000000001</v>
      </c>
      <c r="F9" t="n">
        <v>5.56</v>
      </c>
      <c r="G9" t="n">
        <v>12.82</v>
      </c>
      <c r="H9" t="n">
        <v>0.18</v>
      </c>
      <c r="I9" t="n">
        <v>26</v>
      </c>
      <c r="J9" t="n">
        <v>266.6</v>
      </c>
      <c r="K9" t="n">
        <v>59.89</v>
      </c>
      <c r="L9" t="n">
        <v>2.75</v>
      </c>
      <c r="M9" t="n">
        <v>24</v>
      </c>
      <c r="N9" t="n">
        <v>68.97</v>
      </c>
      <c r="O9" t="n">
        <v>33115.41</v>
      </c>
      <c r="P9" t="n">
        <v>92.98999999999999</v>
      </c>
      <c r="Q9" t="n">
        <v>202.83</v>
      </c>
      <c r="R9" t="n">
        <v>33.85</v>
      </c>
      <c r="S9" t="n">
        <v>13.89</v>
      </c>
      <c r="T9" t="n">
        <v>8194.85</v>
      </c>
      <c r="U9" t="n">
        <v>0.41</v>
      </c>
      <c r="V9" t="n">
        <v>0.7</v>
      </c>
      <c r="W9" t="n">
        <v>0.68</v>
      </c>
      <c r="X9" t="n">
        <v>0.52</v>
      </c>
      <c r="Y9" t="n">
        <v>1</v>
      </c>
      <c r="Z9" t="n">
        <v>10</v>
      </c>
      <c r="AA9" t="n">
        <v>69.95820253367509</v>
      </c>
      <c r="AB9" t="n">
        <v>95.71989904461043</v>
      </c>
      <c r="AC9" t="n">
        <v>86.58452622353848</v>
      </c>
      <c r="AD9" t="n">
        <v>69958.2025336751</v>
      </c>
      <c r="AE9" t="n">
        <v>95719.89904461043</v>
      </c>
      <c r="AF9" t="n">
        <v>2.286421096668034e-06</v>
      </c>
      <c r="AG9" t="n">
        <v>0.2025</v>
      </c>
      <c r="AH9" t="n">
        <v>86584.52622353847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10.5128</v>
      </c>
      <c r="E10" t="n">
        <v>9.51</v>
      </c>
      <c r="F10" t="n">
        <v>5.5</v>
      </c>
      <c r="G10" t="n">
        <v>14.34</v>
      </c>
      <c r="H10" t="n">
        <v>0.2</v>
      </c>
      <c r="I10" t="n">
        <v>23</v>
      </c>
      <c r="J10" t="n">
        <v>267.08</v>
      </c>
      <c r="K10" t="n">
        <v>59.89</v>
      </c>
      <c r="L10" t="n">
        <v>3</v>
      </c>
      <c r="M10" t="n">
        <v>21</v>
      </c>
      <c r="N10" t="n">
        <v>69.19</v>
      </c>
      <c r="O10" t="n">
        <v>33173.65</v>
      </c>
      <c r="P10" t="n">
        <v>91.86</v>
      </c>
      <c r="Q10" t="n">
        <v>202.93</v>
      </c>
      <c r="R10" t="n">
        <v>31.76</v>
      </c>
      <c r="S10" t="n">
        <v>13.89</v>
      </c>
      <c r="T10" t="n">
        <v>7163.1</v>
      </c>
      <c r="U10" t="n">
        <v>0.44</v>
      </c>
      <c r="V10" t="n">
        <v>0.7</v>
      </c>
      <c r="W10" t="n">
        <v>0.68</v>
      </c>
      <c r="X10" t="n">
        <v>0.46</v>
      </c>
      <c r="Y10" t="n">
        <v>1</v>
      </c>
      <c r="Z10" t="n">
        <v>10</v>
      </c>
      <c r="AA10" t="n">
        <v>67.69194214406008</v>
      </c>
      <c r="AB10" t="n">
        <v>92.61910159918861</v>
      </c>
      <c r="AC10" t="n">
        <v>83.77966453431017</v>
      </c>
      <c r="AD10" t="n">
        <v>67691.94214406009</v>
      </c>
      <c r="AE10" t="n">
        <v>92619.10159918861</v>
      </c>
      <c r="AF10" t="n">
        <v>2.337357926140562e-06</v>
      </c>
      <c r="AG10" t="n">
        <v>0.198125</v>
      </c>
      <c r="AH10" t="n">
        <v>83779.66453431017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10.5839</v>
      </c>
      <c r="E11" t="n">
        <v>9.449999999999999</v>
      </c>
      <c r="F11" t="n">
        <v>5.48</v>
      </c>
      <c r="G11" t="n">
        <v>14.95</v>
      </c>
      <c r="H11" t="n">
        <v>0.22</v>
      </c>
      <c r="I11" t="n">
        <v>22</v>
      </c>
      <c r="J11" t="n">
        <v>267.55</v>
      </c>
      <c r="K11" t="n">
        <v>59.89</v>
      </c>
      <c r="L11" t="n">
        <v>3.25</v>
      </c>
      <c r="M11" t="n">
        <v>20</v>
      </c>
      <c r="N11" t="n">
        <v>69.41</v>
      </c>
      <c r="O11" t="n">
        <v>33231.97</v>
      </c>
      <c r="P11" t="n">
        <v>91.67</v>
      </c>
      <c r="Q11" t="n">
        <v>202.81</v>
      </c>
      <c r="R11" t="n">
        <v>31.49</v>
      </c>
      <c r="S11" t="n">
        <v>13.89</v>
      </c>
      <c r="T11" t="n">
        <v>7034.52</v>
      </c>
      <c r="U11" t="n">
        <v>0.44</v>
      </c>
      <c r="V11" t="n">
        <v>0.71</v>
      </c>
      <c r="W11" t="n">
        <v>0.68</v>
      </c>
      <c r="X11" t="n">
        <v>0.45</v>
      </c>
      <c r="Y11" t="n">
        <v>1</v>
      </c>
      <c r="Z11" t="n">
        <v>10</v>
      </c>
      <c r="AA11" t="n">
        <v>67.08709685894493</v>
      </c>
      <c r="AB11" t="n">
        <v>91.79152559620374</v>
      </c>
      <c r="AC11" t="n">
        <v>83.0310712235397</v>
      </c>
      <c r="AD11" t="n">
        <v>67087.09685894493</v>
      </c>
      <c r="AE11" t="n">
        <v>91791.52559620373</v>
      </c>
      <c r="AF11" t="n">
        <v>2.353165907701003e-06</v>
      </c>
      <c r="AG11" t="n">
        <v>0.196875</v>
      </c>
      <c r="AH11" t="n">
        <v>83031.07122353969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10.7801</v>
      </c>
      <c r="E12" t="n">
        <v>9.279999999999999</v>
      </c>
      <c r="F12" t="n">
        <v>5.41</v>
      </c>
      <c r="G12" t="n">
        <v>16.24</v>
      </c>
      <c r="H12" t="n">
        <v>0.23</v>
      </c>
      <c r="I12" t="n">
        <v>20</v>
      </c>
      <c r="J12" t="n">
        <v>268.02</v>
      </c>
      <c r="K12" t="n">
        <v>59.89</v>
      </c>
      <c r="L12" t="n">
        <v>3.5</v>
      </c>
      <c r="M12" t="n">
        <v>18</v>
      </c>
      <c r="N12" t="n">
        <v>69.64</v>
      </c>
      <c r="O12" t="n">
        <v>33290.38</v>
      </c>
      <c r="P12" t="n">
        <v>90.31999999999999</v>
      </c>
      <c r="Q12" t="n">
        <v>202.84</v>
      </c>
      <c r="R12" t="n">
        <v>29.16</v>
      </c>
      <c r="S12" t="n">
        <v>13.89</v>
      </c>
      <c r="T12" t="n">
        <v>5879.18</v>
      </c>
      <c r="U12" t="n">
        <v>0.48</v>
      </c>
      <c r="V12" t="n">
        <v>0.71</v>
      </c>
      <c r="W12" t="n">
        <v>0.67</v>
      </c>
      <c r="X12" t="n">
        <v>0.37</v>
      </c>
      <c r="Y12" t="n">
        <v>1</v>
      </c>
      <c r="Z12" t="n">
        <v>10</v>
      </c>
      <c r="AA12" t="n">
        <v>64.99548045678713</v>
      </c>
      <c r="AB12" t="n">
        <v>88.92968375916971</v>
      </c>
      <c r="AC12" t="n">
        <v>80.44235955481105</v>
      </c>
      <c r="AD12" t="n">
        <v>64995.48045678714</v>
      </c>
      <c r="AE12" t="n">
        <v>88929.68375916971</v>
      </c>
      <c r="AF12" t="n">
        <v>2.396787932766521e-06</v>
      </c>
      <c r="AG12" t="n">
        <v>0.1933333333333333</v>
      </c>
      <c r="AH12" t="n">
        <v>80442.35955481105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10.8502</v>
      </c>
      <c r="E13" t="n">
        <v>9.220000000000001</v>
      </c>
      <c r="F13" t="n">
        <v>5.4</v>
      </c>
      <c r="G13" t="n">
        <v>17.06</v>
      </c>
      <c r="H13" t="n">
        <v>0.25</v>
      </c>
      <c r="I13" t="n">
        <v>19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90.09</v>
      </c>
      <c r="Q13" t="n">
        <v>202.86</v>
      </c>
      <c r="R13" t="n">
        <v>28.84</v>
      </c>
      <c r="S13" t="n">
        <v>13.89</v>
      </c>
      <c r="T13" t="n">
        <v>5726.3</v>
      </c>
      <c r="U13" t="n">
        <v>0.48</v>
      </c>
      <c r="V13" t="n">
        <v>0.72</v>
      </c>
      <c r="W13" t="n">
        <v>0.67</v>
      </c>
      <c r="X13" t="n">
        <v>0.36</v>
      </c>
      <c r="Y13" t="n">
        <v>1</v>
      </c>
      <c r="Z13" t="n">
        <v>10</v>
      </c>
      <c r="AA13" t="n">
        <v>64.43966545828289</v>
      </c>
      <c r="AB13" t="n">
        <v>88.16919315738943</v>
      </c>
      <c r="AC13" t="n">
        <v>79.75444910870917</v>
      </c>
      <c r="AD13" t="n">
        <v>64439.66545828289</v>
      </c>
      <c r="AE13" t="n">
        <v>88169.19315738943</v>
      </c>
      <c r="AF13" t="n">
        <v>2.412373579846504e-06</v>
      </c>
      <c r="AG13" t="n">
        <v>0.1920833333333334</v>
      </c>
      <c r="AH13" t="n">
        <v>79754.44910870917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11.0297</v>
      </c>
      <c r="E14" t="n">
        <v>9.07</v>
      </c>
      <c r="F14" t="n">
        <v>5.35</v>
      </c>
      <c r="G14" t="n">
        <v>18.9</v>
      </c>
      <c r="H14" t="n">
        <v>0.26</v>
      </c>
      <c r="I14" t="n">
        <v>17</v>
      </c>
      <c r="J14" t="n">
        <v>268.97</v>
      </c>
      <c r="K14" t="n">
        <v>59.89</v>
      </c>
      <c r="L14" t="n">
        <v>4</v>
      </c>
      <c r="M14" t="n">
        <v>15</v>
      </c>
      <c r="N14" t="n">
        <v>70.09</v>
      </c>
      <c r="O14" t="n">
        <v>33407.45</v>
      </c>
      <c r="P14" t="n">
        <v>88.98</v>
      </c>
      <c r="Q14" t="n">
        <v>202.87</v>
      </c>
      <c r="R14" t="n">
        <v>27.41</v>
      </c>
      <c r="S14" t="n">
        <v>13.89</v>
      </c>
      <c r="T14" t="n">
        <v>5019.08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62.7169723587273</v>
      </c>
      <c r="AB14" t="n">
        <v>85.81212845872292</v>
      </c>
      <c r="AC14" t="n">
        <v>77.62233935672155</v>
      </c>
      <c r="AD14" t="n">
        <v>62716.9723587273</v>
      </c>
      <c r="AE14" t="n">
        <v>85812.12845872293</v>
      </c>
      <c r="AF14" t="n">
        <v>2.452282619088403e-06</v>
      </c>
      <c r="AG14" t="n">
        <v>0.1889583333333333</v>
      </c>
      <c r="AH14" t="n">
        <v>77622.33935672155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11.1097</v>
      </c>
      <c r="E15" t="n">
        <v>9</v>
      </c>
      <c r="F15" t="n">
        <v>5.34</v>
      </c>
      <c r="G15" t="n">
        <v>20.02</v>
      </c>
      <c r="H15" t="n">
        <v>0.28</v>
      </c>
      <c r="I15" t="n">
        <v>16</v>
      </c>
      <c r="J15" t="n">
        <v>269.45</v>
      </c>
      <c r="K15" t="n">
        <v>59.89</v>
      </c>
      <c r="L15" t="n">
        <v>4.25</v>
      </c>
      <c r="M15" t="n">
        <v>14</v>
      </c>
      <c r="N15" t="n">
        <v>70.31</v>
      </c>
      <c r="O15" t="n">
        <v>33466.11</v>
      </c>
      <c r="P15" t="n">
        <v>88.69</v>
      </c>
      <c r="Q15" t="n">
        <v>202.81</v>
      </c>
      <c r="R15" t="n">
        <v>27.03</v>
      </c>
      <c r="S15" t="n">
        <v>13.89</v>
      </c>
      <c r="T15" t="n">
        <v>4833.23</v>
      </c>
      <c r="U15" t="n">
        <v>0.51</v>
      </c>
      <c r="V15" t="n">
        <v>0.72</v>
      </c>
      <c r="W15" t="n">
        <v>0.66</v>
      </c>
      <c r="X15" t="n">
        <v>0.3</v>
      </c>
      <c r="Y15" t="n">
        <v>1</v>
      </c>
      <c r="Z15" t="n">
        <v>10</v>
      </c>
      <c r="AA15" t="n">
        <v>62.10427290839102</v>
      </c>
      <c r="AB15" t="n">
        <v>84.97380604038118</v>
      </c>
      <c r="AC15" t="n">
        <v>76.86402525339318</v>
      </c>
      <c r="AD15" t="n">
        <v>62104.27290839102</v>
      </c>
      <c r="AE15" t="n">
        <v>84973.80604038118</v>
      </c>
      <c r="AF15" t="n">
        <v>2.470069377524904e-06</v>
      </c>
      <c r="AG15" t="n">
        <v>0.1875</v>
      </c>
      <c r="AH15" t="n">
        <v>76864.02525339318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11.0978</v>
      </c>
      <c r="E16" t="n">
        <v>9.01</v>
      </c>
      <c r="F16" t="n">
        <v>5.35</v>
      </c>
      <c r="G16" t="n">
        <v>20.06</v>
      </c>
      <c r="H16" t="n">
        <v>0.3</v>
      </c>
      <c r="I16" t="n">
        <v>16</v>
      </c>
      <c r="J16" t="n">
        <v>269.92</v>
      </c>
      <c r="K16" t="n">
        <v>59.89</v>
      </c>
      <c r="L16" t="n">
        <v>4.5</v>
      </c>
      <c r="M16" t="n">
        <v>14</v>
      </c>
      <c r="N16" t="n">
        <v>70.54000000000001</v>
      </c>
      <c r="O16" t="n">
        <v>33524.86</v>
      </c>
      <c r="P16" t="n">
        <v>88.8</v>
      </c>
      <c r="Q16" t="n">
        <v>202.81</v>
      </c>
      <c r="R16" t="n">
        <v>27.43</v>
      </c>
      <c r="S16" t="n">
        <v>13.89</v>
      </c>
      <c r="T16" t="n">
        <v>5036.93</v>
      </c>
      <c r="U16" t="n">
        <v>0.51</v>
      </c>
      <c r="V16" t="n">
        <v>0.72</v>
      </c>
      <c r="W16" t="n">
        <v>0.66</v>
      </c>
      <c r="X16" t="n">
        <v>0.31</v>
      </c>
      <c r="Y16" t="n">
        <v>1</v>
      </c>
      <c r="Z16" t="n">
        <v>10</v>
      </c>
      <c r="AA16" t="n">
        <v>62.25347939326043</v>
      </c>
      <c r="AB16" t="n">
        <v>85.17795693550498</v>
      </c>
      <c r="AC16" t="n">
        <v>77.04869227361399</v>
      </c>
      <c r="AD16" t="n">
        <v>62253.47939326044</v>
      </c>
      <c r="AE16" t="n">
        <v>85177.95693550498</v>
      </c>
      <c r="AF16" t="n">
        <v>2.467423597207474e-06</v>
      </c>
      <c r="AG16" t="n">
        <v>0.1877083333333333</v>
      </c>
      <c r="AH16" t="n">
        <v>77048.692273614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11.185</v>
      </c>
      <c r="E17" t="n">
        <v>8.94</v>
      </c>
      <c r="F17" t="n">
        <v>5.33</v>
      </c>
      <c r="G17" t="n">
        <v>21.32</v>
      </c>
      <c r="H17" t="n">
        <v>0.31</v>
      </c>
      <c r="I17" t="n">
        <v>15</v>
      </c>
      <c r="J17" t="n">
        <v>270.4</v>
      </c>
      <c r="K17" t="n">
        <v>59.89</v>
      </c>
      <c r="L17" t="n">
        <v>4.75</v>
      </c>
      <c r="M17" t="n">
        <v>13</v>
      </c>
      <c r="N17" t="n">
        <v>70.76000000000001</v>
      </c>
      <c r="O17" t="n">
        <v>33583.7</v>
      </c>
      <c r="P17" t="n">
        <v>88.38</v>
      </c>
      <c r="Q17" t="n">
        <v>202.81</v>
      </c>
      <c r="R17" t="n">
        <v>26.78</v>
      </c>
      <c r="S17" t="n">
        <v>13.89</v>
      </c>
      <c r="T17" t="n">
        <v>4715.21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61.51623566799572</v>
      </c>
      <c r="AB17" t="n">
        <v>84.16922754570064</v>
      </c>
      <c r="AC17" t="n">
        <v>76.13623460101169</v>
      </c>
      <c r="AD17" t="n">
        <v>61516.23566799572</v>
      </c>
      <c r="AE17" t="n">
        <v>84169.22754570063</v>
      </c>
      <c r="AF17" t="n">
        <v>2.48681116390326e-06</v>
      </c>
      <c r="AG17" t="n">
        <v>0.18625</v>
      </c>
      <c r="AH17" t="n">
        <v>76136.23460101169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11.2828</v>
      </c>
      <c r="E18" t="n">
        <v>8.859999999999999</v>
      </c>
      <c r="F18" t="n">
        <v>5.3</v>
      </c>
      <c r="G18" t="n">
        <v>22.72</v>
      </c>
      <c r="H18" t="n">
        <v>0.33</v>
      </c>
      <c r="I18" t="n">
        <v>14</v>
      </c>
      <c r="J18" t="n">
        <v>270.88</v>
      </c>
      <c r="K18" t="n">
        <v>59.89</v>
      </c>
      <c r="L18" t="n">
        <v>5</v>
      </c>
      <c r="M18" t="n">
        <v>12</v>
      </c>
      <c r="N18" t="n">
        <v>70.98999999999999</v>
      </c>
      <c r="O18" t="n">
        <v>33642.62</v>
      </c>
      <c r="P18" t="n">
        <v>87.87</v>
      </c>
      <c r="Q18" t="n">
        <v>202.82</v>
      </c>
      <c r="R18" t="n">
        <v>25.82</v>
      </c>
      <c r="S18" t="n">
        <v>13.89</v>
      </c>
      <c r="T18" t="n">
        <v>4240.23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60.66126871596816</v>
      </c>
      <c r="AB18" t="n">
        <v>82.99942404345721</v>
      </c>
      <c r="AC18" t="n">
        <v>75.07807550319248</v>
      </c>
      <c r="AD18" t="n">
        <v>60661.26871596816</v>
      </c>
      <c r="AE18" t="n">
        <v>82999.42404345721</v>
      </c>
      <c r="AF18" t="n">
        <v>2.508555476091882e-06</v>
      </c>
      <c r="AG18" t="n">
        <v>0.1845833333333333</v>
      </c>
      <c r="AH18" t="n">
        <v>75078.07550319248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11.3733</v>
      </c>
      <c r="E19" t="n">
        <v>8.789999999999999</v>
      </c>
      <c r="F19" t="n">
        <v>5.28</v>
      </c>
      <c r="G19" t="n">
        <v>24.38</v>
      </c>
      <c r="H19" t="n">
        <v>0.34</v>
      </c>
      <c r="I19" t="n">
        <v>13</v>
      </c>
      <c r="J19" t="n">
        <v>271.36</v>
      </c>
      <c r="K19" t="n">
        <v>59.89</v>
      </c>
      <c r="L19" t="n">
        <v>5.25</v>
      </c>
      <c r="M19" t="n">
        <v>11</v>
      </c>
      <c r="N19" t="n">
        <v>71.22</v>
      </c>
      <c r="O19" t="n">
        <v>33701.64</v>
      </c>
      <c r="P19" t="n">
        <v>87.45</v>
      </c>
      <c r="Q19" t="n">
        <v>202.85</v>
      </c>
      <c r="R19" t="n">
        <v>25.25</v>
      </c>
      <c r="S19" t="n">
        <v>13.89</v>
      </c>
      <c r="T19" t="n">
        <v>3961.37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59.93133506345891</v>
      </c>
      <c r="AB19" t="n">
        <v>82.00069661769452</v>
      </c>
      <c r="AC19" t="n">
        <v>74.17466522122152</v>
      </c>
      <c r="AD19" t="n">
        <v>59931.33506345891</v>
      </c>
      <c r="AE19" t="n">
        <v>82000.69661769451</v>
      </c>
      <c r="AF19" t="n">
        <v>2.528676746573174e-06</v>
      </c>
      <c r="AG19" t="n">
        <v>0.183125</v>
      </c>
      <c r="AH19" t="n">
        <v>74174.66522122151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11.3827</v>
      </c>
      <c r="E20" t="n">
        <v>8.789999999999999</v>
      </c>
      <c r="F20" t="n">
        <v>5.28</v>
      </c>
      <c r="G20" t="n">
        <v>24.35</v>
      </c>
      <c r="H20" t="n">
        <v>0.36</v>
      </c>
      <c r="I20" t="n">
        <v>13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87.2</v>
      </c>
      <c r="Q20" t="n">
        <v>202.82</v>
      </c>
      <c r="R20" t="n">
        <v>24.8</v>
      </c>
      <c r="S20" t="n">
        <v>13.89</v>
      </c>
      <c r="T20" t="n">
        <v>3734.82</v>
      </c>
      <c r="U20" t="n">
        <v>0.5600000000000001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59.76432656534988</v>
      </c>
      <c r="AB20" t="n">
        <v>81.77218822268694</v>
      </c>
      <c r="AC20" t="n">
        <v>73.96796534671984</v>
      </c>
      <c r="AD20" t="n">
        <v>59764.32656534987</v>
      </c>
      <c r="AE20" t="n">
        <v>81772.18822268693</v>
      </c>
      <c r="AF20" t="n">
        <v>2.530766690689462e-06</v>
      </c>
      <c r="AG20" t="n">
        <v>0.183125</v>
      </c>
      <c r="AH20" t="n">
        <v>73967.96534671984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11.4745</v>
      </c>
      <c r="E21" t="n">
        <v>8.720000000000001</v>
      </c>
      <c r="F21" t="n">
        <v>5.26</v>
      </c>
      <c r="G21" t="n">
        <v>26.28</v>
      </c>
      <c r="H21" t="n">
        <v>0.38</v>
      </c>
      <c r="I21" t="n">
        <v>12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86.93000000000001</v>
      </c>
      <c r="Q21" t="n">
        <v>202.81</v>
      </c>
      <c r="R21" t="n">
        <v>24.46</v>
      </c>
      <c r="S21" t="n">
        <v>13.89</v>
      </c>
      <c r="T21" t="n">
        <v>3568.77</v>
      </c>
      <c r="U21" t="n">
        <v>0.57</v>
      </c>
      <c r="V21" t="n">
        <v>0.74</v>
      </c>
      <c r="W21" t="n">
        <v>0.65</v>
      </c>
      <c r="X21" t="n">
        <v>0.22</v>
      </c>
      <c r="Y21" t="n">
        <v>1</v>
      </c>
      <c r="Z21" t="n">
        <v>10</v>
      </c>
      <c r="AA21" t="n">
        <v>59.11244292255141</v>
      </c>
      <c r="AB21" t="n">
        <v>80.88025226353392</v>
      </c>
      <c r="AC21" t="n">
        <v>73.16115450366812</v>
      </c>
      <c r="AD21" t="n">
        <v>59112.44292255141</v>
      </c>
      <c r="AE21" t="n">
        <v>80880.25226353391</v>
      </c>
      <c r="AF21" t="n">
        <v>2.551176995995347e-06</v>
      </c>
      <c r="AG21" t="n">
        <v>0.1816666666666667</v>
      </c>
      <c r="AH21" t="n">
        <v>73161.15450366812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11.4606</v>
      </c>
      <c r="E22" t="n">
        <v>8.73</v>
      </c>
      <c r="F22" t="n">
        <v>5.27</v>
      </c>
      <c r="G22" t="n">
        <v>26.33</v>
      </c>
      <c r="H22" t="n">
        <v>0.39</v>
      </c>
      <c r="I22" t="n">
        <v>12</v>
      </c>
      <c r="J22" t="n">
        <v>272.8</v>
      </c>
      <c r="K22" t="n">
        <v>59.89</v>
      </c>
      <c r="L22" t="n">
        <v>6</v>
      </c>
      <c r="M22" t="n">
        <v>10</v>
      </c>
      <c r="N22" t="n">
        <v>71.91</v>
      </c>
      <c r="O22" t="n">
        <v>33879.33</v>
      </c>
      <c r="P22" t="n">
        <v>86.95999999999999</v>
      </c>
      <c r="Q22" t="n">
        <v>202.81</v>
      </c>
      <c r="R22" t="n">
        <v>24.57</v>
      </c>
      <c r="S22" t="n">
        <v>13.89</v>
      </c>
      <c r="T22" t="n">
        <v>3622.39</v>
      </c>
      <c r="U22" t="n">
        <v>0.57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59.22578024866848</v>
      </c>
      <c r="AB22" t="n">
        <v>81.03532539321716</v>
      </c>
      <c r="AC22" t="n">
        <v>73.30142767150093</v>
      </c>
      <c r="AD22" t="n">
        <v>59225.78024866848</v>
      </c>
      <c r="AE22" t="n">
        <v>81035.32539321716</v>
      </c>
      <c r="AF22" t="n">
        <v>2.548086546717005e-06</v>
      </c>
      <c r="AG22" t="n">
        <v>0.181875</v>
      </c>
      <c r="AH22" t="n">
        <v>73301.42767150093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11.5566</v>
      </c>
      <c r="E23" t="n">
        <v>8.65</v>
      </c>
      <c r="F23" t="n">
        <v>5.24</v>
      </c>
      <c r="G23" t="n">
        <v>28.6</v>
      </c>
      <c r="H23" t="n">
        <v>0.41</v>
      </c>
      <c r="I23" t="n">
        <v>11</v>
      </c>
      <c r="J23" t="n">
        <v>273.28</v>
      </c>
      <c r="K23" t="n">
        <v>59.89</v>
      </c>
      <c r="L23" t="n">
        <v>6.25</v>
      </c>
      <c r="M23" t="n">
        <v>9</v>
      </c>
      <c r="N23" t="n">
        <v>72.14</v>
      </c>
      <c r="O23" t="n">
        <v>33938.7</v>
      </c>
      <c r="P23" t="n">
        <v>86.38</v>
      </c>
      <c r="Q23" t="n">
        <v>202.84</v>
      </c>
      <c r="R23" t="n">
        <v>23.99</v>
      </c>
      <c r="S23" t="n">
        <v>13.89</v>
      </c>
      <c r="T23" t="n">
        <v>3340.29</v>
      </c>
      <c r="U23" t="n">
        <v>0.58</v>
      </c>
      <c r="V23" t="n">
        <v>0.74</v>
      </c>
      <c r="W23" t="n">
        <v>0.66</v>
      </c>
      <c r="X23" t="n">
        <v>0.21</v>
      </c>
      <c r="Y23" t="n">
        <v>1</v>
      </c>
      <c r="Z23" t="n">
        <v>10</v>
      </c>
      <c r="AA23" t="n">
        <v>58.38600429052829</v>
      </c>
      <c r="AB23" t="n">
        <v>79.88630687898983</v>
      </c>
      <c r="AC23" t="n">
        <v>72.26206987161346</v>
      </c>
      <c r="AD23" t="n">
        <v>58386.00429052829</v>
      </c>
      <c r="AE23" t="n">
        <v>79886.30687898982</v>
      </c>
      <c r="AF23" t="n">
        <v>2.569430656840806e-06</v>
      </c>
      <c r="AG23" t="n">
        <v>0.1802083333333333</v>
      </c>
      <c r="AH23" t="n">
        <v>72262.06987161346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11.5718</v>
      </c>
      <c r="E24" t="n">
        <v>8.640000000000001</v>
      </c>
      <c r="F24" t="n">
        <v>5.23</v>
      </c>
      <c r="G24" t="n">
        <v>28.54</v>
      </c>
      <c r="H24" t="n">
        <v>0.42</v>
      </c>
      <c r="I24" t="n">
        <v>11</v>
      </c>
      <c r="J24" t="n">
        <v>273.76</v>
      </c>
      <c r="K24" t="n">
        <v>59.89</v>
      </c>
      <c r="L24" t="n">
        <v>6.5</v>
      </c>
      <c r="M24" t="n">
        <v>9</v>
      </c>
      <c r="N24" t="n">
        <v>72.37</v>
      </c>
      <c r="O24" t="n">
        <v>33998.16</v>
      </c>
      <c r="P24" t="n">
        <v>86.05</v>
      </c>
      <c r="Q24" t="n">
        <v>202.81</v>
      </c>
      <c r="R24" t="n">
        <v>23.68</v>
      </c>
      <c r="S24" t="n">
        <v>13.89</v>
      </c>
      <c r="T24" t="n">
        <v>3182.62</v>
      </c>
      <c r="U24" t="n">
        <v>0.59</v>
      </c>
      <c r="V24" t="n">
        <v>0.74</v>
      </c>
      <c r="W24" t="n">
        <v>0.65</v>
      </c>
      <c r="X24" t="n">
        <v>0.19</v>
      </c>
      <c r="Y24" t="n">
        <v>1</v>
      </c>
      <c r="Z24" t="n">
        <v>10</v>
      </c>
      <c r="AA24" t="n">
        <v>58.1272413632526</v>
      </c>
      <c r="AB24" t="n">
        <v>79.53225602607669</v>
      </c>
      <c r="AC24" t="n">
        <v>71.94180913518878</v>
      </c>
      <c r="AD24" t="n">
        <v>58127.2413632526</v>
      </c>
      <c r="AE24" t="n">
        <v>79532.25602607669</v>
      </c>
      <c r="AF24" t="n">
        <v>2.572810140943741e-06</v>
      </c>
      <c r="AG24" t="n">
        <v>0.18</v>
      </c>
      <c r="AH24" t="n">
        <v>71941.80913518877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11.5685</v>
      </c>
      <c r="E25" t="n">
        <v>8.640000000000001</v>
      </c>
      <c r="F25" t="n">
        <v>5.24</v>
      </c>
      <c r="G25" t="n">
        <v>28.55</v>
      </c>
      <c r="H25" t="n">
        <v>0.44</v>
      </c>
      <c r="I25" t="n">
        <v>11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86.05</v>
      </c>
      <c r="Q25" t="n">
        <v>202.83</v>
      </c>
      <c r="R25" t="n">
        <v>23.72</v>
      </c>
      <c r="S25" t="n">
        <v>13.89</v>
      </c>
      <c r="T25" t="n">
        <v>3204.34</v>
      </c>
      <c r="U25" t="n">
        <v>0.59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58.17228904489374</v>
      </c>
      <c r="AB25" t="n">
        <v>79.59389225146154</v>
      </c>
      <c r="AC25" t="n">
        <v>71.99756288572991</v>
      </c>
      <c r="AD25" t="n">
        <v>58172.28904489375</v>
      </c>
      <c r="AE25" t="n">
        <v>79593.89225146154</v>
      </c>
      <c r="AF25" t="n">
        <v>2.572076437158236e-06</v>
      </c>
      <c r="AG25" t="n">
        <v>0.18</v>
      </c>
      <c r="AH25" t="n">
        <v>71997.5628857299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11.6573</v>
      </c>
      <c r="E26" t="n">
        <v>8.58</v>
      </c>
      <c r="F26" t="n">
        <v>5.22</v>
      </c>
      <c r="G26" t="n">
        <v>31.32</v>
      </c>
      <c r="H26" t="n">
        <v>0.45</v>
      </c>
      <c r="I26" t="n">
        <v>10</v>
      </c>
      <c r="J26" t="n">
        <v>274.73</v>
      </c>
      <c r="K26" t="n">
        <v>59.89</v>
      </c>
      <c r="L26" t="n">
        <v>7</v>
      </c>
      <c r="M26" t="n">
        <v>8</v>
      </c>
      <c r="N26" t="n">
        <v>72.84</v>
      </c>
      <c r="O26" t="n">
        <v>34117.35</v>
      </c>
      <c r="P26" t="n">
        <v>85.68000000000001</v>
      </c>
      <c r="Q26" t="n">
        <v>202.82</v>
      </c>
      <c r="R26" t="n">
        <v>23.24</v>
      </c>
      <c r="S26" t="n">
        <v>13.89</v>
      </c>
      <c r="T26" t="n">
        <v>2970.05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57.51153061598471</v>
      </c>
      <c r="AB26" t="n">
        <v>78.68981341842412</v>
      </c>
      <c r="AC26" t="n">
        <v>71.17976806763468</v>
      </c>
      <c r="AD26" t="n">
        <v>57511.53061598471</v>
      </c>
      <c r="AE26" t="n">
        <v>78689.81341842412</v>
      </c>
      <c r="AF26" t="n">
        <v>2.591819739022751e-06</v>
      </c>
      <c r="AG26" t="n">
        <v>0.17875</v>
      </c>
      <c r="AH26" t="n">
        <v>71179.76806763468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11.6652</v>
      </c>
      <c r="E27" t="n">
        <v>8.57</v>
      </c>
      <c r="F27" t="n">
        <v>5.21</v>
      </c>
      <c r="G27" t="n">
        <v>31.28</v>
      </c>
      <c r="H27" t="n">
        <v>0.47</v>
      </c>
      <c r="I27" t="n">
        <v>10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85.63</v>
      </c>
      <c r="Q27" t="n">
        <v>202.84</v>
      </c>
      <c r="R27" t="n">
        <v>23.13</v>
      </c>
      <c r="S27" t="n">
        <v>13.89</v>
      </c>
      <c r="T27" t="n">
        <v>2916.22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57.42106879908522</v>
      </c>
      <c r="AB27" t="n">
        <v>78.56603956964859</v>
      </c>
      <c r="AC27" t="n">
        <v>71.06780702126854</v>
      </c>
      <c r="AD27" t="n">
        <v>57421.06879908522</v>
      </c>
      <c r="AE27" t="n">
        <v>78566.03956964859</v>
      </c>
      <c r="AF27" t="n">
        <v>2.593576181418356e-06</v>
      </c>
      <c r="AG27" t="n">
        <v>0.1785416666666667</v>
      </c>
      <c r="AH27" t="n">
        <v>71067.80702126854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11.666</v>
      </c>
      <c r="E28" t="n">
        <v>8.57</v>
      </c>
      <c r="F28" t="n">
        <v>5.21</v>
      </c>
      <c r="G28" t="n">
        <v>31.28</v>
      </c>
      <c r="H28" t="n">
        <v>0.48</v>
      </c>
      <c r="I28" t="n">
        <v>10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85.45999999999999</v>
      </c>
      <c r="Q28" t="n">
        <v>202.81</v>
      </c>
      <c r="R28" t="n">
        <v>23.02</v>
      </c>
      <c r="S28" t="n">
        <v>13.89</v>
      </c>
      <c r="T28" t="n">
        <v>2859.78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57.33799471844593</v>
      </c>
      <c r="AB28" t="n">
        <v>78.45237394754818</v>
      </c>
      <c r="AC28" t="n">
        <v>70.96498948661068</v>
      </c>
      <c r="AD28" t="n">
        <v>57337.99471844592</v>
      </c>
      <c r="AE28" t="n">
        <v>78452.37394754819</v>
      </c>
      <c r="AF28" t="n">
        <v>2.593754049002721e-06</v>
      </c>
      <c r="AG28" t="n">
        <v>0.1785416666666667</v>
      </c>
      <c r="AH28" t="n">
        <v>70964.98948661068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11.7547</v>
      </c>
      <c r="E29" t="n">
        <v>8.51</v>
      </c>
      <c r="F29" t="n">
        <v>5.2</v>
      </c>
      <c r="G29" t="n">
        <v>34.66</v>
      </c>
      <c r="H29" t="n">
        <v>0.5</v>
      </c>
      <c r="I29" t="n">
        <v>9</v>
      </c>
      <c r="J29" t="n">
        <v>276.18</v>
      </c>
      <c r="K29" t="n">
        <v>59.89</v>
      </c>
      <c r="L29" t="n">
        <v>7.75</v>
      </c>
      <c r="M29" t="n">
        <v>7</v>
      </c>
      <c r="N29" t="n">
        <v>73.55</v>
      </c>
      <c r="O29" t="n">
        <v>34296.82</v>
      </c>
      <c r="P29" t="n">
        <v>85.03</v>
      </c>
      <c r="Q29" t="n">
        <v>202.9</v>
      </c>
      <c r="R29" t="n">
        <v>22.62</v>
      </c>
      <c r="S29" t="n">
        <v>13.89</v>
      </c>
      <c r="T29" t="n">
        <v>2664.63</v>
      </c>
      <c r="U29" t="n">
        <v>0.61</v>
      </c>
      <c r="V29" t="n">
        <v>0.74</v>
      </c>
      <c r="W29" t="n">
        <v>0.65</v>
      </c>
      <c r="X29" t="n">
        <v>0.16</v>
      </c>
      <c r="Y29" t="n">
        <v>1</v>
      </c>
      <c r="Z29" t="n">
        <v>10</v>
      </c>
      <c r="AA29" t="n">
        <v>56.6903044259125</v>
      </c>
      <c r="AB29" t="n">
        <v>77.56617551522537</v>
      </c>
      <c r="AC29" t="n">
        <v>70.16336858888114</v>
      </c>
      <c r="AD29" t="n">
        <v>56690.3044259125</v>
      </c>
      <c r="AE29" t="n">
        <v>77566.17551522536</v>
      </c>
      <c r="AF29" t="n">
        <v>2.613475117419191e-06</v>
      </c>
      <c r="AG29" t="n">
        <v>0.1772916666666667</v>
      </c>
      <c r="AH29" t="n">
        <v>70163.36858888115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11.762</v>
      </c>
      <c r="E30" t="n">
        <v>8.5</v>
      </c>
      <c r="F30" t="n">
        <v>5.19</v>
      </c>
      <c r="G30" t="n">
        <v>34.63</v>
      </c>
      <c r="H30" t="n">
        <v>0.51</v>
      </c>
      <c r="I30" t="n">
        <v>9</v>
      </c>
      <c r="J30" t="n">
        <v>276.67</v>
      </c>
      <c r="K30" t="n">
        <v>59.89</v>
      </c>
      <c r="L30" t="n">
        <v>8</v>
      </c>
      <c r="M30" t="n">
        <v>7</v>
      </c>
      <c r="N30" t="n">
        <v>73.78</v>
      </c>
      <c r="O30" t="n">
        <v>34356.83</v>
      </c>
      <c r="P30" t="n">
        <v>84.84999999999999</v>
      </c>
      <c r="Q30" t="n">
        <v>202.81</v>
      </c>
      <c r="R30" t="n">
        <v>22.47</v>
      </c>
      <c r="S30" t="n">
        <v>13.89</v>
      </c>
      <c r="T30" t="n">
        <v>2589.23</v>
      </c>
      <c r="U30" t="n">
        <v>0.62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56.54374872096765</v>
      </c>
      <c r="AB30" t="n">
        <v>77.36565153413852</v>
      </c>
      <c r="AC30" t="n">
        <v>69.98198233511198</v>
      </c>
      <c r="AD30" t="n">
        <v>56543.74872096765</v>
      </c>
      <c r="AE30" t="n">
        <v>77365.65153413852</v>
      </c>
      <c r="AF30" t="n">
        <v>2.615098159126522e-06</v>
      </c>
      <c r="AG30" t="n">
        <v>0.1770833333333333</v>
      </c>
      <c r="AH30" t="n">
        <v>69981.98233511198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11.7574</v>
      </c>
      <c r="E31" t="n">
        <v>8.51</v>
      </c>
      <c r="F31" t="n">
        <v>5.2</v>
      </c>
      <c r="G31" t="n">
        <v>34.65</v>
      </c>
      <c r="H31" t="n">
        <v>0.53</v>
      </c>
      <c r="I31" t="n">
        <v>9</v>
      </c>
      <c r="J31" t="n">
        <v>277.16</v>
      </c>
      <c r="K31" t="n">
        <v>59.89</v>
      </c>
      <c r="L31" t="n">
        <v>8.25</v>
      </c>
      <c r="M31" t="n">
        <v>7</v>
      </c>
      <c r="N31" t="n">
        <v>74.02</v>
      </c>
      <c r="O31" t="n">
        <v>34416.93</v>
      </c>
      <c r="P31" t="n">
        <v>84.77</v>
      </c>
      <c r="Q31" t="n">
        <v>202.81</v>
      </c>
      <c r="R31" t="n">
        <v>22.59</v>
      </c>
      <c r="S31" t="n">
        <v>13.89</v>
      </c>
      <c r="T31" t="n">
        <v>2649.57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56.55749597116457</v>
      </c>
      <c r="AB31" t="n">
        <v>77.38446112834383</v>
      </c>
      <c r="AC31" t="n">
        <v>69.99899676804579</v>
      </c>
      <c r="AD31" t="n">
        <v>56557.49597116457</v>
      </c>
      <c r="AE31" t="n">
        <v>77384.46112834383</v>
      </c>
      <c r="AF31" t="n">
        <v>2.614075420516423e-06</v>
      </c>
      <c r="AG31" t="n">
        <v>0.1772916666666667</v>
      </c>
      <c r="AH31" t="n">
        <v>69998.99676804579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11.7486</v>
      </c>
      <c r="E32" t="n">
        <v>8.51</v>
      </c>
      <c r="F32" t="n">
        <v>5.2</v>
      </c>
      <c r="G32" t="n">
        <v>34.69</v>
      </c>
      <c r="H32" t="n">
        <v>0.55</v>
      </c>
      <c r="I32" t="n">
        <v>9</v>
      </c>
      <c r="J32" t="n">
        <v>277.65</v>
      </c>
      <c r="K32" t="n">
        <v>59.89</v>
      </c>
      <c r="L32" t="n">
        <v>8.5</v>
      </c>
      <c r="M32" t="n">
        <v>7</v>
      </c>
      <c r="N32" t="n">
        <v>74.26000000000001</v>
      </c>
      <c r="O32" t="n">
        <v>34477.13</v>
      </c>
      <c r="P32" t="n">
        <v>84.81</v>
      </c>
      <c r="Q32" t="n">
        <v>202.81</v>
      </c>
      <c r="R32" t="n">
        <v>22.78</v>
      </c>
      <c r="S32" t="n">
        <v>13.89</v>
      </c>
      <c r="T32" t="n">
        <v>2742.69</v>
      </c>
      <c r="U32" t="n">
        <v>0.61</v>
      </c>
      <c r="V32" t="n">
        <v>0.74</v>
      </c>
      <c r="W32" t="n">
        <v>0.65</v>
      </c>
      <c r="X32" t="n">
        <v>0.17</v>
      </c>
      <c r="Y32" t="n">
        <v>1</v>
      </c>
      <c r="Z32" t="n">
        <v>10</v>
      </c>
      <c r="AA32" t="n">
        <v>56.61658630573097</v>
      </c>
      <c r="AB32" t="n">
        <v>77.4653111309791</v>
      </c>
      <c r="AC32" t="n">
        <v>70.07213055990326</v>
      </c>
      <c r="AD32" t="n">
        <v>56616.58630573097</v>
      </c>
      <c r="AE32" t="n">
        <v>77465.3111309791</v>
      </c>
      <c r="AF32" t="n">
        <v>2.612118877088408e-06</v>
      </c>
      <c r="AG32" t="n">
        <v>0.1772916666666667</v>
      </c>
      <c r="AH32" t="n">
        <v>70072.13055990326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11.8441</v>
      </c>
      <c r="E33" t="n">
        <v>8.44</v>
      </c>
      <c r="F33" t="n">
        <v>5.19</v>
      </c>
      <c r="G33" t="n">
        <v>38.89</v>
      </c>
      <c r="H33" t="n">
        <v>0.5600000000000001</v>
      </c>
      <c r="I33" t="n">
        <v>8</v>
      </c>
      <c r="J33" t="n">
        <v>278.13</v>
      </c>
      <c r="K33" t="n">
        <v>59.89</v>
      </c>
      <c r="L33" t="n">
        <v>8.75</v>
      </c>
      <c r="M33" t="n">
        <v>6</v>
      </c>
      <c r="N33" t="n">
        <v>74.5</v>
      </c>
      <c r="O33" t="n">
        <v>34537.41</v>
      </c>
      <c r="P33" t="n">
        <v>84.44</v>
      </c>
      <c r="Q33" t="n">
        <v>202.82</v>
      </c>
      <c r="R33" t="n">
        <v>22.24</v>
      </c>
      <c r="S33" t="n">
        <v>13.89</v>
      </c>
      <c r="T33" t="n">
        <v>2479.09</v>
      </c>
      <c r="U33" t="n">
        <v>0.62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55.97464252837888</v>
      </c>
      <c r="AB33" t="n">
        <v>76.58697533424572</v>
      </c>
      <c r="AC33" t="n">
        <v>69.27762189885779</v>
      </c>
      <c r="AD33" t="n">
        <v>55974.64252837888</v>
      </c>
      <c r="AE33" t="n">
        <v>76586.97533424573</v>
      </c>
      <c r="AF33" t="n">
        <v>2.63335181997198e-06</v>
      </c>
      <c r="AG33" t="n">
        <v>0.1758333333333333</v>
      </c>
      <c r="AH33" t="n">
        <v>69277.62189885779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11.8429</v>
      </c>
      <c r="E34" t="n">
        <v>8.44</v>
      </c>
      <c r="F34" t="n">
        <v>5.19</v>
      </c>
      <c r="G34" t="n">
        <v>38.9</v>
      </c>
      <c r="H34" t="n">
        <v>0.58</v>
      </c>
      <c r="I34" t="n">
        <v>8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84.5</v>
      </c>
      <c r="Q34" t="n">
        <v>202.84</v>
      </c>
      <c r="R34" t="n">
        <v>22.18</v>
      </c>
      <c r="S34" t="n">
        <v>13.89</v>
      </c>
      <c r="T34" t="n">
        <v>2450.91</v>
      </c>
      <c r="U34" t="n">
        <v>0.63</v>
      </c>
      <c r="V34" t="n">
        <v>0.75</v>
      </c>
      <c r="W34" t="n">
        <v>0.65</v>
      </c>
      <c r="X34" t="n">
        <v>0.15</v>
      </c>
      <c r="Y34" t="n">
        <v>1</v>
      </c>
      <c r="Z34" t="n">
        <v>10</v>
      </c>
      <c r="AA34" t="n">
        <v>56.00764203380551</v>
      </c>
      <c r="AB34" t="n">
        <v>76.63212671340587</v>
      </c>
      <c r="AC34" t="n">
        <v>69.31846409376125</v>
      </c>
      <c r="AD34" t="n">
        <v>56007.64203380551</v>
      </c>
      <c r="AE34" t="n">
        <v>76632.12671340587</v>
      </c>
      <c r="AF34" t="n">
        <v>2.633085018595433e-06</v>
      </c>
      <c r="AG34" t="n">
        <v>0.1758333333333333</v>
      </c>
      <c r="AH34" t="n">
        <v>69318.46409376126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11.8577</v>
      </c>
      <c r="E35" t="n">
        <v>8.43</v>
      </c>
      <c r="F35" t="n">
        <v>5.18</v>
      </c>
      <c r="G35" t="n">
        <v>38.82</v>
      </c>
      <c r="H35" t="n">
        <v>0.59</v>
      </c>
      <c r="I35" t="n">
        <v>8</v>
      </c>
      <c r="J35" t="n">
        <v>279.11</v>
      </c>
      <c r="K35" t="n">
        <v>59.89</v>
      </c>
      <c r="L35" t="n">
        <v>9.25</v>
      </c>
      <c r="M35" t="n">
        <v>6</v>
      </c>
      <c r="N35" t="n">
        <v>74.98</v>
      </c>
      <c r="O35" t="n">
        <v>34658.27</v>
      </c>
      <c r="P35" t="n">
        <v>84.15000000000001</v>
      </c>
      <c r="Q35" t="n">
        <v>202.82</v>
      </c>
      <c r="R35" t="n">
        <v>21.89</v>
      </c>
      <c r="S35" t="n">
        <v>13.89</v>
      </c>
      <c r="T35" t="n">
        <v>2302.69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55.75075028295845</v>
      </c>
      <c r="AB35" t="n">
        <v>76.2806360866329</v>
      </c>
      <c r="AC35" t="n">
        <v>69.0005192390872</v>
      </c>
      <c r="AD35" t="n">
        <v>55750.75028295845</v>
      </c>
      <c r="AE35" t="n">
        <v>76280.63608663289</v>
      </c>
      <c r="AF35" t="n">
        <v>2.636375568906186e-06</v>
      </c>
      <c r="AG35" t="n">
        <v>0.175625</v>
      </c>
      <c r="AH35" t="n">
        <v>69000.5192390872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11.8624</v>
      </c>
      <c r="E36" t="n">
        <v>8.43</v>
      </c>
      <c r="F36" t="n">
        <v>5.17</v>
      </c>
      <c r="G36" t="n">
        <v>38.79</v>
      </c>
      <c r="H36" t="n">
        <v>0.6</v>
      </c>
      <c r="I36" t="n">
        <v>8</v>
      </c>
      <c r="J36" t="n">
        <v>279.61</v>
      </c>
      <c r="K36" t="n">
        <v>59.89</v>
      </c>
      <c r="L36" t="n">
        <v>9.5</v>
      </c>
      <c r="M36" t="n">
        <v>6</v>
      </c>
      <c r="N36" t="n">
        <v>75.22</v>
      </c>
      <c r="O36" t="n">
        <v>34718.84</v>
      </c>
      <c r="P36" t="n">
        <v>83.87</v>
      </c>
      <c r="Q36" t="n">
        <v>202.81</v>
      </c>
      <c r="R36" t="n">
        <v>21.85</v>
      </c>
      <c r="S36" t="n">
        <v>13.89</v>
      </c>
      <c r="T36" t="n">
        <v>2284.43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55.57272573276314</v>
      </c>
      <c r="AB36" t="n">
        <v>76.03705504316694</v>
      </c>
      <c r="AC36" t="n">
        <v>68.78018522854143</v>
      </c>
      <c r="AD36" t="n">
        <v>55572.72573276314</v>
      </c>
      <c r="AE36" t="n">
        <v>76037.05504316694</v>
      </c>
      <c r="AF36" t="n">
        <v>2.63742054096433e-06</v>
      </c>
      <c r="AG36" t="n">
        <v>0.175625</v>
      </c>
      <c r="AH36" t="n">
        <v>68780.18522854142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11.8644</v>
      </c>
      <c r="E37" t="n">
        <v>8.43</v>
      </c>
      <c r="F37" t="n">
        <v>5.17</v>
      </c>
      <c r="G37" t="n">
        <v>38.78</v>
      </c>
      <c r="H37" t="n">
        <v>0.62</v>
      </c>
      <c r="I37" t="n">
        <v>8</v>
      </c>
      <c r="J37" t="n">
        <v>280.1</v>
      </c>
      <c r="K37" t="n">
        <v>59.89</v>
      </c>
      <c r="L37" t="n">
        <v>9.75</v>
      </c>
      <c r="M37" t="n">
        <v>6</v>
      </c>
      <c r="N37" t="n">
        <v>75.45999999999999</v>
      </c>
      <c r="O37" t="n">
        <v>34779.51</v>
      </c>
      <c r="P37" t="n">
        <v>83.81</v>
      </c>
      <c r="Q37" t="n">
        <v>202.82</v>
      </c>
      <c r="R37" t="n">
        <v>21.84</v>
      </c>
      <c r="S37" t="n">
        <v>13.89</v>
      </c>
      <c r="T37" t="n">
        <v>2279.62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55.53624100750972</v>
      </c>
      <c r="AB37" t="n">
        <v>75.98713503248275</v>
      </c>
      <c r="AC37" t="n">
        <v>68.73502951361372</v>
      </c>
      <c r="AD37" t="n">
        <v>55536.24100750971</v>
      </c>
      <c r="AE37" t="n">
        <v>75987.13503248275</v>
      </c>
      <c r="AF37" t="n">
        <v>2.637865209925243e-06</v>
      </c>
      <c r="AG37" t="n">
        <v>0.175625</v>
      </c>
      <c r="AH37" t="n">
        <v>68735.02951361373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11.9574</v>
      </c>
      <c r="E38" t="n">
        <v>8.359999999999999</v>
      </c>
      <c r="F38" t="n">
        <v>5.16</v>
      </c>
      <c r="G38" t="n">
        <v>44.2</v>
      </c>
      <c r="H38" t="n">
        <v>0.63</v>
      </c>
      <c r="I38" t="n">
        <v>7</v>
      </c>
      <c r="J38" t="n">
        <v>280.59</v>
      </c>
      <c r="K38" t="n">
        <v>59.89</v>
      </c>
      <c r="L38" t="n">
        <v>10</v>
      </c>
      <c r="M38" t="n">
        <v>5</v>
      </c>
      <c r="N38" t="n">
        <v>75.7</v>
      </c>
      <c r="O38" t="n">
        <v>34840.27</v>
      </c>
      <c r="P38" t="n">
        <v>83.34999999999999</v>
      </c>
      <c r="Q38" t="n">
        <v>202.81</v>
      </c>
      <c r="R38" t="n">
        <v>21.27</v>
      </c>
      <c r="S38" t="n">
        <v>13.89</v>
      </c>
      <c r="T38" t="n">
        <v>2000.56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54.87904026772772</v>
      </c>
      <c r="AB38" t="n">
        <v>75.0879239866631</v>
      </c>
      <c r="AC38" t="n">
        <v>67.9216379079562</v>
      </c>
      <c r="AD38" t="n">
        <v>54879.04026772772</v>
      </c>
      <c r="AE38" t="n">
        <v>75087.9239866631</v>
      </c>
      <c r="AF38" t="n">
        <v>2.658542316607675e-06</v>
      </c>
      <c r="AG38" t="n">
        <v>0.1741666666666667</v>
      </c>
      <c r="AH38" t="n">
        <v>67921.6379079562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11.9518</v>
      </c>
      <c r="E39" t="n">
        <v>8.369999999999999</v>
      </c>
      <c r="F39" t="n">
        <v>5.16</v>
      </c>
      <c r="G39" t="n">
        <v>44.23</v>
      </c>
      <c r="H39" t="n">
        <v>0.65</v>
      </c>
      <c r="I39" t="n">
        <v>7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83.41</v>
      </c>
      <c r="Q39" t="n">
        <v>202.81</v>
      </c>
      <c r="R39" t="n">
        <v>21.43</v>
      </c>
      <c r="S39" t="n">
        <v>13.89</v>
      </c>
      <c r="T39" t="n">
        <v>2078.06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54.93185952109607</v>
      </c>
      <c r="AB39" t="n">
        <v>75.16019361934264</v>
      </c>
      <c r="AC39" t="n">
        <v>67.9870102283239</v>
      </c>
      <c r="AD39" t="n">
        <v>54931.85952109607</v>
      </c>
      <c r="AE39" t="n">
        <v>75160.19361934264</v>
      </c>
      <c r="AF39" t="n">
        <v>2.65729724351712e-06</v>
      </c>
      <c r="AG39" t="n">
        <v>0.174375</v>
      </c>
      <c r="AH39" t="n">
        <v>67987.0102283239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11.9657</v>
      </c>
      <c r="E40" t="n">
        <v>8.359999999999999</v>
      </c>
      <c r="F40" t="n">
        <v>5.15</v>
      </c>
      <c r="G40" t="n">
        <v>44.15</v>
      </c>
      <c r="H40" t="n">
        <v>0.66</v>
      </c>
      <c r="I40" t="n">
        <v>7</v>
      </c>
      <c r="J40" t="n">
        <v>281.58</v>
      </c>
      <c r="K40" t="n">
        <v>59.89</v>
      </c>
      <c r="L40" t="n">
        <v>10.5</v>
      </c>
      <c r="M40" t="n">
        <v>5</v>
      </c>
      <c r="N40" t="n">
        <v>76.19</v>
      </c>
      <c r="O40" t="n">
        <v>34962.08</v>
      </c>
      <c r="P40" t="n">
        <v>83.36</v>
      </c>
      <c r="Q40" t="n">
        <v>202.81</v>
      </c>
      <c r="R40" t="n">
        <v>21.03</v>
      </c>
      <c r="S40" t="n">
        <v>13.89</v>
      </c>
      <c r="T40" t="n">
        <v>1879.32</v>
      </c>
      <c r="U40" t="n">
        <v>0.66</v>
      </c>
      <c r="V40" t="n">
        <v>0.75</v>
      </c>
      <c r="W40" t="n">
        <v>0.65</v>
      </c>
      <c r="X40" t="n">
        <v>0.11</v>
      </c>
      <c r="Y40" t="n">
        <v>1</v>
      </c>
      <c r="Z40" t="n">
        <v>10</v>
      </c>
      <c r="AA40" t="n">
        <v>54.81899178433031</v>
      </c>
      <c r="AB40" t="n">
        <v>75.00576300252668</v>
      </c>
      <c r="AC40" t="n">
        <v>67.84731825283208</v>
      </c>
      <c r="AD40" t="n">
        <v>54818.9917843303</v>
      </c>
      <c r="AE40" t="n">
        <v>75005.76300252668</v>
      </c>
      <c r="AF40" t="n">
        <v>2.660387692795462e-06</v>
      </c>
      <c r="AG40" t="n">
        <v>0.1741666666666667</v>
      </c>
      <c r="AH40" t="n">
        <v>67847.31825283208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11.9502</v>
      </c>
      <c r="E41" t="n">
        <v>8.369999999999999</v>
      </c>
      <c r="F41" t="n">
        <v>5.16</v>
      </c>
      <c r="G41" t="n">
        <v>44.24</v>
      </c>
      <c r="H41" t="n">
        <v>0.68</v>
      </c>
      <c r="I41" t="n">
        <v>7</v>
      </c>
      <c r="J41" t="n">
        <v>282.07</v>
      </c>
      <c r="K41" t="n">
        <v>59.89</v>
      </c>
      <c r="L41" t="n">
        <v>10.75</v>
      </c>
      <c r="M41" t="n">
        <v>5</v>
      </c>
      <c r="N41" t="n">
        <v>76.44</v>
      </c>
      <c r="O41" t="n">
        <v>35023.13</v>
      </c>
      <c r="P41" t="n">
        <v>83.56999999999999</v>
      </c>
      <c r="Q41" t="n">
        <v>202.85</v>
      </c>
      <c r="R41" t="n">
        <v>21.4</v>
      </c>
      <c r="S41" t="n">
        <v>13.89</v>
      </c>
      <c r="T41" t="n">
        <v>2064.12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55.01175593899517</v>
      </c>
      <c r="AB41" t="n">
        <v>75.26951142309332</v>
      </c>
      <c r="AC41" t="n">
        <v>68.08589489431316</v>
      </c>
      <c r="AD41" t="n">
        <v>55011.75593899517</v>
      </c>
      <c r="AE41" t="n">
        <v>75269.51142309332</v>
      </c>
      <c r="AF41" t="n">
        <v>2.65694150834839e-06</v>
      </c>
      <c r="AG41" t="n">
        <v>0.174375</v>
      </c>
      <c r="AH41" t="n">
        <v>68085.89489431315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11.9514</v>
      </c>
      <c r="E42" t="n">
        <v>8.369999999999999</v>
      </c>
      <c r="F42" t="n">
        <v>5.16</v>
      </c>
      <c r="G42" t="n">
        <v>44.23</v>
      </c>
      <c r="H42" t="n">
        <v>0.6899999999999999</v>
      </c>
      <c r="I42" t="n">
        <v>7</v>
      </c>
      <c r="J42" t="n">
        <v>282.57</v>
      </c>
      <c r="K42" t="n">
        <v>59.89</v>
      </c>
      <c r="L42" t="n">
        <v>11</v>
      </c>
      <c r="M42" t="n">
        <v>5</v>
      </c>
      <c r="N42" t="n">
        <v>76.68000000000001</v>
      </c>
      <c r="O42" t="n">
        <v>35084.28</v>
      </c>
      <c r="P42" t="n">
        <v>83.58</v>
      </c>
      <c r="Q42" t="n">
        <v>202.81</v>
      </c>
      <c r="R42" t="n">
        <v>21.43</v>
      </c>
      <c r="S42" t="n">
        <v>13.89</v>
      </c>
      <c r="T42" t="n">
        <v>2081.47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55.01102590804649</v>
      </c>
      <c r="AB42" t="n">
        <v>75.26851256254264</v>
      </c>
      <c r="AC42" t="n">
        <v>68.08499136361151</v>
      </c>
      <c r="AD42" t="n">
        <v>55011.02590804649</v>
      </c>
      <c r="AE42" t="n">
        <v>75268.51256254264</v>
      </c>
      <c r="AF42" t="n">
        <v>2.657208309724937e-06</v>
      </c>
      <c r="AG42" t="n">
        <v>0.174375</v>
      </c>
      <c r="AH42" t="n">
        <v>68084.99136361151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11.9562</v>
      </c>
      <c r="E43" t="n">
        <v>8.359999999999999</v>
      </c>
      <c r="F43" t="n">
        <v>5.16</v>
      </c>
      <c r="G43" t="n">
        <v>44.2</v>
      </c>
      <c r="H43" t="n">
        <v>0.71</v>
      </c>
      <c r="I43" t="n">
        <v>7</v>
      </c>
      <c r="J43" t="n">
        <v>283.06</v>
      </c>
      <c r="K43" t="n">
        <v>59.89</v>
      </c>
      <c r="L43" t="n">
        <v>11.25</v>
      </c>
      <c r="M43" t="n">
        <v>5</v>
      </c>
      <c r="N43" t="n">
        <v>76.93000000000001</v>
      </c>
      <c r="O43" t="n">
        <v>35145.53</v>
      </c>
      <c r="P43" t="n">
        <v>83.18000000000001</v>
      </c>
      <c r="Q43" t="n">
        <v>202.81</v>
      </c>
      <c r="R43" t="n">
        <v>21.29</v>
      </c>
      <c r="S43" t="n">
        <v>13.89</v>
      </c>
      <c r="T43" t="n">
        <v>2009.79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54.80693151660977</v>
      </c>
      <c r="AB43" t="n">
        <v>74.98926161216998</v>
      </c>
      <c r="AC43" t="n">
        <v>67.83239173201116</v>
      </c>
      <c r="AD43" t="n">
        <v>54806.93151660977</v>
      </c>
      <c r="AE43" t="n">
        <v>74989.26161216998</v>
      </c>
      <c r="AF43" t="n">
        <v>2.658275515231128e-06</v>
      </c>
      <c r="AG43" t="n">
        <v>0.1741666666666667</v>
      </c>
      <c r="AH43" t="n">
        <v>67832.39173201117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11.9423</v>
      </c>
      <c r="E44" t="n">
        <v>8.369999999999999</v>
      </c>
      <c r="F44" t="n">
        <v>5.17</v>
      </c>
      <c r="G44" t="n">
        <v>44.29</v>
      </c>
      <c r="H44" t="n">
        <v>0.72</v>
      </c>
      <c r="I44" t="n">
        <v>7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83.18000000000001</v>
      </c>
      <c r="Q44" t="n">
        <v>202.81</v>
      </c>
      <c r="R44" t="n">
        <v>21.63</v>
      </c>
      <c r="S44" t="n">
        <v>13.89</v>
      </c>
      <c r="T44" t="n">
        <v>2179.37</v>
      </c>
      <c r="U44" t="n">
        <v>0.64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54.89708989821594</v>
      </c>
      <c r="AB44" t="n">
        <v>75.11262028739057</v>
      </c>
      <c r="AC44" t="n">
        <v>67.94397722840371</v>
      </c>
      <c r="AD44" t="n">
        <v>54897.08989821594</v>
      </c>
      <c r="AE44" t="n">
        <v>75112.62028739057</v>
      </c>
      <c r="AF44" t="n">
        <v>2.655185065952785e-06</v>
      </c>
      <c r="AG44" t="n">
        <v>0.174375</v>
      </c>
      <c r="AH44" t="n">
        <v>67943.97722840372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11.9431</v>
      </c>
      <c r="E45" t="n">
        <v>8.369999999999999</v>
      </c>
      <c r="F45" t="n">
        <v>5.17</v>
      </c>
      <c r="G45" t="n">
        <v>44.28</v>
      </c>
      <c r="H45" t="n">
        <v>0.74</v>
      </c>
      <c r="I45" t="n">
        <v>7</v>
      </c>
      <c r="J45" t="n">
        <v>284.06</v>
      </c>
      <c r="K45" t="n">
        <v>59.89</v>
      </c>
      <c r="L45" t="n">
        <v>11.75</v>
      </c>
      <c r="M45" t="n">
        <v>5</v>
      </c>
      <c r="N45" t="n">
        <v>77.42</v>
      </c>
      <c r="O45" t="n">
        <v>35268.32</v>
      </c>
      <c r="P45" t="n">
        <v>82.98</v>
      </c>
      <c r="Q45" t="n">
        <v>202.81</v>
      </c>
      <c r="R45" t="n">
        <v>21.7</v>
      </c>
      <c r="S45" t="n">
        <v>13.89</v>
      </c>
      <c r="T45" t="n">
        <v>2216.38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54.80244141508128</v>
      </c>
      <c r="AB45" t="n">
        <v>74.98311805716941</v>
      </c>
      <c r="AC45" t="n">
        <v>67.8268345092773</v>
      </c>
      <c r="AD45" t="n">
        <v>54802.44141508128</v>
      </c>
      <c r="AE45" t="n">
        <v>74983.11805716941</v>
      </c>
      <c r="AF45" t="n">
        <v>2.65536293353715e-06</v>
      </c>
      <c r="AG45" t="n">
        <v>0.174375</v>
      </c>
      <c r="AH45" t="n">
        <v>67826.83450927731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12.0599</v>
      </c>
      <c r="E46" t="n">
        <v>8.289999999999999</v>
      </c>
      <c r="F46" t="n">
        <v>5.14</v>
      </c>
      <c r="G46" t="n">
        <v>51.36</v>
      </c>
      <c r="H46" t="n">
        <v>0.75</v>
      </c>
      <c r="I46" t="n">
        <v>6</v>
      </c>
      <c r="J46" t="n">
        <v>284.56</v>
      </c>
      <c r="K46" t="n">
        <v>59.89</v>
      </c>
      <c r="L46" t="n">
        <v>12</v>
      </c>
      <c r="M46" t="n">
        <v>4</v>
      </c>
      <c r="N46" t="n">
        <v>77.67</v>
      </c>
      <c r="O46" t="n">
        <v>35329.87</v>
      </c>
      <c r="P46" t="n">
        <v>82.42</v>
      </c>
      <c r="Q46" t="n">
        <v>202.81</v>
      </c>
      <c r="R46" t="n">
        <v>20.65</v>
      </c>
      <c r="S46" t="n">
        <v>13.89</v>
      </c>
      <c r="T46" t="n">
        <v>1694.03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53.95099101010474</v>
      </c>
      <c r="AB46" t="n">
        <v>73.81812604974033</v>
      </c>
      <c r="AC46" t="n">
        <v>66.77302770396034</v>
      </c>
      <c r="AD46" t="n">
        <v>53950.99101010474</v>
      </c>
      <c r="AE46" t="n">
        <v>73818.12604974033</v>
      </c>
      <c r="AF46" t="n">
        <v>2.681331600854442e-06</v>
      </c>
      <c r="AG46" t="n">
        <v>0.1727083333333333</v>
      </c>
      <c r="AH46" t="n">
        <v>66773.02770396034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12.0587</v>
      </c>
      <c r="E47" t="n">
        <v>8.289999999999999</v>
      </c>
      <c r="F47" t="n">
        <v>5.14</v>
      </c>
      <c r="G47" t="n">
        <v>51.36</v>
      </c>
      <c r="H47" t="n">
        <v>0.77</v>
      </c>
      <c r="I47" t="n">
        <v>6</v>
      </c>
      <c r="J47" t="n">
        <v>285.06</v>
      </c>
      <c r="K47" t="n">
        <v>59.89</v>
      </c>
      <c r="L47" t="n">
        <v>12.25</v>
      </c>
      <c r="M47" t="n">
        <v>4</v>
      </c>
      <c r="N47" t="n">
        <v>77.92</v>
      </c>
      <c r="O47" t="n">
        <v>35391.51</v>
      </c>
      <c r="P47" t="n">
        <v>82.40000000000001</v>
      </c>
      <c r="Q47" t="n">
        <v>202.81</v>
      </c>
      <c r="R47" t="n">
        <v>20.69</v>
      </c>
      <c r="S47" t="n">
        <v>13.89</v>
      </c>
      <c r="T47" t="n">
        <v>1713.1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53.94709681657442</v>
      </c>
      <c r="AB47" t="n">
        <v>73.81279784235245</v>
      </c>
      <c r="AC47" t="n">
        <v>66.76820801320736</v>
      </c>
      <c r="AD47" t="n">
        <v>53947.09681657441</v>
      </c>
      <c r="AE47" t="n">
        <v>73812.79784235245</v>
      </c>
      <c r="AF47" t="n">
        <v>2.681064799477894e-06</v>
      </c>
      <c r="AG47" t="n">
        <v>0.1727083333333333</v>
      </c>
      <c r="AH47" t="n">
        <v>66768.20801320736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12.0518</v>
      </c>
      <c r="E48" t="n">
        <v>8.300000000000001</v>
      </c>
      <c r="F48" t="n">
        <v>5.14</v>
      </c>
      <c r="G48" t="n">
        <v>51.41</v>
      </c>
      <c r="H48" t="n">
        <v>0.78</v>
      </c>
      <c r="I48" t="n">
        <v>6</v>
      </c>
      <c r="J48" t="n">
        <v>285.56</v>
      </c>
      <c r="K48" t="n">
        <v>59.89</v>
      </c>
      <c r="L48" t="n">
        <v>12.5</v>
      </c>
      <c r="M48" t="n">
        <v>4</v>
      </c>
      <c r="N48" t="n">
        <v>78.17</v>
      </c>
      <c r="O48" t="n">
        <v>35453.26</v>
      </c>
      <c r="P48" t="n">
        <v>82.42</v>
      </c>
      <c r="Q48" t="n">
        <v>202.81</v>
      </c>
      <c r="R48" t="n">
        <v>20.79</v>
      </c>
      <c r="S48" t="n">
        <v>13.89</v>
      </c>
      <c r="T48" t="n">
        <v>1765.52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53.98655531776843</v>
      </c>
      <c r="AB48" t="n">
        <v>73.86678670447229</v>
      </c>
      <c r="AC48" t="n">
        <v>66.81704425410034</v>
      </c>
      <c r="AD48" t="n">
        <v>53986.55531776843</v>
      </c>
      <c r="AE48" t="n">
        <v>73866.7867044723</v>
      </c>
      <c r="AF48" t="n">
        <v>2.679530691562746e-06</v>
      </c>
      <c r="AG48" t="n">
        <v>0.1729166666666667</v>
      </c>
      <c r="AH48" t="n">
        <v>66817.04425410034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12.0627</v>
      </c>
      <c r="E49" t="n">
        <v>8.289999999999999</v>
      </c>
      <c r="F49" t="n">
        <v>5.13</v>
      </c>
      <c r="G49" t="n">
        <v>51.34</v>
      </c>
      <c r="H49" t="n">
        <v>0.79</v>
      </c>
      <c r="I49" t="n">
        <v>6</v>
      </c>
      <c r="J49" t="n">
        <v>286.06</v>
      </c>
      <c r="K49" t="n">
        <v>59.89</v>
      </c>
      <c r="L49" t="n">
        <v>12.75</v>
      </c>
      <c r="M49" t="n">
        <v>4</v>
      </c>
      <c r="N49" t="n">
        <v>78.42</v>
      </c>
      <c r="O49" t="n">
        <v>35515.1</v>
      </c>
      <c r="P49" t="n">
        <v>82.41</v>
      </c>
      <c r="Q49" t="n">
        <v>202.84</v>
      </c>
      <c r="R49" t="n">
        <v>20.68</v>
      </c>
      <c r="S49" t="n">
        <v>13.89</v>
      </c>
      <c r="T49" t="n">
        <v>1708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53.90654877934235</v>
      </c>
      <c r="AB49" t="n">
        <v>73.75731822895841</v>
      </c>
      <c r="AC49" t="n">
        <v>66.71802329624951</v>
      </c>
      <c r="AD49" t="n">
        <v>53906.54877934235</v>
      </c>
      <c r="AE49" t="n">
        <v>73757.31822895841</v>
      </c>
      <c r="AF49" t="n">
        <v>2.681954137399719e-06</v>
      </c>
      <c r="AG49" t="n">
        <v>0.1727083333333333</v>
      </c>
      <c r="AH49" t="n">
        <v>66718.02329624951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12.068</v>
      </c>
      <c r="E50" t="n">
        <v>8.289999999999999</v>
      </c>
      <c r="F50" t="n">
        <v>5.13</v>
      </c>
      <c r="G50" t="n">
        <v>51.3</v>
      </c>
      <c r="H50" t="n">
        <v>0.8100000000000001</v>
      </c>
      <c r="I50" t="n">
        <v>6</v>
      </c>
      <c r="J50" t="n">
        <v>286.56</v>
      </c>
      <c r="K50" t="n">
        <v>59.89</v>
      </c>
      <c r="L50" t="n">
        <v>13</v>
      </c>
      <c r="M50" t="n">
        <v>4</v>
      </c>
      <c r="N50" t="n">
        <v>78.68000000000001</v>
      </c>
      <c r="O50" t="n">
        <v>35577.18</v>
      </c>
      <c r="P50" t="n">
        <v>82.18000000000001</v>
      </c>
      <c r="Q50" t="n">
        <v>202.81</v>
      </c>
      <c r="R50" t="n">
        <v>20.53</v>
      </c>
      <c r="S50" t="n">
        <v>13.89</v>
      </c>
      <c r="T50" t="n">
        <v>1635.81</v>
      </c>
      <c r="U50" t="n">
        <v>0.68</v>
      </c>
      <c r="V50" t="n">
        <v>0.75</v>
      </c>
      <c r="W50" t="n">
        <v>0.65</v>
      </c>
      <c r="X50" t="n">
        <v>0.09</v>
      </c>
      <c r="Y50" t="n">
        <v>1</v>
      </c>
      <c r="Z50" t="n">
        <v>10</v>
      </c>
      <c r="AA50" t="n">
        <v>53.78020477806412</v>
      </c>
      <c r="AB50" t="n">
        <v>73.58444879250565</v>
      </c>
      <c r="AC50" t="n">
        <v>66.56165227618796</v>
      </c>
      <c r="AD50" t="n">
        <v>53780.20477806412</v>
      </c>
      <c r="AE50" t="n">
        <v>73584.44879250566</v>
      </c>
      <c r="AF50" t="n">
        <v>2.683132510146137e-06</v>
      </c>
      <c r="AG50" t="n">
        <v>0.1727083333333333</v>
      </c>
      <c r="AH50" t="n">
        <v>66561.65227618796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12.0546</v>
      </c>
      <c r="E51" t="n">
        <v>8.300000000000001</v>
      </c>
      <c r="F51" t="n">
        <v>5.14</v>
      </c>
      <c r="G51" t="n">
        <v>51.39</v>
      </c>
      <c r="H51" t="n">
        <v>0.82</v>
      </c>
      <c r="I51" t="n">
        <v>6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82.23999999999999</v>
      </c>
      <c r="Q51" t="n">
        <v>202.83</v>
      </c>
      <c r="R51" t="n">
        <v>20.72</v>
      </c>
      <c r="S51" t="n">
        <v>13.89</v>
      </c>
      <c r="T51" t="n">
        <v>1732.03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53.89330984654063</v>
      </c>
      <c r="AB51" t="n">
        <v>73.7392041370386</v>
      </c>
      <c r="AC51" t="n">
        <v>66.70163798783923</v>
      </c>
      <c r="AD51" t="n">
        <v>53893.30984654063</v>
      </c>
      <c r="AE51" t="n">
        <v>73739.2041370386</v>
      </c>
      <c r="AF51" t="n">
        <v>2.680153228108024e-06</v>
      </c>
      <c r="AG51" t="n">
        <v>0.1729166666666667</v>
      </c>
      <c r="AH51" t="n">
        <v>66701.63798783923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12.0563</v>
      </c>
      <c r="E52" t="n">
        <v>8.289999999999999</v>
      </c>
      <c r="F52" t="n">
        <v>5.14</v>
      </c>
      <c r="G52" t="n">
        <v>51.38</v>
      </c>
      <c r="H52" t="n">
        <v>0.84</v>
      </c>
      <c r="I52" t="n">
        <v>6</v>
      </c>
      <c r="J52" t="n">
        <v>287.57</v>
      </c>
      <c r="K52" t="n">
        <v>59.89</v>
      </c>
      <c r="L52" t="n">
        <v>13.5</v>
      </c>
      <c r="M52" t="n">
        <v>4</v>
      </c>
      <c r="N52" t="n">
        <v>79.18000000000001</v>
      </c>
      <c r="O52" t="n">
        <v>35701.38</v>
      </c>
      <c r="P52" t="n">
        <v>82.17</v>
      </c>
      <c r="Q52" t="n">
        <v>202.81</v>
      </c>
      <c r="R52" t="n">
        <v>20.72</v>
      </c>
      <c r="S52" t="n">
        <v>13.89</v>
      </c>
      <c r="T52" t="n">
        <v>1731.28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53.85354412654218</v>
      </c>
      <c r="AB52" t="n">
        <v>73.68479492459703</v>
      </c>
      <c r="AC52" t="n">
        <v>66.65242151426925</v>
      </c>
      <c r="AD52" t="n">
        <v>53853.54412654218</v>
      </c>
      <c r="AE52" t="n">
        <v>73684.79492459702</v>
      </c>
      <c r="AF52" t="n">
        <v>2.680531196724799e-06</v>
      </c>
      <c r="AG52" t="n">
        <v>0.1727083333333333</v>
      </c>
      <c r="AH52" t="n">
        <v>66652.42151426926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12.0575</v>
      </c>
      <c r="E53" t="n">
        <v>8.289999999999999</v>
      </c>
      <c r="F53" t="n">
        <v>5.14</v>
      </c>
      <c r="G53" t="n">
        <v>51.37</v>
      </c>
      <c r="H53" t="n">
        <v>0.85</v>
      </c>
      <c r="I53" t="n">
        <v>6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82.08</v>
      </c>
      <c r="Q53" t="n">
        <v>202.81</v>
      </c>
      <c r="R53" t="n">
        <v>20.69</v>
      </c>
      <c r="S53" t="n">
        <v>13.89</v>
      </c>
      <c r="T53" t="n">
        <v>1715.28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53.80780167623486</v>
      </c>
      <c r="AB53" t="n">
        <v>73.62220808607206</v>
      </c>
      <c r="AC53" t="n">
        <v>66.59580787577192</v>
      </c>
      <c r="AD53" t="n">
        <v>53807.80167623486</v>
      </c>
      <c r="AE53" t="n">
        <v>73622.20808607206</v>
      </c>
      <c r="AF53" t="n">
        <v>2.680797998101347e-06</v>
      </c>
      <c r="AG53" t="n">
        <v>0.1727083333333333</v>
      </c>
      <c r="AH53" t="n">
        <v>66595.80787577192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12.0551</v>
      </c>
      <c r="E54" t="n">
        <v>8.300000000000001</v>
      </c>
      <c r="F54" t="n">
        <v>5.14</v>
      </c>
      <c r="G54" t="n">
        <v>51.39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4</v>
      </c>
      <c r="N54" t="n">
        <v>79.69</v>
      </c>
      <c r="O54" t="n">
        <v>35826</v>
      </c>
      <c r="P54" t="n">
        <v>82.01000000000001</v>
      </c>
      <c r="Q54" t="n">
        <v>202.82</v>
      </c>
      <c r="R54" t="n">
        <v>20.75</v>
      </c>
      <c r="S54" t="n">
        <v>13.89</v>
      </c>
      <c r="T54" t="n">
        <v>1743.38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53.78734601229007</v>
      </c>
      <c r="AB54" t="n">
        <v>73.59421974422263</v>
      </c>
      <c r="AC54" t="n">
        <v>66.57049070198671</v>
      </c>
      <c r="AD54" t="n">
        <v>53787.34601229007</v>
      </c>
      <c r="AE54" t="n">
        <v>73594.21974422263</v>
      </c>
      <c r="AF54" t="n">
        <v>2.680264395348251e-06</v>
      </c>
      <c r="AG54" t="n">
        <v>0.1729166666666667</v>
      </c>
      <c r="AH54" t="n">
        <v>66570.49070198671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12.0591</v>
      </c>
      <c r="E55" t="n">
        <v>8.289999999999999</v>
      </c>
      <c r="F55" t="n">
        <v>5.14</v>
      </c>
      <c r="G55" t="n">
        <v>51.36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4</v>
      </c>
      <c r="N55" t="n">
        <v>79.95</v>
      </c>
      <c r="O55" t="n">
        <v>35888.47</v>
      </c>
      <c r="P55" t="n">
        <v>81.73</v>
      </c>
      <c r="Q55" t="n">
        <v>202.83</v>
      </c>
      <c r="R55" t="n">
        <v>20.74</v>
      </c>
      <c r="S55" t="n">
        <v>13.89</v>
      </c>
      <c r="T55" t="n">
        <v>1738.8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53.64303287851464</v>
      </c>
      <c r="AB55" t="n">
        <v>73.39676414794506</v>
      </c>
      <c r="AC55" t="n">
        <v>66.39187999068713</v>
      </c>
      <c r="AD55" t="n">
        <v>53643.03287851464</v>
      </c>
      <c r="AE55" t="n">
        <v>73396.76414794507</v>
      </c>
      <c r="AF55" t="n">
        <v>2.681153733270077e-06</v>
      </c>
      <c r="AG55" t="n">
        <v>0.1727083333333333</v>
      </c>
      <c r="AH55" t="n">
        <v>66391.87999068713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12.045</v>
      </c>
      <c r="E56" t="n">
        <v>8.300000000000001</v>
      </c>
      <c r="F56" t="n">
        <v>5.15</v>
      </c>
      <c r="G56" t="n">
        <v>51.46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4</v>
      </c>
      <c r="N56" t="n">
        <v>80.20999999999999</v>
      </c>
      <c r="O56" t="n">
        <v>35951.04</v>
      </c>
      <c r="P56" t="n">
        <v>81.79000000000001</v>
      </c>
      <c r="Q56" t="n">
        <v>202.81</v>
      </c>
      <c r="R56" t="n">
        <v>20.96</v>
      </c>
      <c r="S56" t="n">
        <v>13.89</v>
      </c>
      <c r="T56" t="n">
        <v>1849.79</v>
      </c>
      <c r="U56" t="n">
        <v>0.66</v>
      </c>
      <c r="V56" t="n">
        <v>0.75</v>
      </c>
      <c r="W56" t="n">
        <v>0.65</v>
      </c>
      <c r="X56" t="n">
        <v>0.11</v>
      </c>
      <c r="Y56" t="n">
        <v>1</v>
      </c>
      <c r="Z56" t="n">
        <v>10</v>
      </c>
      <c r="AA56" t="n">
        <v>53.75905370062812</v>
      </c>
      <c r="AB56" t="n">
        <v>73.55550895523805</v>
      </c>
      <c r="AC56" t="n">
        <v>66.53547441637187</v>
      </c>
      <c r="AD56" t="n">
        <v>53759.05370062812</v>
      </c>
      <c r="AE56" t="n">
        <v>73555.50895523805</v>
      </c>
      <c r="AF56" t="n">
        <v>2.678018817095643e-06</v>
      </c>
      <c r="AG56" t="n">
        <v>0.1729166666666667</v>
      </c>
      <c r="AH56" t="n">
        <v>66535.47441637187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12.1519</v>
      </c>
      <c r="E57" t="n">
        <v>8.23</v>
      </c>
      <c r="F57" t="n">
        <v>5.12</v>
      </c>
      <c r="G57" t="n">
        <v>61.48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81.31999999999999</v>
      </c>
      <c r="Q57" t="n">
        <v>202.82</v>
      </c>
      <c r="R57" t="n">
        <v>20.28</v>
      </c>
      <c r="S57" t="n">
        <v>13.89</v>
      </c>
      <c r="T57" t="n">
        <v>1514.03</v>
      </c>
      <c r="U57" t="n">
        <v>0.6899999999999999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53.00702686671025</v>
      </c>
      <c r="AB57" t="n">
        <v>72.52655266398978</v>
      </c>
      <c r="AC57" t="n">
        <v>65.60472026941076</v>
      </c>
      <c r="AD57" t="n">
        <v>53007.02686671025</v>
      </c>
      <c r="AE57" t="n">
        <v>72526.55266398977</v>
      </c>
      <c r="AF57" t="n">
        <v>2.701786373056417e-06</v>
      </c>
      <c r="AG57" t="n">
        <v>0.1714583333333334</v>
      </c>
      <c r="AH57" t="n">
        <v>65604.72026941077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12.1535</v>
      </c>
      <c r="E58" t="n">
        <v>8.23</v>
      </c>
      <c r="F58" t="n">
        <v>5.12</v>
      </c>
      <c r="G58" t="n">
        <v>61.47</v>
      </c>
      <c r="H58" t="n">
        <v>0.92</v>
      </c>
      <c r="I58" t="n">
        <v>5</v>
      </c>
      <c r="J58" t="n">
        <v>290.61</v>
      </c>
      <c r="K58" t="n">
        <v>59.89</v>
      </c>
      <c r="L58" t="n">
        <v>15</v>
      </c>
      <c r="M58" t="n">
        <v>3</v>
      </c>
      <c r="N58" t="n">
        <v>80.73</v>
      </c>
      <c r="O58" t="n">
        <v>36076.5</v>
      </c>
      <c r="P58" t="n">
        <v>81.23999999999999</v>
      </c>
      <c r="Q58" t="n">
        <v>202.82</v>
      </c>
      <c r="R58" t="n">
        <v>20.28</v>
      </c>
      <c r="S58" t="n">
        <v>13.89</v>
      </c>
      <c r="T58" t="n">
        <v>1516.98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52.96454017102645</v>
      </c>
      <c r="AB58" t="n">
        <v>72.46842049257448</v>
      </c>
      <c r="AC58" t="n">
        <v>65.55213615084634</v>
      </c>
      <c r="AD58" t="n">
        <v>52964.54017102645</v>
      </c>
      <c r="AE58" t="n">
        <v>72468.42049257449</v>
      </c>
      <c r="AF58" t="n">
        <v>2.702142108225147e-06</v>
      </c>
      <c r="AG58" t="n">
        <v>0.1714583333333334</v>
      </c>
      <c r="AH58" t="n">
        <v>65552.13615084633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12.1535</v>
      </c>
      <c r="E59" t="n">
        <v>8.23</v>
      </c>
      <c r="F59" t="n">
        <v>5.12</v>
      </c>
      <c r="G59" t="n">
        <v>61.47</v>
      </c>
      <c r="H59" t="n">
        <v>0.93</v>
      </c>
      <c r="I59" t="n">
        <v>5</v>
      </c>
      <c r="J59" t="n">
        <v>291.12</v>
      </c>
      <c r="K59" t="n">
        <v>59.89</v>
      </c>
      <c r="L59" t="n">
        <v>15.25</v>
      </c>
      <c r="M59" t="n">
        <v>3</v>
      </c>
      <c r="N59" t="n">
        <v>80.98999999999999</v>
      </c>
      <c r="O59" t="n">
        <v>36139.39</v>
      </c>
      <c r="P59" t="n">
        <v>81.23</v>
      </c>
      <c r="Q59" t="n">
        <v>202.81</v>
      </c>
      <c r="R59" t="n">
        <v>20.27</v>
      </c>
      <c r="S59" t="n">
        <v>13.89</v>
      </c>
      <c r="T59" t="n">
        <v>1507.98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52.96006248265111</v>
      </c>
      <c r="AB59" t="n">
        <v>72.46229392179768</v>
      </c>
      <c r="AC59" t="n">
        <v>65.54659429138576</v>
      </c>
      <c r="AD59" t="n">
        <v>52960.06248265111</v>
      </c>
      <c r="AE59" t="n">
        <v>72462.29392179768</v>
      </c>
      <c r="AF59" t="n">
        <v>2.702142108225147e-06</v>
      </c>
      <c r="AG59" t="n">
        <v>0.1714583333333334</v>
      </c>
      <c r="AH59" t="n">
        <v>65546.59429138576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12.1613</v>
      </c>
      <c r="E60" t="n">
        <v>8.220000000000001</v>
      </c>
      <c r="F60" t="n">
        <v>5.12</v>
      </c>
      <c r="G60" t="n">
        <v>61.4</v>
      </c>
      <c r="H60" t="n">
        <v>0.95</v>
      </c>
      <c r="I60" t="n">
        <v>5</v>
      </c>
      <c r="J60" t="n">
        <v>291.63</v>
      </c>
      <c r="K60" t="n">
        <v>59.89</v>
      </c>
      <c r="L60" t="n">
        <v>15.5</v>
      </c>
      <c r="M60" t="n">
        <v>3</v>
      </c>
      <c r="N60" t="n">
        <v>81.25</v>
      </c>
      <c r="O60" t="n">
        <v>36202.38</v>
      </c>
      <c r="P60" t="n">
        <v>81.04000000000001</v>
      </c>
      <c r="Q60" t="n">
        <v>202.81</v>
      </c>
      <c r="R60" t="n">
        <v>20.11</v>
      </c>
      <c r="S60" t="n">
        <v>13.89</v>
      </c>
      <c r="T60" t="n">
        <v>1431.06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52.84169286812336</v>
      </c>
      <c r="AB60" t="n">
        <v>72.30033539310206</v>
      </c>
      <c r="AC60" t="n">
        <v>65.40009285735857</v>
      </c>
      <c r="AD60" t="n">
        <v>52841.69286812336</v>
      </c>
      <c r="AE60" t="n">
        <v>72300.33539310205</v>
      </c>
      <c r="AF60" t="n">
        <v>2.703876317172706e-06</v>
      </c>
      <c r="AG60" t="n">
        <v>0.17125</v>
      </c>
      <c r="AH60" t="n">
        <v>65400.09285735858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12.1601</v>
      </c>
      <c r="E61" t="n">
        <v>8.220000000000001</v>
      </c>
      <c r="F61" t="n">
        <v>5.12</v>
      </c>
      <c r="G61" t="n">
        <v>61.41</v>
      </c>
      <c r="H61" t="n">
        <v>0.96</v>
      </c>
      <c r="I61" t="n">
        <v>5</v>
      </c>
      <c r="J61" t="n">
        <v>292.15</v>
      </c>
      <c r="K61" t="n">
        <v>59.89</v>
      </c>
      <c r="L61" t="n">
        <v>15.75</v>
      </c>
      <c r="M61" t="n">
        <v>3</v>
      </c>
      <c r="N61" t="n">
        <v>81.51000000000001</v>
      </c>
      <c r="O61" t="n">
        <v>36265.48</v>
      </c>
      <c r="P61" t="n">
        <v>81.09999999999999</v>
      </c>
      <c r="Q61" t="n">
        <v>202.81</v>
      </c>
      <c r="R61" t="n">
        <v>20.16</v>
      </c>
      <c r="S61" t="n">
        <v>13.89</v>
      </c>
      <c r="T61" t="n">
        <v>1455.68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52.87352436858134</v>
      </c>
      <c r="AB61" t="n">
        <v>72.34388865633535</v>
      </c>
      <c r="AC61" t="n">
        <v>65.43948945827628</v>
      </c>
      <c r="AD61" t="n">
        <v>52873.52436858134</v>
      </c>
      <c r="AE61" t="n">
        <v>72343.88865633536</v>
      </c>
      <c r="AF61" t="n">
        <v>2.703609515796159e-06</v>
      </c>
      <c r="AG61" t="n">
        <v>0.17125</v>
      </c>
      <c r="AH61" t="n">
        <v>65439.48945827628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12.1572</v>
      </c>
      <c r="E62" t="n">
        <v>8.23</v>
      </c>
      <c r="F62" t="n">
        <v>5.12</v>
      </c>
      <c r="G62" t="n">
        <v>61.44</v>
      </c>
      <c r="H62" t="n">
        <v>0.97</v>
      </c>
      <c r="I62" t="n">
        <v>5</v>
      </c>
      <c r="J62" t="n">
        <v>292.66</v>
      </c>
      <c r="K62" t="n">
        <v>59.89</v>
      </c>
      <c r="L62" t="n">
        <v>16</v>
      </c>
      <c r="M62" t="n">
        <v>3</v>
      </c>
      <c r="N62" t="n">
        <v>81.77</v>
      </c>
      <c r="O62" t="n">
        <v>36328.69</v>
      </c>
      <c r="P62" t="n">
        <v>81.33</v>
      </c>
      <c r="Q62" t="n">
        <v>202.81</v>
      </c>
      <c r="R62" t="n">
        <v>20.16</v>
      </c>
      <c r="S62" t="n">
        <v>13.89</v>
      </c>
      <c r="T62" t="n">
        <v>1452.47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52.98943147430376</v>
      </c>
      <c r="AB62" t="n">
        <v>72.50247787184527</v>
      </c>
      <c r="AC62" t="n">
        <v>65.58294314163935</v>
      </c>
      <c r="AD62" t="n">
        <v>52989.43147430376</v>
      </c>
      <c r="AE62" t="n">
        <v>72502.47787184527</v>
      </c>
      <c r="AF62" t="n">
        <v>2.702964745802835e-06</v>
      </c>
      <c r="AG62" t="n">
        <v>0.1714583333333334</v>
      </c>
      <c r="AH62" t="n">
        <v>65582.94314163935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12.1437</v>
      </c>
      <c r="E63" t="n">
        <v>8.23</v>
      </c>
      <c r="F63" t="n">
        <v>5.13</v>
      </c>
      <c r="G63" t="n">
        <v>61.55</v>
      </c>
      <c r="H63" t="n">
        <v>0.99</v>
      </c>
      <c r="I63" t="n">
        <v>5</v>
      </c>
      <c r="J63" t="n">
        <v>293.17</v>
      </c>
      <c r="K63" t="n">
        <v>59.89</v>
      </c>
      <c r="L63" t="n">
        <v>16.25</v>
      </c>
      <c r="M63" t="n">
        <v>3</v>
      </c>
      <c r="N63" t="n">
        <v>82.03</v>
      </c>
      <c r="O63" t="n">
        <v>36392.01</v>
      </c>
      <c r="P63" t="n">
        <v>81.43000000000001</v>
      </c>
      <c r="Q63" t="n">
        <v>202.81</v>
      </c>
      <c r="R63" t="n">
        <v>20.39</v>
      </c>
      <c r="S63" t="n">
        <v>13.89</v>
      </c>
      <c r="T63" t="n">
        <v>1571.52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53.11828244823196</v>
      </c>
      <c r="AB63" t="n">
        <v>72.67877745887753</v>
      </c>
      <c r="AC63" t="n">
        <v>65.74241694352334</v>
      </c>
      <c r="AD63" t="n">
        <v>53118.28244823196</v>
      </c>
      <c r="AE63" t="n">
        <v>72678.77745887754</v>
      </c>
      <c r="AF63" t="n">
        <v>2.699963230316676e-06</v>
      </c>
      <c r="AG63" t="n">
        <v>0.1714583333333334</v>
      </c>
      <c r="AH63" t="n">
        <v>65742.41694352333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12.1564</v>
      </c>
      <c r="E64" t="n">
        <v>8.23</v>
      </c>
      <c r="F64" t="n">
        <v>5.12</v>
      </c>
      <c r="G64" t="n">
        <v>61.44</v>
      </c>
      <c r="H64" t="n">
        <v>1</v>
      </c>
      <c r="I64" t="n">
        <v>5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81.14</v>
      </c>
      <c r="Q64" t="n">
        <v>202.81</v>
      </c>
      <c r="R64" t="n">
        <v>20.29</v>
      </c>
      <c r="S64" t="n">
        <v>13.89</v>
      </c>
      <c r="T64" t="n">
        <v>1520.99</v>
      </c>
      <c r="U64" t="n">
        <v>0.68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52.90770633209736</v>
      </c>
      <c r="AB64" t="n">
        <v>72.39065792681973</v>
      </c>
      <c r="AC64" t="n">
        <v>65.48179513522675</v>
      </c>
      <c r="AD64" t="n">
        <v>52907.70633209736</v>
      </c>
      <c r="AE64" t="n">
        <v>72390.65792681972</v>
      </c>
      <c r="AF64" t="n">
        <v>2.70278687821847e-06</v>
      </c>
      <c r="AG64" t="n">
        <v>0.1714583333333334</v>
      </c>
      <c r="AH64" t="n">
        <v>65481.79513522674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12.147</v>
      </c>
      <c r="E65" t="n">
        <v>8.23</v>
      </c>
      <c r="F65" t="n">
        <v>5.13</v>
      </c>
      <c r="G65" t="n">
        <v>61.52</v>
      </c>
      <c r="H65" t="n">
        <v>1.01</v>
      </c>
      <c r="I65" t="n">
        <v>5</v>
      </c>
      <c r="J65" t="n">
        <v>294.2</v>
      </c>
      <c r="K65" t="n">
        <v>59.89</v>
      </c>
      <c r="L65" t="n">
        <v>16.75</v>
      </c>
      <c r="M65" t="n">
        <v>3</v>
      </c>
      <c r="N65" t="n">
        <v>82.56</v>
      </c>
      <c r="O65" t="n">
        <v>36518.97</v>
      </c>
      <c r="P65" t="n">
        <v>81.06</v>
      </c>
      <c r="Q65" t="n">
        <v>202.81</v>
      </c>
      <c r="R65" t="n">
        <v>20.36</v>
      </c>
      <c r="S65" t="n">
        <v>13.89</v>
      </c>
      <c r="T65" t="n">
        <v>1556.49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52.93873479118645</v>
      </c>
      <c r="AB65" t="n">
        <v>72.4331124334244</v>
      </c>
      <c r="AC65" t="n">
        <v>65.52019784330635</v>
      </c>
      <c r="AD65" t="n">
        <v>52938.73479118645</v>
      </c>
      <c r="AE65" t="n">
        <v>72433.11243342439</v>
      </c>
      <c r="AF65" t="n">
        <v>2.700696934102182e-06</v>
      </c>
      <c r="AG65" t="n">
        <v>0.1714583333333334</v>
      </c>
      <c r="AH65" t="n">
        <v>65520.19784330635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12.154</v>
      </c>
      <c r="E66" t="n">
        <v>8.23</v>
      </c>
      <c r="F66" t="n">
        <v>5.12</v>
      </c>
      <c r="G66" t="n">
        <v>61.46</v>
      </c>
      <c r="H66" t="n">
        <v>1.03</v>
      </c>
      <c r="I66" t="n">
        <v>5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80.83</v>
      </c>
      <c r="Q66" t="n">
        <v>202.81</v>
      </c>
      <c r="R66" t="n">
        <v>20.28</v>
      </c>
      <c r="S66" t="n">
        <v>13.89</v>
      </c>
      <c r="T66" t="n">
        <v>1515.57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52.77888146217101</v>
      </c>
      <c r="AB66" t="n">
        <v>72.21439405643443</v>
      </c>
      <c r="AC66" t="n">
        <v>65.32235364124304</v>
      </c>
      <c r="AD66" t="n">
        <v>52778.881462171</v>
      </c>
      <c r="AE66" t="n">
        <v>72214.39405643442</v>
      </c>
      <c r="AF66" t="n">
        <v>2.702253275465375e-06</v>
      </c>
      <c r="AG66" t="n">
        <v>0.1714583333333334</v>
      </c>
      <c r="AH66" t="n">
        <v>65322.35364124305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12.1589</v>
      </c>
      <c r="E67" t="n">
        <v>8.220000000000001</v>
      </c>
      <c r="F67" t="n">
        <v>5.12</v>
      </c>
      <c r="G67" t="n">
        <v>61.42</v>
      </c>
      <c r="H67" t="n">
        <v>1.04</v>
      </c>
      <c r="I67" t="n">
        <v>5</v>
      </c>
      <c r="J67" t="n">
        <v>295.23</v>
      </c>
      <c r="K67" t="n">
        <v>59.89</v>
      </c>
      <c r="L67" t="n">
        <v>17.25</v>
      </c>
      <c r="M67" t="n">
        <v>3</v>
      </c>
      <c r="N67" t="n">
        <v>83.09999999999999</v>
      </c>
      <c r="O67" t="n">
        <v>36646.38</v>
      </c>
      <c r="P67" t="n">
        <v>80.63</v>
      </c>
      <c r="Q67" t="n">
        <v>202.81</v>
      </c>
      <c r="R67" t="n">
        <v>20.19</v>
      </c>
      <c r="S67" t="n">
        <v>13.89</v>
      </c>
      <c r="T67" t="n">
        <v>1469.97</v>
      </c>
      <c r="U67" t="n">
        <v>0.6899999999999999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52.66815006548089</v>
      </c>
      <c r="AB67" t="n">
        <v>72.06288647435863</v>
      </c>
      <c r="AC67" t="n">
        <v>65.1853057301583</v>
      </c>
      <c r="AD67" t="n">
        <v>52668.15006548088</v>
      </c>
      <c r="AE67" t="n">
        <v>72062.88647435863</v>
      </c>
      <c r="AF67" t="n">
        <v>2.703342714419611e-06</v>
      </c>
      <c r="AG67" t="n">
        <v>0.17125</v>
      </c>
      <c r="AH67" t="n">
        <v>65185.3057301583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12.1659</v>
      </c>
      <c r="E68" t="n">
        <v>8.220000000000001</v>
      </c>
      <c r="F68" t="n">
        <v>5.11</v>
      </c>
      <c r="G68" t="n">
        <v>61.37</v>
      </c>
      <c r="H68" t="n">
        <v>1.05</v>
      </c>
      <c r="I68" t="n">
        <v>5</v>
      </c>
      <c r="J68" t="n">
        <v>295.75</v>
      </c>
      <c r="K68" t="n">
        <v>59.89</v>
      </c>
      <c r="L68" t="n">
        <v>17.5</v>
      </c>
      <c r="M68" t="n">
        <v>3</v>
      </c>
      <c r="N68" t="n">
        <v>83.36</v>
      </c>
      <c r="O68" t="n">
        <v>36710.24</v>
      </c>
      <c r="P68" t="n">
        <v>80.23</v>
      </c>
      <c r="Q68" t="n">
        <v>202.81</v>
      </c>
      <c r="R68" t="n">
        <v>19.99</v>
      </c>
      <c r="S68" t="n">
        <v>13.89</v>
      </c>
      <c r="T68" t="n">
        <v>1368.98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52.43256514631847</v>
      </c>
      <c r="AB68" t="n">
        <v>71.74054879468768</v>
      </c>
      <c r="AC68" t="n">
        <v>64.89373150623128</v>
      </c>
      <c r="AD68" t="n">
        <v>52432.56514631848</v>
      </c>
      <c r="AE68" t="n">
        <v>71740.54879468768</v>
      </c>
      <c r="AF68" t="n">
        <v>2.704899055782805e-06</v>
      </c>
      <c r="AG68" t="n">
        <v>0.17125</v>
      </c>
      <c r="AH68" t="n">
        <v>64893.73150623127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12.1667</v>
      </c>
      <c r="E69" t="n">
        <v>8.220000000000001</v>
      </c>
      <c r="F69" t="n">
        <v>5.11</v>
      </c>
      <c r="G69" t="n">
        <v>61.36</v>
      </c>
      <c r="H69" t="n">
        <v>1.07</v>
      </c>
      <c r="I69" t="n">
        <v>5</v>
      </c>
      <c r="J69" t="n">
        <v>296.27</v>
      </c>
      <c r="K69" t="n">
        <v>59.89</v>
      </c>
      <c r="L69" t="n">
        <v>17.75</v>
      </c>
      <c r="M69" t="n">
        <v>3</v>
      </c>
      <c r="N69" t="n">
        <v>83.63</v>
      </c>
      <c r="O69" t="n">
        <v>36774.22</v>
      </c>
      <c r="P69" t="n">
        <v>79.84</v>
      </c>
      <c r="Q69" t="n">
        <v>202.81</v>
      </c>
      <c r="R69" t="n">
        <v>19.96</v>
      </c>
      <c r="S69" t="n">
        <v>13.89</v>
      </c>
      <c r="T69" t="n">
        <v>1353.07</v>
      </c>
      <c r="U69" t="n">
        <v>0.7</v>
      </c>
      <c r="V69" t="n">
        <v>0.76</v>
      </c>
      <c r="W69" t="n">
        <v>0.65</v>
      </c>
      <c r="X69" t="n">
        <v>0.08</v>
      </c>
      <c r="Y69" t="n">
        <v>1</v>
      </c>
      <c r="Z69" t="n">
        <v>10</v>
      </c>
      <c r="AA69" t="n">
        <v>52.25483349500211</v>
      </c>
      <c r="AB69" t="n">
        <v>71.49736850838968</v>
      </c>
      <c r="AC69" t="n">
        <v>64.67376000515179</v>
      </c>
      <c r="AD69" t="n">
        <v>52254.83349500211</v>
      </c>
      <c r="AE69" t="n">
        <v>71497.36850838969</v>
      </c>
      <c r="AF69" t="n">
        <v>2.70507692336717e-06</v>
      </c>
      <c r="AG69" t="n">
        <v>0.17125</v>
      </c>
      <c r="AH69" t="n">
        <v>64673.76000515179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12.1679</v>
      </c>
      <c r="E70" t="n">
        <v>8.220000000000001</v>
      </c>
      <c r="F70" t="n">
        <v>5.11</v>
      </c>
      <c r="G70" t="n">
        <v>61.35</v>
      </c>
      <c r="H70" t="n">
        <v>1.08</v>
      </c>
      <c r="I70" t="n">
        <v>5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79.66</v>
      </c>
      <c r="Q70" t="n">
        <v>202.81</v>
      </c>
      <c r="R70" t="n">
        <v>19.95</v>
      </c>
      <c r="S70" t="n">
        <v>13.89</v>
      </c>
      <c r="T70" t="n">
        <v>1348.22</v>
      </c>
      <c r="U70" t="n">
        <v>0.7</v>
      </c>
      <c r="V70" t="n">
        <v>0.76</v>
      </c>
      <c r="W70" t="n">
        <v>0.64</v>
      </c>
      <c r="X70" t="n">
        <v>0.07000000000000001</v>
      </c>
      <c r="Y70" t="n">
        <v>1</v>
      </c>
      <c r="Z70" t="n">
        <v>10</v>
      </c>
      <c r="AA70" t="n">
        <v>52.16941160416587</v>
      </c>
      <c r="AB70" t="n">
        <v>71.38049050879974</v>
      </c>
      <c r="AC70" t="n">
        <v>64.56803667780338</v>
      </c>
      <c r="AD70" t="n">
        <v>52169.41160416586</v>
      </c>
      <c r="AE70" t="n">
        <v>71380.49050879973</v>
      </c>
      <c r="AF70" t="n">
        <v>2.705343724743717e-06</v>
      </c>
      <c r="AG70" t="n">
        <v>0.17125</v>
      </c>
      <c r="AH70" t="n">
        <v>64568.03667780338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12.1552</v>
      </c>
      <c r="E71" t="n">
        <v>8.23</v>
      </c>
      <c r="F71" t="n">
        <v>5.12</v>
      </c>
      <c r="G71" t="n">
        <v>61.45</v>
      </c>
      <c r="H71" t="n">
        <v>1.09</v>
      </c>
      <c r="I71" t="n">
        <v>5</v>
      </c>
      <c r="J71" t="n">
        <v>297.31</v>
      </c>
      <c r="K71" t="n">
        <v>59.89</v>
      </c>
      <c r="L71" t="n">
        <v>18.25</v>
      </c>
      <c r="M71" t="n">
        <v>3</v>
      </c>
      <c r="N71" t="n">
        <v>84.17</v>
      </c>
      <c r="O71" t="n">
        <v>36902.52</v>
      </c>
      <c r="P71" t="n">
        <v>79.73999999999999</v>
      </c>
      <c r="Q71" t="n">
        <v>202.81</v>
      </c>
      <c r="R71" t="n">
        <v>20.17</v>
      </c>
      <c r="S71" t="n">
        <v>13.89</v>
      </c>
      <c r="T71" t="n">
        <v>1461.77</v>
      </c>
      <c r="U71" t="n">
        <v>0.6899999999999999</v>
      </c>
      <c r="V71" t="n">
        <v>0.76</v>
      </c>
      <c r="W71" t="n">
        <v>0.65</v>
      </c>
      <c r="X71" t="n">
        <v>0.08</v>
      </c>
      <c r="Y71" t="n">
        <v>1</v>
      </c>
      <c r="Z71" t="n">
        <v>10</v>
      </c>
      <c r="AA71" t="n">
        <v>52.28590602026325</v>
      </c>
      <c r="AB71" t="n">
        <v>71.53988330827502</v>
      </c>
      <c r="AC71" t="n">
        <v>64.71221725220599</v>
      </c>
      <c r="AD71" t="n">
        <v>52285.90602026325</v>
      </c>
      <c r="AE71" t="n">
        <v>71539.88330827502</v>
      </c>
      <c r="AF71" t="n">
        <v>2.702520076841923e-06</v>
      </c>
      <c r="AG71" t="n">
        <v>0.1714583333333334</v>
      </c>
      <c r="AH71" t="n">
        <v>64712.21725220599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12.1556</v>
      </c>
      <c r="E72" t="n">
        <v>8.23</v>
      </c>
      <c r="F72" t="n">
        <v>5.12</v>
      </c>
      <c r="G72" t="n">
        <v>61.45</v>
      </c>
      <c r="H72" t="n">
        <v>1.11</v>
      </c>
      <c r="I72" t="n">
        <v>5</v>
      </c>
      <c r="J72" t="n">
        <v>297.83</v>
      </c>
      <c r="K72" t="n">
        <v>59.89</v>
      </c>
      <c r="L72" t="n">
        <v>18.5</v>
      </c>
      <c r="M72" t="n">
        <v>3</v>
      </c>
      <c r="N72" t="n">
        <v>84.45</v>
      </c>
      <c r="O72" t="n">
        <v>36966.84</v>
      </c>
      <c r="P72" t="n">
        <v>79.69</v>
      </c>
      <c r="Q72" t="n">
        <v>202.81</v>
      </c>
      <c r="R72" t="n">
        <v>20.28</v>
      </c>
      <c r="S72" t="n">
        <v>13.89</v>
      </c>
      <c r="T72" t="n">
        <v>1515.62</v>
      </c>
      <c r="U72" t="n">
        <v>0.68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52.26187916657702</v>
      </c>
      <c r="AB72" t="n">
        <v>71.50700870707156</v>
      </c>
      <c r="AC72" t="n">
        <v>64.68248015680157</v>
      </c>
      <c r="AD72" t="n">
        <v>52261.87916657702</v>
      </c>
      <c r="AE72" t="n">
        <v>71507.00870707157</v>
      </c>
      <c r="AF72" t="n">
        <v>2.702609010634105e-06</v>
      </c>
      <c r="AG72" t="n">
        <v>0.1714583333333334</v>
      </c>
      <c r="AH72" t="n">
        <v>64682.48015680158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12.1564</v>
      </c>
      <c r="E73" t="n">
        <v>8.23</v>
      </c>
      <c r="F73" t="n">
        <v>5.12</v>
      </c>
      <c r="G73" t="n">
        <v>61.44</v>
      </c>
      <c r="H73" t="n">
        <v>1.12</v>
      </c>
      <c r="I73" t="n">
        <v>5</v>
      </c>
      <c r="J73" t="n">
        <v>298.35</v>
      </c>
      <c r="K73" t="n">
        <v>59.89</v>
      </c>
      <c r="L73" t="n">
        <v>18.75</v>
      </c>
      <c r="M73" t="n">
        <v>3</v>
      </c>
      <c r="N73" t="n">
        <v>84.72</v>
      </c>
      <c r="O73" t="n">
        <v>37031.27</v>
      </c>
      <c r="P73" t="n">
        <v>79.31</v>
      </c>
      <c r="Q73" t="n">
        <v>202.81</v>
      </c>
      <c r="R73" t="n">
        <v>20.16</v>
      </c>
      <c r="S73" t="n">
        <v>13.89</v>
      </c>
      <c r="T73" t="n">
        <v>1453.78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52.08848483744978</v>
      </c>
      <c r="AB73" t="n">
        <v>71.26976293634186</v>
      </c>
      <c r="AC73" t="n">
        <v>64.46787678945371</v>
      </c>
      <c r="AD73" t="n">
        <v>52088.48483744977</v>
      </c>
      <c r="AE73" t="n">
        <v>71269.76293634187</v>
      </c>
      <c r="AF73" t="n">
        <v>2.70278687821847e-06</v>
      </c>
      <c r="AG73" t="n">
        <v>0.1714583333333334</v>
      </c>
      <c r="AH73" t="n">
        <v>64467.87678945372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12.2662</v>
      </c>
      <c r="E74" t="n">
        <v>8.15</v>
      </c>
      <c r="F74" t="n">
        <v>5.1</v>
      </c>
      <c r="G74" t="n">
        <v>76.45999999999999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78.87</v>
      </c>
      <c r="Q74" t="n">
        <v>202.81</v>
      </c>
      <c r="R74" t="n">
        <v>19.34</v>
      </c>
      <c r="S74" t="n">
        <v>13.89</v>
      </c>
      <c r="T74" t="n">
        <v>1048.2</v>
      </c>
      <c r="U74" t="n">
        <v>0.72</v>
      </c>
      <c r="V74" t="n">
        <v>0.76</v>
      </c>
      <c r="W74" t="n">
        <v>0.65</v>
      </c>
      <c r="X74" t="n">
        <v>0.06</v>
      </c>
      <c r="Y74" t="n">
        <v>1</v>
      </c>
      <c r="Z74" t="n">
        <v>10</v>
      </c>
      <c r="AA74" t="n">
        <v>51.38605832570198</v>
      </c>
      <c r="AB74" t="n">
        <v>70.30867199409842</v>
      </c>
      <c r="AC74" t="n">
        <v>63.59851101783807</v>
      </c>
      <c r="AD74" t="n">
        <v>51386.05832570198</v>
      </c>
      <c r="AE74" t="n">
        <v>70308.67199409842</v>
      </c>
      <c r="AF74" t="n">
        <v>2.727199204172568e-06</v>
      </c>
      <c r="AG74" t="n">
        <v>0.1697916666666667</v>
      </c>
      <c r="AH74" t="n">
        <v>63598.51101783807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12.2649</v>
      </c>
      <c r="E75" t="n">
        <v>8.15</v>
      </c>
      <c r="F75" t="n">
        <v>5.1</v>
      </c>
      <c r="G75" t="n">
        <v>76.47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78.92</v>
      </c>
      <c r="Q75" t="n">
        <v>202.82</v>
      </c>
      <c r="R75" t="n">
        <v>19.43</v>
      </c>
      <c r="S75" t="n">
        <v>13.89</v>
      </c>
      <c r="T75" t="n">
        <v>1097.17</v>
      </c>
      <c r="U75" t="n">
        <v>0.71</v>
      </c>
      <c r="V75" t="n">
        <v>0.76</v>
      </c>
      <c r="W75" t="n">
        <v>0.65</v>
      </c>
      <c r="X75" t="n">
        <v>0.06</v>
      </c>
      <c r="Y75" t="n">
        <v>1</v>
      </c>
      <c r="Z75" t="n">
        <v>10</v>
      </c>
      <c r="AA75" t="n">
        <v>51.41343865151642</v>
      </c>
      <c r="AB75" t="n">
        <v>70.34613496381243</v>
      </c>
      <c r="AC75" t="n">
        <v>63.63239857430219</v>
      </c>
      <c r="AD75" t="n">
        <v>51413.43865151642</v>
      </c>
      <c r="AE75" t="n">
        <v>70346.13496381244</v>
      </c>
      <c r="AF75" t="n">
        <v>2.726910169347975e-06</v>
      </c>
      <c r="AG75" t="n">
        <v>0.1697916666666667</v>
      </c>
      <c r="AH75" t="n">
        <v>63632.39857430219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12.2637</v>
      </c>
      <c r="E76" t="n">
        <v>8.15</v>
      </c>
      <c r="F76" t="n">
        <v>5.1</v>
      </c>
      <c r="G76" t="n">
        <v>76.48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79.08</v>
      </c>
      <c r="Q76" t="n">
        <v>202.81</v>
      </c>
      <c r="R76" t="n">
        <v>19.59</v>
      </c>
      <c r="S76" t="n">
        <v>13.89</v>
      </c>
      <c r="T76" t="n">
        <v>1174.09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51.48923664013423</v>
      </c>
      <c r="AB76" t="n">
        <v>70.44984511581052</v>
      </c>
      <c r="AC76" t="n">
        <v>63.72621077495174</v>
      </c>
      <c r="AD76" t="n">
        <v>51489.23664013423</v>
      </c>
      <c r="AE76" t="n">
        <v>70449.84511581052</v>
      </c>
      <c r="AF76" t="n">
        <v>2.726643367971427e-06</v>
      </c>
      <c r="AG76" t="n">
        <v>0.1697916666666667</v>
      </c>
      <c r="AH76" t="n">
        <v>63726.21077495174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12.2674</v>
      </c>
      <c r="E77" t="n">
        <v>8.15</v>
      </c>
      <c r="F77" t="n">
        <v>5.1</v>
      </c>
      <c r="G77" t="n">
        <v>76.45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79.3</v>
      </c>
      <c r="Q77" t="n">
        <v>202.81</v>
      </c>
      <c r="R77" t="n">
        <v>19.43</v>
      </c>
      <c r="S77" t="n">
        <v>13.89</v>
      </c>
      <c r="T77" t="n">
        <v>1095.99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51.5720166068279</v>
      </c>
      <c r="AB77" t="n">
        <v>70.56310831823512</v>
      </c>
      <c r="AC77" t="n">
        <v>63.82866429630286</v>
      </c>
      <c r="AD77" t="n">
        <v>51572.0166068279</v>
      </c>
      <c r="AE77" t="n">
        <v>70563.10831823513</v>
      </c>
      <c r="AF77" t="n">
        <v>2.727466005549115e-06</v>
      </c>
      <c r="AG77" t="n">
        <v>0.1697916666666667</v>
      </c>
      <c r="AH77" t="n">
        <v>63828.66429630286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12.2616</v>
      </c>
      <c r="E78" t="n">
        <v>8.16</v>
      </c>
      <c r="F78" t="n">
        <v>5.1</v>
      </c>
      <c r="G78" t="n">
        <v>76.5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79.40000000000001</v>
      </c>
      <c r="Q78" t="n">
        <v>202.83</v>
      </c>
      <c r="R78" t="n">
        <v>19.55</v>
      </c>
      <c r="S78" t="n">
        <v>13.89</v>
      </c>
      <c r="T78" t="n">
        <v>1155.39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51.64057793823194</v>
      </c>
      <c r="AB78" t="n">
        <v>70.65691695657453</v>
      </c>
      <c r="AC78" t="n">
        <v>63.91351996986045</v>
      </c>
      <c r="AD78" t="n">
        <v>51640.57793823194</v>
      </c>
      <c r="AE78" t="n">
        <v>70656.91695657454</v>
      </c>
      <c r="AF78" t="n">
        <v>2.726176465562469e-06</v>
      </c>
      <c r="AG78" t="n">
        <v>0.17</v>
      </c>
      <c r="AH78" t="n">
        <v>63913.51996986046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12.2587</v>
      </c>
      <c r="E79" t="n">
        <v>8.16</v>
      </c>
      <c r="F79" t="n">
        <v>5.1</v>
      </c>
      <c r="G79" t="n">
        <v>76.53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79.56</v>
      </c>
      <c r="Q79" t="n">
        <v>202.82</v>
      </c>
      <c r="R79" t="n">
        <v>19.64</v>
      </c>
      <c r="S79" t="n">
        <v>13.89</v>
      </c>
      <c r="T79" t="n">
        <v>1200.27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51.72326136309385</v>
      </c>
      <c r="AB79" t="n">
        <v>70.7700480662058</v>
      </c>
      <c r="AC79" t="n">
        <v>64.01585400516906</v>
      </c>
      <c r="AD79" t="n">
        <v>51723.26136309385</v>
      </c>
      <c r="AE79" t="n">
        <v>70770.0480662058</v>
      </c>
      <c r="AF79" t="n">
        <v>2.725531695569146e-06</v>
      </c>
      <c r="AG79" t="n">
        <v>0.17</v>
      </c>
      <c r="AH79" t="n">
        <v>64015.85400516906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12.2607</v>
      </c>
      <c r="E80" t="n">
        <v>8.16</v>
      </c>
      <c r="F80" t="n">
        <v>5.1</v>
      </c>
      <c r="G80" t="n">
        <v>76.51000000000001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79.52</v>
      </c>
      <c r="Q80" t="n">
        <v>202.81</v>
      </c>
      <c r="R80" t="n">
        <v>19.58</v>
      </c>
      <c r="S80" t="n">
        <v>13.89</v>
      </c>
      <c r="T80" t="n">
        <v>1168.41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51.69745694632082</v>
      </c>
      <c r="AB80" t="n">
        <v>70.73474132476645</v>
      </c>
      <c r="AC80" t="n">
        <v>63.98391688957932</v>
      </c>
      <c r="AD80" t="n">
        <v>51697.45694632082</v>
      </c>
      <c r="AE80" t="n">
        <v>70734.74132476645</v>
      </c>
      <c r="AF80" t="n">
        <v>2.725976364530058e-06</v>
      </c>
      <c r="AG80" t="n">
        <v>0.17</v>
      </c>
      <c r="AH80" t="n">
        <v>63983.91688957932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12.2587</v>
      </c>
      <c r="E81" t="n">
        <v>8.16</v>
      </c>
      <c r="F81" t="n">
        <v>5.1</v>
      </c>
      <c r="G81" t="n">
        <v>76.53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79.47</v>
      </c>
      <c r="Q81" t="n">
        <v>202.81</v>
      </c>
      <c r="R81" t="n">
        <v>19.69</v>
      </c>
      <c r="S81" t="n">
        <v>13.89</v>
      </c>
      <c r="T81" t="n">
        <v>1227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51.68330800172385</v>
      </c>
      <c r="AB81" t="n">
        <v>70.71538211456151</v>
      </c>
      <c r="AC81" t="n">
        <v>63.96640529522553</v>
      </c>
      <c r="AD81" t="n">
        <v>51683.30800172385</v>
      </c>
      <c r="AE81" t="n">
        <v>70715.38211456151</v>
      </c>
      <c r="AF81" t="n">
        <v>2.725531695569146e-06</v>
      </c>
      <c r="AG81" t="n">
        <v>0.17</v>
      </c>
      <c r="AH81" t="n">
        <v>63966.40529522553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12.2624</v>
      </c>
      <c r="E82" t="n">
        <v>8.15</v>
      </c>
      <c r="F82" t="n">
        <v>5.1</v>
      </c>
      <c r="G82" t="n">
        <v>76.5</v>
      </c>
      <c r="H82" t="n">
        <v>1.23</v>
      </c>
      <c r="I82" t="n">
        <v>4</v>
      </c>
      <c r="J82" t="n">
        <v>303.1</v>
      </c>
      <c r="K82" t="n">
        <v>59.89</v>
      </c>
      <c r="L82" t="n">
        <v>21</v>
      </c>
      <c r="M82" t="n">
        <v>2</v>
      </c>
      <c r="N82" t="n">
        <v>87.20999999999999</v>
      </c>
      <c r="O82" t="n">
        <v>37616.56</v>
      </c>
      <c r="P82" t="n">
        <v>79.31</v>
      </c>
      <c r="Q82" t="n">
        <v>202.81</v>
      </c>
      <c r="R82" t="n">
        <v>19.59</v>
      </c>
      <c r="S82" t="n">
        <v>13.89</v>
      </c>
      <c r="T82" t="n">
        <v>1173.87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51.59651609863688</v>
      </c>
      <c r="AB82" t="n">
        <v>70.59662960376947</v>
      </c>
      <c r="AC82" t="n">
        <v>63.85898635739324</v>
      </c>
      <c r="AD82" t="n">
        <v>51596.51609863689</v>
      </c>
      <c r="AE82" t="n">
        <v>70596.62960376947</v>
      </c>
      <c r="AF82" t="n">
        <v>2.726354333146834e-06</v>
      </c>
      <c r="AG82" t="n">
        <v>0.1697916666666667</v>
      </c>
      <c r="AH82" t="n">
        <v>63858.98635739325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12.2699</v>
      </c>
      <c r="E83" t="n">
        <v>8.15</v>
      </c>
      <c r="F83" t="n">
        <v>5.09</v>
      </c>
      <c r="G83" t="n">
        <v>76.42</v>
      </c>
      <c r="H83" t="n">
        <v>1.25</v>
      </c>
      <c r="I83" t="n">
        <v>4</v>
      </c>
      <c r="J83" t="n">
        <v>303.63</v>
      </c>
      <c r="K83" t="n">
        <v>59.89</v>
      </c>
      <c r="L83" t="n">
        <v>21.25</v>
      </c>
      <c r="M83" t="n">
        <v>2</v>
      </c>
      <c r="N83" t="n">
        <v>87.48999999999999</v>
      </c>
      <c r="O83" t="n">
        <v>37682.17</v>
      </c>
      <c r="P83" t="n">
        <v>79.37</v>
      </c>
      <c r="Q83" t="n">
        <v>202.81</v>
      </c>
      <c r="R83" t="n">
        <v>19.35</v>
      </c>
      <c r="S83" t="n">
        <v>13.89</v>
      </c>
      <c r="T83" t="n">
        <v>1054.38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51.56554949380302</v>
      </c>
      <c r="AB83" t="n">
        <v>70.55425972888557</v>
      </c>
      <c r="AC83" t="n">
        <v>63.82066020390178</v>
      </c>
      <c r="AD83" t="n">
        <v>51565.54949380302</v>
      </c>
      <c r="AE83" t="n">
        <v>70554.25972888558</v>
      </c>
      <c r="AF83" t="n">
        <v>2.728021841750256e-06</v>
      </c>
      <c r="AG83" t="n">
        <v>0.1697916666666667</v>
      </c>
      <c r="AH83" t="n">
        <v>63820.66020390178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12.2616</v>
      </c>
      <c r="E84" t="n">
        <v>8.16</v>
      </c>
      <c r="F84" t="n">
        <v>5.1</v>
      </c>
      <c r="G84" t="n">
        <v>76.5</v>
      </c>
      <c r="H84" t="n">
        <v>1.26</v>
      </c>
      <c r="I84" t="n">
        <v>4</v>
      </c>
      <c r="J84" t="n">
        <v>304.16</v>
      </c>
      <c r="K84" t="n">
        <v>59.89</v>
      </c>
      <c r="L84" t="n">
        <v>21.5</v>
      </c>
      <c r="M84" t="n">
        <v>2</v>
      </c>
      <c r="N84" t="n">
        <v>87.78</v>
      </c>
      <c r="O84" t="n">
        <v>37747.91</v>
      </c>
      <c r="P84" t="n">
        <v>79.33</v>
      </c>
      <c r="Q84" t="n">
        <v>202.81</v>
      </c>
      <c r="R84" t="n">
        <v>19.51</v>
      </c>
      <c r="S84" t="n">
        <v>13.89</v>
      </c>
      <c r="T84" t="n">
        <v>1135.99</v>
      </c>
      <c r="U84" t="n">
        <v>0.71</v>
      </c>
      <c r="V84" t="n">
        <v>0.76</v>
      </c>
      <c r="W84" t="n">
        <v>0.65</v>
      </c>
      <c r="X84" t="n">
        <v>0.06</v>
      </c>
      <c r="Y84" t="n">
        <v>1</v>
      </c>
      <c r="Z84" t="n">
        <v>10</v>
      </c>
      <c r="AA84" t="n">
        <v>51.60951045114321</v>
      </c>
      <c r="AB84" t="n">
        <v>70.61440905013896</v>
      </c>
      <c r="AC84" t="n">
        <v>63.87506895835484</v>
      </c>
      <c r="AD84" t="n">
        <v>51609.51045114321</v>
      </c>
      <c r="AE84" t="n">
        <v>70614.40905013896</v>
      </c>
      <c r="AF84" t="n">
        <v>2.726176465562469e-06</v>
      </c>
      <c r="AG84" t="n">
        <v>0.17</v>
      </c>
      <c r="AH84" t="n">
        <v>63875.06895835484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12.2674</v>
      </c>
      <c r="E85" t="n">
        <v>8.15</v>
      </c>
      <c r="F85" t="n">
        <v>5.1</v>
      </c>
      <c r="G85" t="n">
        <v>76.45</v>
      </c>
      <c r="H85" t="n">
        <v>1.27</v>
      </c>
      <c r="I85" t="n">
        <v>4</v>
      </c>
      <c r="J85" t="n">
        <v>304.7</v>
      </c>
      <c r="K85" t="n">
        <v>59.89</v>
      </c>
      <c r="L85" t="n">
        <v>21.75</v>
      </c>
      <c r="M85" t="n">
        <v>2</v>
      </c>
      <c r="N85" t="n">
        <v>88.06</v>
      </c>
      <c r="O85" t="n">
        <v>37813.76</v>
      </c>
      <c r="P85" t="n">
        <v>79.12</v>
      </c>
      <c r="Q85" t="n">
        <v>202.81</v>
      </c>
      <c r="R85" t="n">
        <v>19.47</v>
      </c>
      <c r="S85" t="n">
        <v>13.89</v>
      </c>
      <c r="T85" t="n">
        <v>1117.05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51.49216655367462</v>
      </c>
      <c r="AB85" t="n">
        <v>70.45385395277513</v>
      </c>
      <c r="AC85" t="n">
        <v>63.72983701414287</v>
      </c>
      <c r="AD85" t="n">
        <v>51492.16655367462</v>
      </c>
      <c r="AE85" t="n">
        <v>70453.85395277513</v>
      </c>
      <c r="AF85" t="n">
        <v>2.727466005549115e-06</v>
      </c>
      <c r="AG85" t="n">
        <v>0.1697916666666667</v>
      </c>
      <c r="AH85" t="n">
        <v>63729.83701414287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12.2633</v>
      </c>
      <c r="E86" t="n">
        <v>8.15</v>
      </c>
      <c r="F86" t="n">
        <v>5.1</v>
      </c>
      <c r="G86" t="n">
        <v>76.48999999999999</v>
      </c>
      <c r="H86" t="n">
        <v>1.28</v>
      </c>
      <c r="I86" t="n">
        <v>4</v>
      </c>
      <c r="J86" t="n">
        <v>305.23</v>
      </c>
      <c r="K86" t="n">
        <v>59.89</v>
      </c>
      <c r="L86" t="n">
        <v>22</v>
      </c>
      <c r="M86" t="n">
        <v>2</v>
      </c>
      <c r="N86" t="n">
        <v>88.34999999999999</v>
      </c>
      <c r="O86" t="n">
        <v>37879.74</v>
      </c>
      <c r="P86" t="n">
        <v>79.09</v>
      </c>
      <c r="Q86" t="n">
        <v>202.81</v>
      </c>
      <c r="R86" t="n">
        <v>19.51</v>
      </c>
      <c r="S86" t="n">
        <v>13.89</v>
      </c>
      <c r="T86" t="n">
        <v>1133.2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51.49527634496883</v>
      </c>
      <c r="AB86" t="n">
        <v>70.45810890641819</v>
      </c>
      <c r="AC86" t="n">
        <v>63.73368588098212</v>
      </c>
      <c r="AD86" t="n">
        <v>51495.27634496883</v>
      </c>
      <c r="AE86" t="n">
        <v>70458.10890641819</v>
      </c>
      <c r="AF86" t="n">
        <v>2.726554434179244e-06</v>
      </c>
      <c r="AG86" t="n">
        <v>0.1697916666666667</v>
      </c>
      <c r="AH86" t="n">
        <v>63733.68588098211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12.2716</v>
      </c>
      <c r="E87" t="n">
        <v>8.15</v>
      </c>
      <c r="F87" t="n">
        <v>5.09</v>
      </c>
      <c r="G87" t="n">
        <v>76.40000000000001</v>
      </c>
      <c r="H87" t="n">
        <v>1.3</v>
      </c>
      <c r="I87" t="n">
        <v>4</v>
      </c>
      <c r="J87" t="n">
        <v>305.77</v>
      </c>
      <c r="K87" t="n">
        <v>59.89</v>
      </c>
      <c r="L87" t="n">
        <v>22.25</v>
      </c>
      <c r="M87" t="n">
        <v>2</v>
      </c>
      <c r="N87" t="n">
        <v>88.63</v>
      </c>
      <c r="O87" t="n">
        <v>37945.85</v>
      </c>
      <c r="P87" t="n">
        <v>78.83</v>
      </c>
      <c r="Q87" t="n">
        <v>202.81</v>
      </c>
      <c r="R87" t="n">
        <v>19.36</v>
      </c>
      <c r="S87" t="n">
        <v>13.89</v>
      </c>
      <c r="T87" t="n">
        <v>1057.82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51.31926639737062</v>
      </c>
      <c r="AB87" t="n">
        <v>70.21728433110358</v>
      </c>
      <c r="AC87" t="n">
        <v>63.51584526513604</v>
      </c>
      <c r="AD87" t="n">
        <v>51319.26639737062</v>
      </c>
      <c r="AE87" t="n">
        <v>70217.28433110358</v>
      </c>
      <c r="AF87" t="n">
        <v>2.728399810367031e-06</v>
      </c>
      <c r="AG87" t="n">
        <v>0.1697916666666667</v>
      </c>
      <c r="AH87" t="n">
        <v>63515.84526513604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12.2658</v>
      </c>
      <c r="E88" t="n">
        <v>8.15</v>
      </c>
      <c r="F88" t="n">
        <v>5.1</v>
      </c>
      <c r="G88" t="n">
        <v>76.45999999999999</v>
      </c>
      <c r="H88" t="n">
        <v>1.31</v>
      </c>
      <c r="I88" t="n">
        <v>4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78.75</v>
      </c>
      <c r="Q88" t="n">
        <v>202.82</v>
      </c>
      <c r="R88" t="n">
        <v>19.41</v>
      </c>
      <c r="S88" t="n">
        <v>13.89</v>
      </c>
      <c r="T88" t="n">
        <v>1087.05</v>
      </c>
      <c r="U88" t="n">
        <v>0.72</v>
      </c>
      <c r="V88" t="n">
        <v>0.76</v>
      </c>
      <c r="W88" t="n">
        <v>0.65</v>
      </c>
      <c r="X88" t="n">
        <v>0.06</v>
      </c>
      <c r="Y88" t="n">
        <v>1</v>
      </c>
      <c r="Z88" t="n">
        <v>10</v>
      </c>
      <c r="AA88" t="n">
        <v>51.33441642931263</v>
      </c>
      <c r="AB88" t="n">
        <v>70.23801327317886</v>
      </c>
      <c r="AC88" t="n">
        <v>63.53459586607291</v>
      </c>
      <c r="AD88" t="n">
        <v>51334.41642931263</v>
      </c>
      <c r="AE88" t="n">
        <v>70238.01327317886</v>
      </c>
      <c r="AF88" t="n">
        <v>2.727110270380385e-06</v>
      </c>
      <c r="AG88" t="n">
        <v>0.1697916666666667</v>
      </c>
      <c r="AH88" t="n">
        <v>63534.59586607292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12.2733</v>
      </c>
      <c r="E89" t="n">
        <v>8.15</v>
      </c>
      <c r="F89" t="n">
        <v>5.09</v>
      </c>
      <c r="G89" t="n">
        <v>76.39</v>
      </c>
      <c r="H89" t="n">
        <v>1.32</v>
      </c>
      <c r="I89" t="n">
        <v>4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78.56999999999999</v>
      </c>
      <c r="Q89" t="n">
        <v>202.81</v>
      </c>
      <c r="R89" t="n">
        <v>19.36</v>
      </c>
      <c r="S89" t="n">
        <v>13.89</v>
      </c>
      <c r="T89" t="n">
        <v>1059.72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51.19720301049281</v>
      </c>
      <c r="AB89" t="n">
        <v>70.05027182012087</v>
      </c>
      <c r="AC89" t="n">
        <v>63.36477219379793</v>
      </c>
      <c r="AD89" t="n">
        <v>51197.20301049281</v>
      </c>
      <c r="AE89" t="n">
        <v>70050.27182012086</v>
      </c>
      <c r="AF89" t="n">
        <v>2.728777778983807e-06</v>
      </c>
      <c r="AG89" t="n">
        <v>0.1697916666666667</v>
      </c>
      <c r="AH89" t="n">
        <v>63364.77219379792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12.275</v>
      </c>
      <c r="E90" t="n">
        <v>8.15</v>
      </c>
      <c r="F90" t="n">
        <v>5.09</v>
      </c>
      <c r="G90" t="n">
        <v>76.37</v>
      </c>
      <c r="H90" t="n">
        <v>1.33</v>
      </c>
      <c r="I90" t="n">
        <v>4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78.39</v>
      </c>
      <c r="Q90" t="n">
        <v>202.82</v>
      </c>
      <c r="R90" t="n">
        <v>19.27</v>
      </c>
      <c r="S90" t="n">
        <v>13.89</v>
      </c>
      <c r="T90" t="n">
        <v>1015.59</v>
      </c>
      <c r="U90" t="n">
        <v>0.72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51.11064037317689</v>
      </c>
      <c r="AB90" t="n">
        <v>69.93183300087125</v>
      </c>
      <c r="AC90" t="n">
        <v>63.25763700922754</v>
      </c>
      <c r="AD90" t="n">
        <v>51110.6403731769</v>
      </c>
      <c r="AE90" t="n">
        <v>69931.83300087125</v>
      </c>
      <c r="AF90" t="n">
        <v>2.729155747600583e-06</v>
      </c>
      <c r="AG90" t="n">
        <v>0.1697916666666667</v>
      </c>
      <c r="AH90" t="n">
        <v>63257.63700922754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12.2649</v>
      </c>
      <c r="E91" t="n">
        <v>8.15</v>
      </c>
      <c r="F91" t="n">
        <v>5.1</v>
      </c>
      <c r="G91" t="n">
        <v>76.47</v>
      </c>
      <c r="H91" t="n">
        <v>1.35</v>
      </c>
      <c r="I91" t="n">
        <v>4</v>
      </c>
      <c r="J91" t="n">
        <v>307.92</v>
      </c>
      <c r="K91" t="n">
        <v>59.89</v>
      </c>
      <c r="L91" t="n">
        <v>23.25</v>
      </c>
      <c r="M91" t="n">
        <v>2</v>
      </c>
      <c r="N91" t="n">
        <v>89.79000000000001</v>
      </c>
      <c r="O91" t="n">
        <v>38211.5</v>
      </c>
      <c r="P91" t="n">
        <v>78.36</v>
      </c>
      <c r="Q91" t="n">
        <v>202.81</v>
      </c>
      <c r="R91" t="n">
        <v>19.45</v>
      </c>
      <c r="S91" t="n">
        <v>13.89</v>
      </c>
      <c r="T91" t="n">
        <v>1107.01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51.16496562707294</v>
      </c>
      <c r="AB91" t="n">
        <v>70.00616320991284</v>
      </c>
      <c r="AC91" t="n">
        <v>63.32487324744132</v>
      </c>
      <c r="AD91" t="n">
        <v>51164.96562707294</v>
      </c>
      <c r="AE91" t="n">
        <v>70006.16320991285</v>
      </c>
      <c r="AF91" t="n">
        <v>2.726910169347975e-06</v>
      </c>
      <c r="AG91" t="n">
        <v>0.1697916666666667</v>
      </c>
      <c r="AH91" t="n">
        <v>63324.87324744132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12.2733</v>
      </c>
      <c r="E92" t="n">
        <v>8.15</v>
      </c>
      <c r="F92" t="n">
        <v>5.09</v>
      </c>
      <c r="G92" t="n">
        <v>76.39</v>
      </c>
      <c r="H92" t="n">
        <v>1.36</v>
      </c>
      <c r="I92" t="n">
        <v>4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78.03</v>
      </c>
      <c r="Q92" t="n">
        <v>202.81</v>
      </c>
      <c r="R92" t="n">
        <v>19.39</v>
      </c>
      <c r="S92" t="n">
        <v>13.89</v>
      </c>
      <c r="T92" t="n">
        <v>1073.31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50.95776800718013</v>
      </c>
      <c r="AB92" t="n">
        <v>69.72266628546178</v>
      </c>
      <c r="AC92" t="n">
        <v>63.06843287156936</v>
      </c>
      <c r="AD92" t="n">
        <v>50957.76800718013</v>
      </c>
      <c r="AE92" t="n">
        <v>69722.66628546179</v>
      </c>
      <c r="AF92" t="n">
        <v>2.728777778983807e-06</v>
      </c>
      <c r="AG92" t="n">
        <v>0.1697916666666667</v>
      </c>
      <c r="AH92" t="n">
        <v>63068.43287156936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12.28</v>
      </c>
      <c r="E93" t="n">
        <v>8.140000000000001</v>
      </c>
      <c r="F93" t="n">
        <v>5.09</v>
      </c>
      <c r="G93" t="n">
        <v>76.31999999999999</v>
      </c>
      <c r="H93" t="n">
        <v>1.37</v>
      </c>
      <c r="I93" t="n">
        <v>4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77.66</v>
      </c>
      <c r="Q93" t="n">
        <v>202.81</v>
      </c>
      <c r="R93" t="n">
        <v>19.21</v>
      </c>
      <c r="S93" t="n">
        <v>13.89</v>
      </c>
      <c r="T93" t="n">
        <v>986.14</v>
      </c>
      <c r="U93" t="n">
        <v>0.72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50.76638509343152</v>
      </c>
      <c r="AB93" t="n">
        <v>69.46080773965278</v>
      </c>
      <c r="AC93" t="n">
        <v>62.8315657378515</v>
      </c>
      <c r="AD93" t="n">
        <v>50766.38509343152</v>
      </c>
      <c r="AE93" t="n">
        <v>69460.80773965278</v>
      </c>
      <c r="AF93" t="n">
        <v>2.730267420002864e-06</v>
      </c>
      <c r="AG93" t="n">
        <v>0.1695833333333333</v>
      </c>
      <c r="AH93" t="n">
        <v>62831.5657378515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12.2829</v>
      </c>
      <c r="E94" t="n">
        <v>8.140000000000001</v>
      </c>
      <c r="F94" t="n">
        <v>5.09</v>
      </c>
      <c r="G94" t="n">
        <v>76.29000000000001</v>
      </c>
      <c r="H94" t="n">
        <v>1.38</v>
      </c>
      <c r="I94" t="n">
        <v>4</v>
      </c>
      <c r="J94" t="n">
        <v>309.55</v>
      </c>
      <c r="K94" t="n">
        <v>59.89</v>
      </c>
      <c r="L94" t="n">
        <v>24</v>
      </c>
      <c r="M94" t="n">
        <v>2</v>
      </c>
      <c r="N94" t="n">
        <v>90.66</v>
      </c>
      <c r="O94" t="n">
        <v>38412.07</v>
      </c>
      <c r="P94" t="n">
        <v>77.31</v>
      </c>
      <c r="Q94" t="n">
        <v>202.81</v>
      </c>
      <c r="R94" t="n">
        <v>19.11</v>
      </c>
      <c r="S94" t="n">
        <v>13.89</v>
      </c>
      <c r="T94" t="n">
        <v>935.17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50.59989073744185</v>
      </c>
      <c r="AB94" t="n">
        <v>69.23300281657524</v>
      </c>
      <c r="AC94" t="n">
        <v>62.6255021969062</v>
      </c>
      <c r="AD94" t="n">
        <v>50599.89073744185</v>
      </c>
      <c r="AE94" t="n">
        <v>69233.00281657523</v>
      </c>
      <c r="AF94" t="n">
        <v>2.730912189996187e-06</v>
      </c>
      <c r="AG94" t="n">
        <v>0.1695833333333333</v>
      </c>
      <c r="AH94" t="n">
        <v>62625.5021969062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12.2808</v>
      </c>
      <c r="E95" t="n">
        <v>8.140000000000001</v>
      </c>
      <c r="F95" t="n">
        <v>5.09</v>
      </c>
      <c r="G95" t="n">
        <v>76.31</v>
      </c>
      <c r="H95" t="n">
        <v>1.39</v>
      </c>
      <c r="I95" t="n">
        <v>4</v>
      </c>
      <c r="J95" t="n">
        <v>310.09</v>
      </c>
      <c r="K95" t="n">
        <v>59.89</v>
      </c>
      <c r="L95" t="n">
        <v>24.25</v>
      </c>
      <c r="M95" t="n">
        <v>2</v>
      </c>
      <c r="N95" t="n">
        <v>90.95999999999999</v>
      </c>
      <c r="O95" t="n">
        <v>38479.19</v>
      </c>
      <c r="P95" t="n">
        <v>77.23999999999999</v>
      </c>
      <c r="Q95" t="n">
        <v>202.81</v>
      </c>
      <c r="R95" t="n">
        <v>19.19</v>
      </c>
      <c r="S95" t="n">
        <v>13.89</v>
      </c>
      <c r="T95" t="n">
        <v>976.26</v>
      </c>
      <c r="U95" t="n">
        <v>0.72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50.57711897924049</v>
      </c>
      <c r="AB95" t="n">
        <v>69.20184549238509</v>
      </c>
      <c r="AC95" t="n">
        <v>62.59731848400717</v>
      </c>
      <c r="AD95" t="n">
        <v>50577.11897924049</v>
      </c>
      <c r="AE95" t="n">
        <v>69201.84549238509</v>
      </c>
      <c r="AF95" t="n">
        <v>2.730445287587229e-06</v>
      </c>
      <c r="AG95" t="n">
        <v>0.1695833333333333</v>
      </c>
      <c r="AH95" t="n">
        <v>62597.31848400717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12.2812</v>
      </c>
      <c r="E96" t="n">
        <v>8.140000000000001</v>
      </c>
      <c r="F96" t="n">
        <v>5.09</v>
      </c>
      <c r="G96" t="n">
        <v>76.31</v>
      </c>
      <c r="H96" t="n">
        <v>1.41</v>
      </c>
      <c r="I96" t="n">
        <v>4</v>
      </c>
      <c r="J96" t="n">
        <v>310.64</v>
      </c>
      <c r="K96" t="n">
        <v>59.89</v>
      </c>
      <c r="L96" t="n">
        <v>24.5</v>
      </c>
      <c r="M96" t="n">
        <v>2</v>
      </c>
      <c r="N96" t="n">
        <v>91.25</v>
      </c>
      <c r="O96" t="n">
        <v>38546.43</v>
      </c>
      <c r="P96" t="n">
        <v>77.12</v>
      </c>
      <c r="Q96" t="n">
        <v>202.81</v>
      </c>
      <c r="R96" t="n">
        <v>19.17</v>
      </c>
      <c r="S96" t="n">
        <v>13.89</v>
      </c>
      <c r="T96" t="n">
        <v>965.6</v>
      </c>
      <c r="U96" t="n">
        <v>0.72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50.52237533284548</v>
      </c>
      <c r="AB96" t="n">
        <v>69.12694282026824</v>
      </c>
      <c r="AC96" t="n">
        <v>62.52956441779056</v>
      </c>
      <c r="AD96" t="n">
        <v>50522.37533284548</v>
      </c>
      <c r="AE96" t="n">
        <v>69126.94282026825</v>
      </c>
      <c r="AF96" t="n">
        <v>2.730534221379412e-06</v>
      </c>
      <c r="AG96" t="n">
        <v>0.1695833333333333</v>
      </c>
      <c r="AH96" t="n">
        <v>62529.56441779056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12.2787</v>
      </c>
      <c r="E97" t="n">
        <v>8.140000000000001</v>
      </c>
      <c r="F97" t="n">
        <v>5.09</v>
      </c>
      <c r="G97" t="n">
        <v>76.33</v>
      </c>
      <c r="H97" t="n">
        <v>1.42</v>
      </c>
      <c r="I97" t="n">
        <v>4</v>
      </c>
      <c r="J97" t="n">
        <v>311.19</v>
      </c>
      <c r="K97" t="n">
        <v>59.89</v>
      </c>
      <c r="L97" t="n">
        <v>24.75</v>
      </c>
      <c r="M97" t="n">
        <v>2</v>
      </c>
      <c r="N97" t="n">
        <v>91.55</v>
      </c>
      <c r="O97" t="n">
        <v>38613.8</v>
      </c>
      <c r="P97" t="n">
        <v>76.98</v>
      </c>
      <c r="Q97" t="n">
        <v>202.81</v>
      </c>
      <c r="R97" t="n">
        <v>19.18</v>
      </c>
      <c r="S97" t="n">
        <v>13.89</v>
      </c>
      <c r="T97" t="n">
        <v>972.08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50.47013083256913</v>
      </c>
      <c r="AB97" t="n">
        <v>69.05545959012551</v>
      </c>
      <c r="AC97" t="n">
        <v>62.46490344680529</v>
      </c>
      <c r="AD97" t="n">
        <v>50470.13083256914</v>
      </c>
      <c r="AE97" t="n">
        <v>69055.45959012551</v>
      </c>
      <c r="AF97" t="n">
        <v>2.729978385178271e-06</v>
      </c>
      <c r="AG97" t="n">
        <v>0.1695833333333333</v>
      </c>
      <c r="AH97" t="n">
        <v>62464.90344680529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12.2821</v>
      </c>
      <c r="E98" t="n">
        <v>8.140000000000001</v>
      </c>
      <c r="F98" t="n">
        <v>5.09</v>
      </c>
      <c r="G98" t="n">
        <v>76.3</v>
      </c>
      <c r="H98" t="n">
        <v>1.43</v>
      </c>
      <c r="I98" t="n">
        <v>4</v>
      </c>
      <c r="J98" t="n">
        <v>311.73</v>
      </c>
      <c r="K98" t="n">
        <v>59.89</v>
      </c>
      <c r="L98" t="n">
        <v>25</v>
      </c>
      <c r="M98" t="n">
        <v>2</v>
      </c>
      <c r="N98" t="n">
        <v>91.84999999999999</v>
      </c>
      <c r="O98" t="n">
        <v>38681.31</v>
      </c>
      <c r="P98" t="n">
        <v>76.76000000000001</v>
      </c>
      <c r="Q98" t="n">
        <v>202.81</v>
      </c>
      <c r="R98" t="n">
        <v>19.12</v>
      </c>
      <c r="S98" t="n">
        <v>13.89</v>
      </c>
      <c r="T98" t="n">
        <v>940.5700000000001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50.3593379239753</v>
      </c>
      <c r="AB98" t="n">
        <v>68.90386784474934</v>
      </c>
      <c r="AC98" t="n">
        <v>62.32777940484742</v>
      </c>
      <c r="AD98" t="n">
        <v>50359.3379239753</v>
      </c>
      <c r="AE98" t="n">
        <v>68903.86784474934</v>
      </c>
      <c r="AF98" t="n">
        <v>2.730734322411822e-06</v>
      </c>
      <c r="AG98" t="n">
        <v>0.1695833333333333</v>
      </c>
      <c r="AH98" t="n">
        <v>62327.77940484742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12.2829</v>
      </c>
      <c r="E99" t="n">
        <v>8.140000000000001</v>
      </c>
      <c r="F99" t="n">
        <v>5.09</v>
      </c>
      <c r="G99" t="n">
        <v>76.29000000000001</v>
      </c>
      <c r="H99" t="n">
        <v>1.44</v>
      </c>
      <c r="I99" t="n">
        <v>4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76.48999999999999</v>
      </c>
      <c r="Q99" t="n">
        <v>202.81</v>
      </c>
      <c r="R99" t="n">
        <v>19.1</v>
      </c>
      <c r="S99" t="n">
        <v>13.89</v>
      </c>
      <c r="T99" t="n">
        <v>931.05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50.23658842081417</v>
      </c>
      <c r="AB99" t="n">
        <v>68.73591655919847</v>
      </c>
      <c r="AC99" t="n">
        <v>62.17585715426838</v>
      </c>
      <c r="AD99" t="n">
        <v>50236.58842081417</v>
      </c>
      <c r="AE99" t="n">
        <v>68735.91655919848</v>
      </c>
      <c r="AF99" t="n">
        <v>2.730912189996187e-06</v>
      </c>
      <c r="AG99" t="n">
        <v>0.1695833333333333</v>
      </c>
      <c r="AH99" t="n">
        <v>62175.85715426838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12.2825</v>
      </c>
      <c r="E100" t="n">
        <v>8.140000000000001</v>
      </c>
      <c r="F100" t="n">
        <v>5.09</v>
      </c>
      <c r="G100" t="n">
        <v>76.3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76.34</v>
      </c>
      <c r="Q100" t="n">
        <v>202.83</v>
      </c>
      <c r="R100" t="n">
        <v>19.1</v>
      </c>
      <c r="S100" t="n">
        <v>13.89</v>
      </c>
      <c r="T100" t="n">
        <v>932.16</v>
      </c>
      <c r="U100" t="n">
        <v>0.73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50.17168735383306</v>
      </c>
      <c r="AB100" t="n">
        <v>68.64711605612197</v>
      </c>
      <c r="AC100" t="n">
        <v>62.09553164657318</v>
      </c>
      <c r="AD100" t="n">
        <v>50171.68735383306</v>
      </c>
      <c r="AE100" t="n">
        <v>68647.11605612197</v>
      </c>
      <c r="AF100" t="n">
        <v>2.730823256204005e-06</v>
      </c>
      <c r="AG100" t="n">
        <v>0.1695833333333333</v>
      </c>
      <c r="AH100" t="n">
        <v>62095.53164657318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12.2863</v>
      </c>
      <c r="E101" t="n">
        <v>8.140000000000001</v>
      </c>
      <c r="F101" t="n">
        <v>5.08</v>
      </c>
      <c r="G101" t="n">
        <v>76.26000000000001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76.03</v>
      </c>
      <c r="Q101" t="n">
        <v>202.81</v>
      </c>
      <c r="R101" t="n">
        <v>18.99</v>
      </c>
      <c r="S101" t="n">
        <v>13.89</v>
      </c>
      <c r="T101" t="n">
        <v>876.67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49.99214281611973</v>
      </c>
      <c r="AB101" t="n">
        <v>68.40145529867675</v>
      </c>
      <c r="AC101" t="n">
        <v>61.8733164070314</v>
      </c>
      <c r="AD101" t="n">
        <v>49992.14281611973</v>
      </c>
      <c r="AE101" t="n">
        <v>68401.45529867675</v>
      </c>
      <c r="AF101" t="n">
        <v>2.731668127229739e-06</v>
      </c>
      <c r="AG101" t="n">
        <v>0.1695833333333333</v>
      </c>
      <c r="AH101" t="n">
        <v>61873.31640703139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12.2871</v>
      </c>
      <c r="E102" t="n">
        <v>8.140000000000001</v>
      </c>
      <c r="F102" t="n">
        <v>5.08</v>
      </c>
      <c r="G102" t="n">
        <v>76.25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75.66</v>
      </c>
      <c r="Q102" t="n">
        <v>202.83</v>
      </c>
      <c r="R102" t="n">
        <v>19.03</v>
      </c>
      <c r="S102" t="n">
        <v>13.89</v>
      </c>
      <c r="T102" t="n">
        <v>894.38</v>
      </c>
      <c r="U102" t="n">
        <v>0.73</v>
      </c>
      <c r="V102" t="n">
        <v>0.76</v>
      </c>
      <c r="W102" t="n">
        <v>0.64</v>
      </c>
      <c r="X102" t="n">
        <v>0.04</v>
      </c>
      <c r="Y102" t="n">
        <v>1</v>
      </c>
      <c r="Z102" t="n">
        <v>10</v>
      </c>
      <c r="AA102" t="n">
        <v>49.82516916302117</v>
      </c>
      <c r="AB102" t="n">
        <v>68.17299458014972</v>
      </c>
      <c r="AC102" t="n">
        <v>61.66665965883389</v>
      </c>
      <c r="AD102" t="n">
        <v>49825.16916302117</v>
      </c>
      <c r="AE102" t="n">
        <v>68172.99458014972</v>
      </c>
      <c r="AF102" t="n">
        <v>2.731845994814104e-06</v>
      </c>
      <c r="AG102" t="n">
        <v>0.1695833333333333</v>
      </c>
      <c r="AH102" t="n">
        <v>61666.65965883389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12.2842</v>
      </c>
      <c r="E103" t="n">
        <v>8.140000000000001</v>
      </c>
      <c r="F103" t="n">
        <v>5.09</v>
      </c>
      <c r="G103" t="n">
        <v>76.28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75.26000000000001</v>
      </c>
      <c r="Q103" t="n">
        <v>202.81</v>
      </c>
      <c r="R103" t="n">
        <v>19.08</v>
      </c>
      <c r="S103" t="n">
        <v>13.89</v>
      </c>
      <c r="T103" t="n">
        <v>921.91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49.68662709371386</v>
      </c>
      <c r="AB103" t="n">
        <v>67.98343520887883</v>
      </c>
      <c r="AC103" t="n">
        <v>61.49519156790878</v>
      </c>
      <c r="AD103" t="n">
        <v>49686.62709371386</v>
      </c>
      <c r="AE103" t="n">
        <v>67983.43520887883</v>
      </c>
      <c r="AF103" t="n">
        <v>2.73120122482078e-06</v>
      </c>
      <c r="AG103" t="n">
        <v>0.1695833333333333</v>
      </c>
      <c r="AH103" t="n">
        <v>61495.19156790878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12.2808</v>
      </c>
      <c r="E104" t="n">
        <v>8.140000000000001</v>
      </c>
      <c r="F104" t="n">
        <v>5.09</v>
      </c>
      <c r="G104" t="n">
        <v>76.31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74.95999999999999</v>
      </c>
      <c r="Q104" t="n">
        <v>202.81</v>
      </c>
      <c r="R104" t="n">
        <v>19.15</v>
      </c>
      <c r="S104" t="n">
        <v>13.89</v>
      </c>
      <c r="T104" t="n">
        <v>953.79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49.5667885827952</v>
      </c>
      <c r="AB104" t="n">
        <v>67.81946687133802</v>
      </c>
      <c r="AC104" t="n">
        <v>61.34687213837181</v>
      </c>
      <c r="AD104" t="n">
        <v>49566.7885827952</v>
      </c>
      <c r="AE104" t="n">
        <v>67819.46687133802</v>
      </c>
      <c r="AF104" t="n">
        <v>2.730445287587229e-06</v>
      </c>
      <c r="AG104" t="n">
        <v>0.1695833333333333</v>
      </c>
      <c r="AH104" t="n">
        <v>61346.87213837181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12.3894</v>
      </c>
      <c r="E105" t="n">
        <v>8.07</v>
      </c>
      <c r="F105" t="n">
        <v>5.07</v>
      </c>
      <c r="G105" t="n">
        <v>101.33</v>
      </c>
      <c r="H105" t="n">
        <v>1.51</v>
      </c>
      <c r="I105" t="n">
        <v>3</v>
      </c>
      <c r="J105" t="n">
        <v>315.6</v>
      </c>
      <c r="K105" t="n">
        <v>59.89</v>
      </c>
      <c r="L105" t="n">
        <v>26.75</v>
      </c>
      <c r="M105" t="n">
        <v>1</v>
      </c>
      <c r="N105" t="n">
        <v>93.95999999999999</v>
      </c>
      <c r="O105" t="n">
        <v>39157.74</v>
      </c>
      <c r="P105" t="n">
        <v>74.41</v>
      </c>
      <c r="Q105" t="n">
        <v>202.81</v>
      </c>
      <c r="R105" t="n">
        <v>18.49</v>
      </c>
      <c r="S105" t="n">
        <v>13.89</v>
      </c>
      <c r="T105" t="n">
        <v>630.58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48.85071174212547</v>
      </c>
      <c r="AB105" t="n">
        <v>66.83969894685357</v>
      </c>
      <c r="AC105" t="n">
        <v>60.46061188948692</v>
      </c>
      <c r="AD105" t="n">
        <v>48850.71174212547</v>
      </c>
      <c r="AE105" t="n">
        <v>66839.69894685358</v>
      </c>
      <c r="AF105" t="n">
        <v>2.754590812164779e-06</v>
      </c>
      <c r="AG105" t="n">
        <v>0.168125</v>
      </c>
      <c r="AH105" t="n">
        <v>60460.61188948692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12.3796</v>
      </c>
      <c r="E106" t="n">
        <v>8.08</v>
      </c>
      <c r="F106" t="n">
        <v>5.07</v>
      </c>
      <c r="G106" t="n">
        <v>101.46</v>
      </c>
      <c r="H106" t="n">
        <v>1.52</v>
      </c>
      <c r="I106" t="n">
        <v>3</v>
      </c>
      <c r="J106" t="n">
        <v>316.15</v>
      </c>
      <c r="K106" t="n">
        <v>59.89</v>
      </c>
      <c r="L106" t="n">
        <v>27</v>
      </c>
      <c r="M106" t="n">
        <v>1</v>
      </c>
      <c r="N106" t="n">
        <v>94.26000000000001</v>
      </c>
      <c r="O106" t="n">
        <v>39226.32</v>
      </c>
      <c r="P106" t="n">
        <v>74.63</v>
      </c>
      <c r="Q106" t="n">
        <v>202.81</v>
      </c>
      <c r="R106" t="n">
        <v>18.63</v>
      </c>
      <c r="S106" t="n">
        <v>13.89</v>
      </c>
      <c r="T106" t="n">
        <v>702.22</v>
      </c>
      <c r="U106" t="n">
        <v>0.75</v>
      </c>
      <c r="V106" t="n">
        <v>0.76</v>
      </c>
      <c r="W106" t="n">
        <v>0.64</v>
      </c>
      <c r="X106" t="n">
        <v>0.04</v>
      </c>
      <c r="Y106" t="n">
        <v>1</v>
      </c>
      <c r="Z106" t="n">
        <v>10</v>
      </c>
      <c r="AA106" t="n">
        <v>48.98512789764197</v>
      </c>
      <c r="AB106" t="n">
        <v>67.02361306085344</v>
      </c>
      <c r="AC106" t="n">
        <v>60.62697349857176</v>
      </c>
      <c r="AD106" t="n">
        <v>48985.12789764197</v>
      </c>
      <c r="AE106" t="n">
        <v>67023.61306085343</v>
      </c>
      <c r="AF106" t="n">
        <v>2.752411934256308e-06</v>
      </c>
      <c r="AG106" t="n">
        <v>0.1683333333333333</v>
      </c>
      <c r="AH106" t="n">
        <v>60626.97349857177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12.3818</v>
      </c>
      <c r="E107" t="n">
        <v>8.08</v>
      </c>
      <c r="F107" t="n">
        <v>5.07</v>
      </c>
      <c r="G107" t="n">
        <v>101.43</v>
      </c>
      <c r="H107" t="n">
        <v>1.53</v>
      </c>
      <c r="I107" t="n">
        <v>3</v>
      </c>
      <c r="J107" t="n">
        <v>316.71</v>
      </c>
      <c r="K107" t="n">
        <v>59.89</v>
      </c>
      <c r="L107" t="n">
        <v>27.25</v>
      </c>
      <c r="M107" t="n">
        <v>1</v>
      </c>
      <c r="N107" t="n">
        <v>94.56999999999999</v>
      </c>
      <c r="O107" t="n">
        <v>39295.05</v>
      </c>
      <c r="P107" t="n">
        <v>74.69</v>
      </c>
      <c r="Q107" t="n">
        <v>202.81</v>
      </c>
      <c r="R107" t="n">
        <v>18.64</v>
      </c>
      <c r="S107" t="n">
        <v>13.89</v>
      </c>
      <c r="T107" t="n">
        <v>706.21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49.00321520322407</v>
      </c>
      <c r="AB107" t="n">
        <v>67.04836091030643</v>
      </c>
      <c r="AC107" t="n">
        <v>60.64935944800682</v>
      </c>
      <c r="AD107" t="n">
        <v>49003.21520322406</v>
      </c>
      <c r="AE107" t="n">
        <v>67048.36091030642</v>
      </c>
      <c r="AF107" t="n">
        <v>2.752901070113311e-06</v>
      </c>
      <c r="AG107" t="n">
        <v>0.1683333333333333</v>
      </c>
      <c r="AH107" t="n">
        <v>60649.35944800682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12.3856</v>
      </c>
      <c r="E108" t="n">
        <v>8.07</v>
      </c>
      <c r="F108" t="n">
        <v>5.07</v>
      </c>
      <c r="G108" t="n">
        <v>101.38</v>
      </c>
      <c r="H108" t="n">
        <v>1.54</v>
      </c>
      <c r="I108" t="n">
        <v>3</v>
      </c>
      <c r="J108" t="n">
        <v>317.27</v>
      </c>
      <c r="K108" t="n">
        <v>59.89</v>
      </c>
      <c r="L108" t="n">
        <v>27.5</v>
      </c>
      <c r="M108" t="n">
        <v>1</v>
      </c>
      <c r="N108" t="n">
        <v>94.88</v>
      </c>
      <c r="O108" t="n">
        <v>39363.91</v>
      </c>
      <c r="P108" t="n">
        <v>74.86</v>
      </c>
      <c r="Q108" t="n">
        <v>202.81</v>
      </c>
      <c r="R108" t="n">
        <v>18.58</v>
      </c>
      <c r="S108" t="n">
        <v>13.89</v>
      </c>
      <c r="T108" t="n">
        <v>673.5599999999999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49.06269422291431</v>
      </c>
      <c r="AB108" t="n">
        <v>67.12974272907574</v>
      </c>
      <c r="AC108" t="n">
        <v>60.7229743002129</v>
      </c>
      <c r="AD108" t="n">
        <v>49062.69422291431</v>
      </c>
      <c r="AE108" t="n">
        <v>67129.74272907575</v>
      </c>
      <c r="AF108" t="n">
        <v>2.753745941139045e-06</v>
      </c>
      <c r="AG108" t="n">
        <v>0.168125</v>
      </c>
      <c r="AH108" t="n">
        <v>60722.9743002129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12.3869</v>
      </c>
      <c r="E109" t="n">
        <v>8.07</v>
      </c>
      <c r="F109" t="n">
        <v>5.07</v>
      </c>
      <c r="G109" t="n">
        <v>101.37</v>
      </c>
      <c r="H109" t="n">
        <v>1.56</v>
      </c>
      <c r="I109" t="n">
        <v>3</v>
      </c>
      <c r="J109" t="n">
        <v>317.83</v>
      </c>
      <c r="K109" t="n">
        <v>59.89</v>
      </c>
      <c r="L109" t="n">
        <v>27.75</v>
      </c>
      <c r="M109" t="n">
        <v>1</v>
      </c>
      <c r="N109" t="n">
        <v>95.19</v>
      </c>
      <c r="O109" t="n">
        <v>39432.92</v>
      </c>
      <c r="P109" t="n">
        <v>74.89</v>
      </c>
      <c r="Q109" t="n">
        <v>202.81</v>
      </c>
      <c r="R109" t="n">
        <v>18.51</v>
      </c>
      <c r="S109" t="n">
        <v>13.89</v>
      </c>
      <c r="T109" t="n">
        <v>640.97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49.07097318499634</v>
      </c>
      <c r="AB109" t="n">
        <v>67.14107037023841</v>
      </c>
      <c r="AC109" t="n">
        <v>60.73322084720145</v>
      </c>
      <c r="AD109" t="n">
        <v>49070.97318499634</v>
      </c>
      <c r="AE109" t="n">
        <v>67141.07037023841</v>
      </c>
      <c r="AF109" t="n">
        <v>2.754034975963638e-06</v>
      </c>
      <c r="AG109" t="n">
        <v>0.168125</v>
      </c>
      <c r="AH109" t="n">
        <v>60733.22084720145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12.3869</v>
      </c>
      <c r="E110" t="n">
        <v>8.07</v>
      </c>
      <c r="F110" t="n">
        <v>5.07</v>
      </c>
      <c r="G110" t="n">
        <v>101.37</v>
      </c>
      <c r="H110" t="n">
        <v>1.57</v>
      </c>
      <c r="I110" t="n">
        <v>3</v>
      </c>
      <c r="J110" t="n">
        <v>318.39</v>
      </c>
      <c r="K110" t="n">
        <v>59.89</v>
      </c>
      <c r="L110" t="n">
        <v>28</v>
      </c>
      <c r="M110" t="n">
        <v>1</v>
      </c>
      <c r="N110" t="n">
        <v>95.5</v>
      </c>
      <c r="O110" t="n">
        <v>39502.07</v>
      </c>
      <c r="P110" t="n">
        <v>74.97</v>
      </c>
      <c r="Q110" t="n">
        <v>202.81</v>
      </c>
      <c r="R110" t="n">
        <v>18.48</v>
      </c>
      <c r="S110" t="n">
        <v>13.89</v>
      </c>
      <c r="T110" t="n">
        <v>625.1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49.10611972572539</v>
      </c>
      <c r="AB110" t="n">
        <v>67.18915941781981</v>
      </c>
      <c r="AC110" t="n">
        <v>60.7767203435751</v>
      </c>
      <c r="AD110" t="n">
        <v>49106.1197257254</v>
      </c>
      <c r="AE110" t="n">
        <v>67189.15941781981</v>
      </c>
      <c r="AF110" t="n">
        <v>2.754034975963638e-06</v>
      </c>
      <c r="AG110" t="n">
        <v>0.168125</v>
      </c>
      <c r="AH110" t="n">
        <v>60776.7203435751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12.389</v>
      </c>
      <c r="E111" t="n">
        <v>8.07</v>
      </c>
      <c r="F111" t="n">
        <v>5.07</v>
      </c>
      <c r="G111" t="n">
        <v>101.34</v>
      </c>
      <c r="H111" t="n">
        <v>1.58</v>
      </c>
      <c r="I111" t="n">
        <v>3</v>
      </c>
      <c r="J111" t="n">
        <v>318.95</v>
      </c>
      <c r="K111" t="n">
        <v>59.89</v>
      </c>
      <c r="L111" t="n">
        <v>28.25</v>
      </c>
      <c r="M111" t="n">
        <v>1</v>
      </c>
      <c r="N111" t="n">
        <v>95.81</v>
      </c>
      <c r="O111" t="n">
        <v>39571.36</v>
      </c>
      <c r="P111" t="n">
        <v>75.02</v>
      </c>
      <c r="Q111" t="n">
        <v>202.81</v>
      </c>
      <c r="R111" t="n">
        <v>18.48</v>
      </c>
      <c r="S111" t="n">
        <v>13.89</v>
      </c>
      <c r="T111" t="n">
        <v>622.48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49.12015958638844</v>
      </c>
      <c r="AB111" t="n">
        <v>67.20836937457391</v>
      </c>
      <c r="AC111" t="n">
        <v>60.79409692901794</v>
      </c>
      <c r="AD111" t="n">
        <v>49120.15958638844</v>
      </c>
      <c r="AE111" t="n">
        <v>67208.3693745739</v>
      </c>
      <c r="AF111" t="n">
        <v>2.754501878372597e-06</v>
      </c>
      <c r="AG111" t="n">
        <v>0.168125</v>
      </c>
      <c r="AH111" t="n">
        <v>60794.09692901794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12.3873</v>
      </c>
      <c r="E112" t="n">
        <v>8.07</v>
      </c>
      <c r="F112" t="n">
        <v>5.07</v>
      </c>
      <c r="G112" t="n">
        <v>101.36</v>
      </c>
      <c r="H112" t="n">
        <v>1.59</v>
      </c>
      <c r="I112" t="n">
        <v>3</v>
      </c>
      <c r="J112" t="n">
        <v>319.51</v>
      </c>
      <c r="K112" t="n">
        <v>59.89</v>
      </c>
      <c r="L112" t="n">
        <v>28.5</v>
      </c>
      <c r="M112" t="n">
        <v>1</v>
      </c>
      <c r="N112" t="n">
        <v>96.13</v>
      </c>
      <c r="O112" t="n">
        <v>39640.79</v>
      </c>
      <c r="P112" t="n">
        <v>75.11</v>
      </c>
      <c r="Q112" t="n">
        <v>202.81</v>
      </c>
      <c r="R112" t="n">
        <v>18.56</v>
      </c>
      <c r="S112" t="n">
        <v>13.89</v>
      </c>
      <c r="T112" t="n">
        <v>666.21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49.16611483518845</v>
      </c>
      <c r="AB112" t="n">
        <v>67.27124737338455</v>
      </c>
      <c r="AC112" t="n">
        <v>60.85097393987194</v>
      </c>
      <c r="AD112" t="n">
        <v>49166.11483518845</v>
      </c>
      <c r="AE112" t="n">
        <v>67271.24737338455</v>
      </c>
      <c r="AF112" t="n">
        <v>2.75412390975582e-06</v>
      </c>
      <c r="AG112" t="n">
        <v>0.168125</v>
      </c>
      <c r="AH112" t="n">
        <v>60850.97393987194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12.3894</v>
      </c>
      <c r="E113" t="n">
        <v>8.07</v>
      </c>
      <c r="F113" t="n">
        <v>5.07</v>
      </c>
      <c r="G113" t="n">
        <v>101.33</v>
      </c>
      <c r="H113" t="n">
        <v>1.6</v>
      </c>
      <c r="I113" t="n">
        <v>3</v>
      </c>
      <c r="J113" t="n">
        <v>320.08</v>
      </c>
      <c r="K113" t="n">
        <v>59.89</v>
      </c>
      <c r="L113" t="n">
        <v>28.75</v>
      </c>
      <c r="M113" t="n">
        <v>1</v>
      </c>
      <c r="N113" t="n">
        <v>96.44</v>
      </c>
      <c r="O113" t="n">
        <v>39710.36</v>
      </c>
      <c r="P113" t="n">
        <v>75.17</v>
      </c>
      <c r="Q113" t="n">
        <v>202.81</v>
      </c>
      <c r="R113" t="n">
        <v>18.5</v>
      </c>
      <c r="S113" t="n">
        <v>13.89</v>
      </c>
      <c r="T113" t="n">
        <v>632.51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49.18453650449398</v>
      </c>
      <c r="AB113" t="n">
        <v>67.29645271403507</v>
      </c>
      <c r="AC113" t="n">
        <v>60.87377371818669</v>
      </c>
      <c r="AD113" t="n">
        <v>49184.53650449398</v>
      </c>
      <c r="AE113" t="n">
        <v>67296.45271403507</v>
      </c>
      <c r="AF113" t="n">
        <v>2.754590812164779e-06</v>
      </c>
      <c r="AG113" t="n">
        <v>0.168125</v>
      </c>
      <c r="AH113" t="n">
        <v>60873.77371818669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12.386</v>
      </c>
      <c r="E114" t="n">
        <v>8.07</v>
      </c>
      <c r="F114" t="n">
        <v>5.07</v>
      </c>
      <c r="G114" t="n">
        <v>101.38</v>
      </c>
      <c r="H114" t="n">
        <v>1.61</v>
      </c>
      <c r="I114" t="n">
        <v>3</v>
      </c>
      <c r="J114" t="n">
        <v>320.64</v>
      </c>
      <c r="K114" t="n">
        <v>59.89</v>
      </c>
      <c r="L114" t="n">
        <v>29</v>
      </c>
      <c r="M114" t="n">
        <v>1</v>
      </c>
      <c r="N114" t="n">
        <v>96.75</v>
      </c>
      <c r="O114" t="n">
        <v>39780.08</v>
      </c>
      <c r="P114" t="n">
        <v>75.5</v>
      </c>
      <c r="Q114" t="n">
        <v>202.83</v>
      </c>
      <c r="R114" t="n">
        <v>18.55</v>
      </c>
      <c r="S114" t="n">
        <v>13.89</v>
      </c>
      <c r="T114" t="n">
        <v>661.91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49.34237887277156</v>
      </c>
      <c r="AB114" t="n">
        <v>67.51241960582617</v>
      </c>
      <c r="AC114" t="n">
        <v>61.06912903293676</v>
      </c>
      <c r="AD114" t="n">
        <v>49342.37887277156</v>
      </c>
      <c r="AE114" t="n">
        <v>67512.41960582617</v>
      </c>
      <c r="AF114" t="n">
        <v>2.753834874931227e-06</v>
      </c>
      <c r="AG114" t="n">
        <v>0.168125</v>
      </c>
      <c r="AH114" t="n">
        <v>61069.12903293675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12.3835</v>
      </c>
      <c r="E115" t="n">
        <v>8.08</v>
      </c>
      <c r="F115" t="n">
        <v>5.07</v>
      </c>
      <c r="G115" t="n">
        <v>101.41</v>
      </c>
      <c r="H115" t="n">
        <v>1.62</v>
      </c>
      <c r="I115" t="n">
        <v>3</v>
      </c>
      <c r="J115" t="n">
        <v>321.21</v>
      </c>
      <c r="K115" t="n">
        <v>59.89</v>
      </c>
      <c r="L115" t="n">
        <v>29.25</v>
      </c>
      <c r="M115" t="n">
        <v>1</v>
      </c>
      <c r="N115" t="n">
        <v>97.06999999999999</v>
      </c>
      <c r="O115" t="n">
        <v>39849.95</v>
      </c>
      <c r="P115" t="n">
        <v>75.64</v>
      </c>
      <c r="Q115" t="n">
        <v>202.83</v>
      </c>
      <c r="R115" t="n">
        <v>18.6</v>
      </c>
      <c r="S115" t="n">
        <v>13.89</v>
      </c>
      <c r="T115" t="n">
        <v>685.89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49.41429250788629</v>
      </c>
      <c r="AB115" t="n">
        <v>67.61081501399576</v>
      </c>
      <c r="AC115" t="n">
        <v>61.15813372144952</v>
      </c>
      <c r="AD115" t="n">
        <v>49414.2925078863</v>
      </c>
      <c r="AE115" t="n">
        <v>67610.81501399576</v>
      </c>
      <c r="AF115" t="n">
        <v>2.753279038730087e-06</v>
      </c>
      <c r="AG115" t="n">
        <v>0.1683333333333333</v>
      </c>
      <c r="AH115" t="n">
        <v>61158.13372144951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12.3805</v>
      </c>
      <c r="E116" t="n">
        <v>8.08</v>
      </c>
      <c r="F116" t="n">
        <v>5.07</v>
      </c>
      <c r="G116" t="n">
        <v>101.45</v>
      </c>
      <c r="H116" t="n">
        <v>1.63</v>
      </c>
      <c r="I116" t="n">
        <v>3</v>
      </c>
      <c r="J116" t="n">
        <v>321.78</v>
      </c>
      <c r="K116" t="n">
        <v>59.89</v>
      </c>
      <c r="L116" t="n">
        <v>29.5</v>
      </c>
      <c r="M116" t="n">
        <v>1</v>
      </c>
      <c r="N116" t="n">
        <v>97.39</v>
      </c>
      <c r="O116" t="n">
        <v>39919.96</v>
      </c>
      <c r="P116" t="n">
        <v>75.69</v>
      </c>
      <c r="Q116" t="n">
        <v>202.81</v>
      </c>
      <c r="R116" t="n">
        <v>18.65</v>
      </c>
      <c r="S116" t="n">
        <v>13.89</v>
      </c>
      <c r="T116" t="n">
        <v>708.66</v>
      </c>
      <c r="U116" t="n">
        <v>0.74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49.44767125489227</v>
      </c>
      <c r="AB116" t="n">
        <v>67.65648528821572</v>
      </c>
      <c r="AC116" t="n">
        <v>61.19944528879656</v>
      </c>
      <c r="AD116" t="n">
        <v>49447.67125489227</v>
      </c>
      <c r="AE116" t="n">
        <v>67656.48528821571</v>
      </c>
      <c r="AF116" t="n">
        <v>2.752612035288718e-06</v>
      </c>
      <c r="AG116" t="n">
        <v>0.1683333333333333</v>
      </c>
      <c r="AH116" t="n">
        <v>61199.44528879656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12.3865</v>
      </c>
      <c r="E117" t="n">
        <v>8.07</v>
      </c>
      <c r="F117" t="n">
        <v>5.07</v>
      </c>
      <c r="G117" t="n">
        <v>101.37</v>
      </c>
      <c r="H117" t="n">
        <v>1.64</v>
      </c>
      <c r="I117" t="n">
        <v>3</v>
      </c>
      <c r="J117" t="n">
        <v>322.34</v>
      </c>
      <c r="K117" t="n">
        <v>59.89</v>
      </c>
      <c r="L117" t="n">
        <v>29.75</v>
      </c>
      <c r="M117" t="n">
        <v>1</v>
      </c>
      <c r="N117" t="n">
        <v>97.70999999999999</v>
      </c>
      <c r="O117" t="n">
        <v>39990.12</v>
      </c>
      <c r="P117" t="n">
        <v>75.53</v>
      </c>
      <c r="Q117" t="n">
        <v>202.81</v>
      </c>
      <c r="R117" t="n">
        <v>18.52</v>
      </c>
      <c r="S117" t="n">
        <v>13.89</v>
      </c>
      <c r="T117" t="n">
        <v>644.0700000000001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49.35366290397747</v>
      </c>
      <c r="AB117" t="n">
        <v>67.52785891513841</v>
      </c>
      <c r="AC117" t="n">
        <v>61.08309483623745</v>
      </c>
      <c r="AD117" t="n">
        <v>49353.66290397747</v>
      </c>
      <c r="AE117" t="n">
        <v>67527.85891513841</v>
      </c>
      <c r="AF117" t="n">
        <v>2.753946042171456e-06</v>
      </c>
      <c r="AG117" t="n">
        <v>0.168125</v>
      </c>
      <c r="AH117" t="n">
        <v>61083.09483623745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12.3869</v>
      </c>
      <c r="E118" t="n">
        <v>8.07</v>
      </c>
      <c r="F118" t="n">
        <v>5.07</v>
      </c>
      <c r="G118" t="n">
        <v>101.37</v>
      </c>
      <c r="H118" t="n">
        <v>1.66</v>
      </c>
      <c r="I118" t="n">
        <v>3</v>
      </c>
      <c r="J118" t="n">
        <v>322.91</v>
      </c>
      <c r="K118" t="n">
        <v>59.89</v>
      </c>
      <c r="L118" t="n">
        <v>30</v>
      </c>
      <c r="M118" t="n">
        <v>1</v>
      </c>
      <c r="N118" t="n">
        <v>98.03</v>
      </c>
      <c r="O118" t="n">
        <v>40060.43</v>
      </c>
      <c r="P118" t="n">
        <v>75.67</v>
      </c>
      <c r="Q118" t="n">
        <v>202.81</v>
      </c>
      <c r="R118" t="n">
        <v>18.57</v>
      </c>
      <c r="S118" t="n">
        <v>13.89</v>
      </c>
      <c r="T118" t="n">
        <v>671.65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49.41365195710458</v>
      </c>
      <c r="AB118" t="n">
        <v>67.60993858415712</v>
      </c>
      <c r="AC118" t="n">
        <v>61.15734093684458</v>
      </c>
      <c r="AD118" t="n">
        <v>49413.65195710459</v>
      </c>
      <c r="AE118" t="n">
        <v>67609.93858415712</v>
      </c>
      <c r="AF118" t="n">
        <v>2.754034975963638e-06</v>
      </c>
      <c r="AG118" t="n">
        <v>0.168125</v>
      </c>
      <c r="AH118" t="n">
        <v>61157.34093684459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12.3805</v>
      </c>
      <c r="E119" t="n">
        <v>8.08</v>
      </c>
      <c r="F119" t="n">
        <v>5.07</v>
      </c>
      <c r="G119" t="n">
        <v>101.45</v>
      </c>
      <c r="H119" t="n">
        <v>1.67</v>
      </c>
      <c r="I119" t="n">
        <v>3</v>
      </c>
      <c r="J119" t="n">
        <v>323.49</v>
      </c>
      <c r="K119" t="n">
        <v>59.89</v>
      </c>
      <c r="L119" t="n">
        <v>30.25</v>
      </c>
      <c r="M119" t="n">
        <v>1</v>
      </c>
      <c r="N119" t="n">
        <v>98.34999999999999</v>
      </c>
      <c r="O119" t="n">
        <v>40131.01</v>
      </c>
      <c r="P119" t="n">
        <v>75.8</v>
      </c>
      <c r="Q119" t="n">
        <v>202.81</v>
      </c>
      <c r="R119" t="n">
        <v>18.65</v>
      </c>
      <c r="S119" t="n">
        <v>13.89</v>
      </c>
      <c r="T119" t="n">
        <v>712.29</v>
      </c>
      <c r="U119" t="n">
        <v>0.74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49.49602273038725</v>
      </c>
      <c r="AB119" t="n">
        <v>67.72264191010444</v>
      </c>
      <c r="AC119" t="n">
        <v>61.25928801554365</v>
      </c>
      <c r="AD119" t="n">
        <v>49496.02273038725</v>
      </c>
      <c r="AE119" t="n">
        <v>67722.64191010444</v>
      </c>
      <c r="AF119" t="n">
        <v>2.752612035288718e-06</v>
      </c>
      <c r="AG119" t="n">
        <v>0.1683333333333333</v>
      </c>
      <c r="AH119" t="n">
        <v>61259.28801554365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12.3779</v>
      </c>
      <c r="E120" t="n">
        <v>8.08</v>
      </c>
      <c r="F120" t="n">
        <v>5.07</v>
      </c>
      <c r="G120" t="n">
        <v>101.48</v>
      </c>
      <c r="H120" t="n">
        <v>1.68</v>
      </c>
      <c r="I120" t="n">
        <v>3</v>
      </c>
      <c r="J120" t="n">
        <v>324.06</v>
      </c>
      <c r="K120" t="n">
        <v>59.89</v>
      </c>
      <c r="L120" t="n">
        <v>30.5</v>
      </c>
      <c r="M120" t="n">
        <v>1</v>
      </c>
      <c r="N120" t="n">
        <v>98.67</v>
      </c>
      <c r="O120" t="n">
        <v>40201.62</v>
      </c>
      <c r="P120" t="n">
        <v>75.8</v>
      </c>
      <c r="Q120" t="n">
        <v>202.81</v>
      </c>
      <c r="R120" t="n">
        <v>18.7</v>
      </c>
      <c r="S120" t="n">
        <v>13.89</v>
      </c>
      <c r="T120" t="n">
        <v>734.86</v>
      </c>
      <c r="U120" t="n">
        <v>0.74</v>
      </c>
      <c r="V120" t="n">
        <v>0.76</v>
      </c>
      <c r="W120" t="n">
        <v>0.64</v>
      </c>
      <c r="X120" t="n">
        <v>0.04</v>
      </c>
      <c r="Y120" t="n">
        <v>1</v>
      </c>
      <c r="Z120" t="n">
        <v>10</v>
      </c>
      <c r="AA120" t="n">
        <v>49.50592266987699</v>
      </c>
      <c r="AB120" t="n">
        <v>67.73618744406883</v>
      </c>
      <c r="AC120" t="n">
        <v>61.27154078275774</v>
      </c>
      <c r="AD120" t="n">
        <v>49505.92266987699</v>
      </c>
      <c r="AE120" t="n">
        <v>67736.18744406883</v>
      </c>
      <c r="AF120" t="n">
        <v>2.752033965639532e-06</v>
      </c>
      <c r="AG120" t="n">
        <v>0.1683333333333333</v>
      </c>
      <c r="AH120" t="n">
        <v>61271.54078275774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12.3809</v>
      </c>
      <c r="E121" t="n">
        <v>8.08</v>
      </c>
      <c r="F121" t="n">
        <v>5.07</v>
      </c>
      <c r="G121" t="n">
        <v>101.44</v>
      </c>
      <c r="H121" t="n">
        <v>1.69</v>
      </c>
      <c r="I121" t="n">
        <v>3</v>
      </c>
      <c r="J121" t="n">
        <v>324.63</v>
      </c>
      <c r="K121" t="n">
        <v>59.89</v>
      </c>
      <c r="L121" t="n">
        <v>30.75</v>
      </c>
      <c r="M121" t="n">
        <v>1</v>
      </c>
      <c r="N121" t="n">
        <v>99</v>
      </c>
      <c r="O121" t="n">
        <v>40272.38</v>
      </c>
      <c r="P121" t="n">
        <v>75.83</v>
      </c>
      <c r="Q121" t="n">
        <v>202.83</v>
      </c>
      <c r="R121" t="n">
        <v>18.68</v>
      </c>
      <c r="S121" t="n">
        <v>13.89</v>
      </c>
      <c r="T121" t="n">
        <v>724.1900000000001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49.5076863718343</v>
      </c>
      <c r="AB121" t="n">
        <v>67.73860061889584</v>
      </c>
      <c r="AC121" t="n">
        <v>61.2737236475662</v>
      </c>
      <c r="AD121" t="n">
        <v>49507.6863718343</v>
      </c>
      <c r="AE121" t="n">
        <v>67738.60061889584</v>
      </c>
      <c r="AF121" t="n">
        <v>2.752700969080901e-06</v>
      </c>
      <c r="AG121" t="n">
        <v>0.1683333333333333</v>
      </c>
      <c r="AH121" t="n">
        <v>61273.7236475662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12.3813</v>
      </c>
      <c r="E122" t="n">
        <v>8.08</v>
      </c>
      <c r="F122" t="n">
        <v>5.07</v>
      </c>
      <c r="G122" t="n">
        <v>101.44</v>
      </c>
      <c r="H122" t="n">
        <v>1.7</v>
      </c>
      <c r="I122" t="n">
        <v>3</v>
      </c>
      <c r="J122" t="n">
        <v>325.21</v>
      </c>
      <c r="K122" t="n">
        <v>59.89</v>
      </c>
      <c r="L122" t="n">
        <v>31</v>
      </c>
      <c r="M122" t="n">
        <v>1</v>
      </c>
      <c r="N122" t="n">
        <v>99.31999999999999</v>
      </c>
      <c r="O122" t="n">
        <v>40343.29</v>
      </c>
      <c r="P122" t="n">
        <v>75.92</v>
      </c>
      <c r="Q122" t="n">
        <v>202.81</v>
      </c>
      <c r="R122" t="n">
        <v>18.63</v>
      </c>
      <c r="S122" t="n">
        <v>13.89</v>
      </c>
      <c r="T122" t="n">
        <v>700.41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49.54572108765193</v>
      </c>
      <c r="AB122" t="n">
        <v>67.79064139505073</v>
      </c>
      <c r="AC122" t="n">
        <v>61.32079772508456</v>
      </c>
      <c r="AD122" t="n">
        <v>49545.72108765192</v>
      </c>
      <c r="AE122" t="n">
        <v>67790.64139505073</v>
      </c>
      <c r="AF122" t="n">
        <v>2.752789902873083e-06</v>
      </c>
      <c r="AG122" t="n">
        <v>0.1683333333333333</v>
      </c>
      <c r="AH122" t="n">
        <v>61320.79772508456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12.383</v>
      </c>
      <c r="E123" t="n">
        <v>8.08</v>
      </c>
      <c r="F123" t="n">
        <v>5.07</v>
      </c>
      <c r="G123" t="n">
        <v>101.42</v>
      </c>
      <c r="H123" t="n">
        <v>1.71</v>
      </c>
      <c r="I123" t="n">
        <v>3</v>
      </c>
      <c r="J123" t="n">
        <v>325.78</v>
      </c>
      <c r="K123" t="n">
        <v>59.89</v>
      </c>
      <c r="L123" t="n">
        <v>31.25</v>
      </c>
      <c r="M123" t="n">
        <v>1</v>
      </c>
      <c r="N123" t="n">
        <v>99.65000000000001</v>
      </c>
      <c r="O123" t="n">
        <v>40414.36</v>
      </c>
      <c r="P123" t="n">
        <v>75.93000000000001</v>
      </c>
      <c r="Q123" t="n">
        <v>202.81</v>
      </c>
      <c r="R123" t="n">
        <v>18.62</v>
      </c>
      <c r="S123" t="n">
        <v>13.89</v>
      </c>
      <c r="T123" t="n">
        <v>693.09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49.54363859466477</v>
      </c>
      <c r="AB123" t="n">
        <v>67.78779203627261</v>
      </c>
      <c r="AC123" t="n">
        <v>61.31822030510912</v>
      </c>
      <c r="AD123" t="n">
        <v>49543.63859466477</v>
      </c>
      <c r="AE123" t="n">
        <v>67787.7920362726</v>
      </c>
      <c r="AF123" t="n">
        <v>2.753167871489859e-06</v>
      </c>
      <c r="AG123" t="n">
        <v>0.1683333333333333</v>
      </c>
      <c r="AH123" t="n">
        <v>61318.22030510911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12.3801</v>
      </c>
      <c r="E124" t="n">
        <v>8.08</v>
      </c>
      <c r="F124" t="n">
        <v>5.07</v>
      </c>
      <c r="G124" t="n">
        <v>101.46</v>
      </c>
      <c r="H124" t="n">
        <v>1.72</v>
      </c>
      <c r="I124" t="n">
        <v>3</v>
      </c>
      <c r="J124" t="n">
        <v>326.36</v>
      </c>
      <c r="K124" t="n">
        <v>59.89</v>
      </c>
      <c r="L124" t="n">
        <v>31.5</v>
      </c>
      <c r="M124" t="n">
        <v>1</v>
      </c>
      <c r="N124" t="n">
        <v>99.97</v>
      </c>
      <c r="O124" t="n">
        <v>40485.58</v>
      </c>
      <c r="P124" t="n">
        <v>75.97</v>
      </c>
      <c r="Q124" t="n">
        <v>202.85</v>
      </c>
      <c r="R124" t="n">
        <v>18.69</v>
      </c>
      <c r="S124" t="n">
        <v>13.89</v>
      </c>
      <c r="T124" t="n">
        <v>728.5</v>
      </c>
      <c r="U124" t="n">
        <v>0.74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49.57227294928693</v>
      </c>
      <c r="AB124" t="n">
        <v>67.82697082352517</v>
      </c>
      <c r="AC124" t="n">
        <v>61.35365992389409</v>
      </c>
      <c r="AD124" t="n">
        <v>49572.27294928693</v>
      </c>
      <c r="AE124" t="n">
        <v>67826.97082352517</v>
      </c>
      <c r="AF124" t="n">
        <v>2.752523101496536e-06</v>
      </c>
      <c r="AG124" t="n">
        <v>0.1683333333333333</v>
      </c>
      <c r="AH124" t="n">
        <v>61353.65992389408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12.3796</v>
      </c>
      <c r="E125" t="n">
        <v>8.08</v>
      </c>
      <c r="F125" t="n">
        <v>5.07</v>
      </c>
      <c r="G125" t="n">
        <v>101.46</v>
      </c>
      <c r="H125" t="n">
        <v>1.73</v>
      </c>
      <c r="I125" t="n">
        <v>3</v>
      </c>
      <c r="J125" t="n">
        <v>326.94</v>
      </c>
      <c r="K125" t="n">
        <v>59.89</v>
      </c>
      <c r="L125" t="n">
        <v>31.75</v>
      </c>
      <c r="M125" t="n">
        <v>1</v>
      </c>
      <c r="N125" t="n">
        <v>100.3</v>
      </c>
      <c r="O125" t="n">
        <v>40556.96</v>
      </c>
      <c r="P125" t="n">
        <v>75.98999999999999</v>
      </c>
      <c r="Q125" t="n">
        <v>202.81</v>
      </c>
      <c r="R125" t="n">
        <v>18.67</v>
      </c>
      <c r="S125" t="n">
        <v>13.89</v>
      </c>
      <c r="T125" t="n">
        <v>719.5700000000001</v>
      </c>
      <c r="U125" t="n">
        <v>0.74</v>
      </c>
      <c r="V125" t="n">
        <v>0.76</v>
      </c>
      <c r="W125" t="n">
        <v>0.64</v>
      </c>
      <c r="X125" t="n">
        <v>0.04</v>
      </c>
      <c r="Y125" t="n">
        <v>1</v>
      </c>
      <c r="Z125" t="n">
        <v>10</v>
      </c>
      <c r="AA125" t="n">
        <v>49.58297141852015</v>
      </c>
      <c r="AB125" t="n">
        <v>67.84160894111322</v>
      </c>
      <c r="AC125" t="n">
        <v>61.36690100008427</v>
      </c>
      <c r="AD125" t="n">
        <v>49582.97141852015</v>
      </c>
      <c r="AE125" t="n">
        <v>67841.60894111323</v>
      </c>
      <c r="AF125" t="n">
        <v>2.752411934256308e-06</v>
      </c>
      <c r="AG125" t="n">
        <v>0.1683333333333333</v>
      </c>
      <c r="AH125" t="n">
        <v>61366.90100008427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12.3822</v>
      </c>
      <c r="E126" t="n">
        <v>8.08</v>
      </c>
      <c r="F126" t="n">
        <v>5.07</v>
      </c>
      <c r="G126" t="n">
        <v>101.43</v>
      </c>
      <c r="H126" t="n">
        <v>1.74</v>
      </c>
      <c r="I126" t="n">
        <v>3</v>
      </c>
      <c r="J126" t="n">
        <v>327.52</v>
      </c>
      <c r="K126" t="n">
        <v>59.89</v>
      </c>
      <c r="L126" t="n">
        <v>32</v>
      </c>
      <c r="M126" t="n">
        <v>1</v>
      </c>
      <c r="N126" t="n">
        <v>100.63</v>
      </c>
      <c r="O126" t="n">
        <v>40628.49</v>
      </c>
      <c r="P126" t="n">
        <v>75.97</v>
      </c>
      <c r="Q126" t="n">
        <v>202.81</v>
      </c>
      <c r="R126" t="n">
        <v>18.59</v>
      </c>
      <c r="S126" t="n">
        <v>13.89</v>
      </c>
      <c r="T126" t="n">
        <v>680.2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49.56426668923631</v>
      </c>
      <c r="AB126" t="n">
        <v>67.81601630531266</v>
      </c>
      <c r="AC126" t="n">
        <v>61.34375088952501</v>
      </c>
      <c r="AD126" t="n">
        <v>49564.2666892363</v>
      </c>
      <c r="AE126" t="n">
        <v>67816.01630531266</v>
      </c>
      <c r="AF126" t="n">
        <v>2.752990003905494e-06</v>
      </c>
      <c r="AG126" t="n">
        <v>0.1683333333333333</v>
      </c>
      <c r="AH126" t="n">
        <v>61343.75088952501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12.3818</v>
      </c>
      <c r="E127" t="n">
        <v>8.08</v>
      </c>
      <c r="F127" t="n">
        <v>5.07</v>
      </c>
      <c r="G127" t="n">
        <v>101.43</v>
      </c>
      <c r="H127" t="n">
        <v>1.75</v>
      </c>
      <c r="I127" t="n">
        <v>3</v>
      </c>
      <c r="J127" t="n">
        <v>328.1</v>
      </c>
      <c r="K127" t="n">
        <v>59.89</v>
      </c>
      <c r="L127" t="n">
        <v>32.25</v>
      </c>
      <c r="M127" t="n">
        <v>1</v>
      </c>
      <c r="N127" t="n">
        <v>100.96</v>
      </c>
      <c r="O127" t="n">
        <v>40700.18</v>
      </c>
      <c r="P127" t="n">
        <v>75.92</v>
      </c>
      <c r="Q127" t="n">
        <v>202.81</v>
      </c>
      <c r="R127" t="n">
        <v>18.64</v>
      </c>
      <c r="S127" t="n">
        <v>13.89</v>
      </c>
      <c r="T127" t="n">
        <v>704.29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49.54381584588982</v>
      </c>
      <c r="AB127" t="n">
        <v>67.7880345592185</v>
      </c>
      <c r="AC127" t="n">
        <v>61.31843968200544</v>
      </c>
      <c r="AD127" t="n">
        <v>49543.81584588983</v>
      </c>
      <c r="AE127" t="n">
        <v>67788.0345592185</v>
      </c>
      <c r="AF127" t="n">
        <v>2.752901070113311e-06</v>
      </c>
      <c r="AG127" t="n">
        <v>0.1683333333333333</v>
      </c>
      <c r="AH127" t="n">
        <v>61318.43968200544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12.3788</v>
      </c>
      <c r="E128" t="n">
        <v>8.08</v>
      </c>
      <c r="F128" t="n">
        <v>5.07</v>
      </c>
      <c r="G128" t="n">
        <v>101.47</v>
      </c>
      <c r="H128" t="n">
        <v>1.76</v>
      </c>
      <c r="I128" t="n">
        <v>3</v>
      </c>
      <c r="J128" t="n">
        <v>328.68</v>
      </c>
      <c r="K128" t="n">
        <v>59.89</v>
      </c>
      <c r="L128" t="n">
        <v>32.5</v>
      </c>
      <c r="M128" t="n">
        <v>1</v>
      </c>
      <c r="N128" t="n">
        <v>101.3</v>
      </c>
      <c r="O128" t="n">
        <v>40772.03</v>
      </c>
      <c r="P128" t="n">
        <v>76.01000000000001</v>
      </c>
      <c r="Q128" t="n">
        <v>202.81</v>
      </c>
      <c r="R128" t="n">
        <v>18.75</v>
      </c>
      <c r="S128" t="n">
        <v>13.89</v>
      </c>
      <c r="T128" t="n">
        <v>760.64</v>
      </c>
      <c r="U128" t="n">
        <v>0.74</v>
      </c>
      <c r="V128" t="n">
        <v>0.76</v>
      </c>
      <c r="W128" t="n">
        <v>0.64</v>
      </c>
      <c r="X128" t="n">
        <v>0.04</v>
      </c>
      <c r="Y128" t="n">
        <v>1</v>
      </c>
      <c r="Z128" t="n">
        <v>10</v>
      </c>
      <c r="AA128" t="n">
        <v>49.59481533614736</v>
      </c>
      <c r="AB128" t="n">
        <v>67.85781431172752</v>
      </c>
      <c r="AC128" t="n">
        <v>61.38155975287153</v>
      </c>
      <c r="AD128" t="n">
        <v>49594.81533614735</v>
      </c>
      <c r="AE128" t="n">
        <v>67857.81431172752</v>
      </c>
      <c r="AF128" t="n">
        <v>2.752234066671943e-06</v>
      </c>
      <c r="AG128" t="n">
        <v>0.1683333333333333</v>
      </c>
      <c r="AH128" t="n">
        <v>61381.55975287153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12.3826</v>
      </c>
      <c r="E129" t="n">
        <v>8.08</v>
      </c>
      <c r="F129" t="n">
        <v>5.07</v>
      </c>
      <c r="G129" t="n">
        <v>101.42</v>
      </c>
      <c r="H129" t="n">
        <v>1.77</v>
      </c>
      <c r="I129" t="n">
        <v>3</v>
      </c>
      <c r="J129" t="n">
        <v>329.27</v>
      </c>
      <c r="K129" t="n">
        <v>59.89</v>
      </c>
      <c r="L129" t="n">
        <v>32.75</v>
      </c>
      <c r="M129" t="n">
        <v>1</v>
      </c>
      <c r="N129" t="n">
        <v>101.63</v>
      </c>
      <c r="O129" t="n">
        <v>40844.03</v>
      </c>
      <c r="P129" t="n">
        <v>75.90000000000001</v>
      </c>
      <c r="Q129" t="n">
        <v>202.81</v>
      </c>
      <c r="R129" t="n">
        <v>18.67</v>
      </c>
      <c r="S129" t="n">
        <v>13.89</v>
      </c>
      <c r="T129" t="n">
        <v>718.28</v>
      </c>
      <c r="U129" t="n">
        <v>0.74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49.53197809266631</v>
      </c>
      <c r="AB129" t="n">
        <v>67.77183762301328</v>
      </c>
      <c r="AC129" t="n">
        <v>61.30378855865909</v>
      </c>
      <c r="AD129" t="n">
        <v>49531.97809266632</v>
      </c>
      <c r="AE129" t="n">
        <v>67771.83762301329</v>
      </c>
      <c r="AF129" t="n">
        <v>2.753078937697677e-06</v>
      </c>
      <c r="AG129" t="n">
        <v>0.1683333333333333</v>
      </c>
      <c r="AH129" t="n">
        <v>61303.78855865909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12.3767</v>
      </c>
      <c r="E130" t="n">
        <v>8.08</v>
      </c>
      <c r="F130" t="n">
        <v>5.08</v>
      </c>
      <c r="G130" t="n">
        <v>101.5</v>
      </c>
      <c r="H130" t="n">
        <v>1.78</v>
      </c>
      <c r="I130" t="n">
        <v>3</v>
      </c>
      <c r="J130" t="n">
        <v>329.85</v>
      </c>
      <c r="K130" t="n">
        <v>59.89</v>
      </c>
      <c r="L130" t="n">
        <v>33</v>
      </c>
      <c r="M130" t="n">
        <v>1</v>
      </c>
      <c r="N130" t="n">
        <v>101.97</v>
      </c>
      <c r="O130" t="n">
        <v>40916.2</v>
      </c>
      <c r="P130" t="n">
        <v>76</v>
      </c>
      <c r="Q130" t="n">
        <v>202.81</v>
      </c>
      <c r="R130" t="n">
        <v>18.76</v>
      </c>
      <c r="S130" t="n">
        <v>13.89</v>
      </c>
      <c r="T130" t="n">
        <v>764.1799999999999</v>
      </c>
      <c r="U130" t="n">
        <v>0.74</v>
      </c>
      <c r="V130" t="n">
        <v>0.76</v>
      </c>
      <c r="W130" t="n">
        <v>0.64</v>
      </c>
      <c r="X130" t="n">
        <v>0.04</v>
      </c>
      <c r="Y130" t="n">
        <v>1</v>
      </c>
      <c r="Z130" t="n">
        <v>10</v>
      </c>
      <c r="AA130" t="n">
        <v>49.62568376674584</v>
      </c>
      <c r="AB130" t="n">
        <v>67.90004986029139</v>
      </c>
      <c r="AC130" t="n">
        <v>61.41976439995843</v>
      </c>
      <c r="AD130" t="n">
        <v>49625.68376674584</v>
      </c>
      <c r="AE130" t="n">
        <v>67900.04986029139</v>
      </c>
      <c r="AF130" t="n">
        <v>2.751767164262984e-06</v>
      </c>
      <c r="AG130" t="n">
        <v>0.1683333333333333</v>
      </c>
      <c r="AH130" t="n">
        <v>61419.76439995843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12.3733</v>
      </c>
      <c r="E131" t="n">
        <v>8.08</v>
      </c>
      <c r="F131" t="n">
        <v>5.08</v>
      </c>
      <c r="G131" t="n">
        <v>101.54</v>
      </c>
      <c r="H131" t="n">
        <v>1.79</v>
      </c>
      <c r="I131" t="n">
        <v>3</v>
      </c>
      <c r="J131" t="n">
        <v>330.44</v>
      </c>
      <c r="K131" t="n">
        <v>59.89</v>
      </c>
      <c r="L131" t="n">
        <v>33.25</v>
      </c>
      <c r="M131" t="n">
        <v>0</v>
      </c>
      <c r="N131" t="n">
        <v>102.3</v>
      </c>
      <c r="O131" t="n">
        <v>40988.53</v>
      </c>
      <c r="P131" t="n">
        <v>76.15000000000001</v>
      </c>
      <c r="Q131" t="n">
        <v>202.81</v>
      </c>
      <c r="R131" t="n">
        <v>18.76</v>
      </c>
      <c r="S131" t="n">
        <v>13.89</v>
      </c>
      <c r="T131" t="n">
        <v>765.97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49.70464248033166</v>
      </c>
      <c r="AB131" t="n">
        <v>68.00808465563206</v>
      </c>
      <c r="AC131" t="n">
        <v>61.51748850605961</v>
      </c>
      <c r="AD131" t="n">
        <v>49704.64248033165</v>
      </c>
      <c r="AE131" t="n">
        <v>68008.08465563206</v>
      </c>
      <c r="AF131" t="n">
        <v>2.751011227029433e-06</v>
      </c>
      <c r="AG131" t="n">
        <v>0.1683333333333333</v>
      </c>
      <c r="AH131" t="n">
        <v>61517.48850605961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9.774900000000001</v>
      </c>
      <c r="E2" t="n">
        <v>10.23</v>
      </c>
      <c r="F2" t="n">
        <v>6.13</v>
      </c>
      <c r="G2" t="n">
        <v>6.69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74.73</v>
      </c>
      <c r="Q2" t="n">
        <v>202.85</v>
      </c>
      <c r="R2" t="n">
        <v>51.79</v>
      </c>
      <c r="S2" t="n">
        <v>13.89</v>
      </c>
      <c r="T2" t="n">
        <v>17020.21</v>
      </c>
      <c r="U2" t="n">
        <v>0.27</v>
      </c>
      <c r="V2" t="n">
        <v>0.63</v>
      </c>
      <c r="W2" t="n">
        <v>0.72</v>
      </c>
      <c r="X2" t="n">
        <v>1.09</v>
      </c>
      <c r="Y2" t="n">
        <v>1</v>
      </c>
      <c r="Z2" t="n">
        <v>10</v>
      </c>
      <c r="AA2" t="n">
        <v>61.23389164223575</v>
      </c>
      <c r="AB2" t="n">
        <v>83.78291199351673</v>
      </c>
      <c r="AC2" t="n">
        <v>75.7867884629308</v>
      </c>
      <c r="AD2" t="n">
        <v>61233.89164223575</v>
      </c>
      <c r="AE2" t="n">
        <v>83782.91199351674</v>
      </c>
      <c r="AF2" t="n">
        <v>2.360292697192836e-06</v>
      </c>
      <c r="AG2" t="n">
        <v>0.213125</v>
      </c>
      <c r="AH2" t="n">
        <v>75786.7884629308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10.4572</v>
      </c>
      <c r="E3" t="n">
        <v>9.56</v>
      </c>
      <c r="F3" t="n">
        <v>5.88</v>
      </c>
      <c r="G3" t="n">
        <v>8.41</v>
      </c>
      <c r="H3" t="n">
        <v>0.14</v>
      </c>
      <c r="I3" t="n">
        <v>42</v>
      </c>
      <c r="J3" t="n">
        <v>159.48</v>
      </c>
      <c r="K3" t="n">
        <v>50.28</v>
      </c>
      <c r="L3" t="n">
        <v>1.25</v>
      </c>
      <c r="M3" t="n">
        <v>40</v>
      </c>
      <c r="N3" t="n">
        <v>27.95</v>
      </c>
      <c r="O3" t="n">
        <v>19902.91</v>
      </c>
      <c r="P3" t="n">
        <v>71.51000000000001</v>
      </c>
      <c r="Q3" t="n">
        <v>202.82</v>
      </c>
      <c r="R3" t="n">
        <v>43.55</v>
      </c>
      <c r="S3" t="n">
        <v>13.89</v>
      </c>
      <c r="T3" t="n">
        <v>12965.85</v>
      </c>
      <c r="U3" t="n">
        <v>0.32</v>
      </c>
      <c r="V3" t="n">
        <v>0.66</v>
      </c>
      <c r="W3" t="n">
        <v>0.72</v>
      </c>
      <c r="X3" t="n">
        <v>0.85</v>
      </c>
      <c r="Y3" t="n">
        <v>1</v>
      </c>
      <c r="Z3" t="n">
        <v>10</v>
      </c>
      <c r="AA3" t="n">
        <v>55.01627193975128</v>
      </c>
      <c r="AB3" t="n">
        <v>75.27569041455973</v>
      </c>
      <c r="AC3" t="n">
        <v>68.09148417150628</v>
      </c>
      <c r="AD3" t="n">
        <v>55016.27193975128</v>
      </c>
      <c r="AE3" t="n">
        <v>75275.69041455974</v>
      </c>
      <c r="AF3" t="n">
        <v>2.525044020203268e-06</v>
      </c>
      <c r="AG3" t="n">
        <v>0.1991666666666667</v>
      </c>
      <c r="AH3" t="n">
        <v>68091.48417150628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10.9656</v>
      </c>
      <c r="E4" t="n">
        <v>9.119999999999999</v>
      </c>
      <c r="F4" t="n">
        <v>5.7</v>
      </c>
      <c r="G4" t="n">
        <v>10.06</v>
      </c>
      <c r="H4" t="n">
        <v>0.17</v>
      </c>
      <c r="I4" t="n">
        <v>34</v>
      </c>
      <c r="J4" t="n">
        <v>159.83</v>
      </c>
      <c r="K4" t="n">
        <v>50.28</v>
      </c>
      <c r="L4" t="n">
        <v>1.5</v>
      </c>
      <c r="M4" t="n">
        <v>32</v>
      </c>
      <c r="N4" t="n">
        <v>28.05</v>
      </c>
      <c r="O4" t="n">
        <v>19946.71</v>
      </c>
      <c r="P4" t="n">
        <v>68.97</v>
      </c>
      <c r="Q4" t="n">
        <v>202.86</v>
      </c>
      <c r="R4" t="n">
        <v>38.1</v>
      </c>
      <c r="S4" t="n">
        <v>13.89</v>
      </c>
      <c r="T4" t="n">
        <v>10281.66</v>
      </c>
      <c r="U4" t="n">
        <v>0.36</v>
      </c>
      <c r="V4" t="n">
        <v>0.68</v>
      </c>
      <c r="W4" t="n">
        <v>0.6899999999999999</v>
      </c>
      <c r="X4" t="n">
        <v>0.66</v>
      </c>
      <c r="Y4" t="n">
        <v>1</v>
      </c>
      <c r="Z4" t="n">
        <v>10</v>
      </c>
      <c r="AA4" t="n">
        <v>50.83267274767457</v>
      </c>
      <c r="AB4" t="n">
        <v>69.55150543259299</v>
      </c>
      <c r="AC4" t="n">
        <v>62.91360737027255</v>
      </c>
      <c r="AD4" t="n">
        <v>50832.67274767457</v>
      </c>
      <c r="AE4" t="n">
        <v>69551.505432593</v>
      </c>
      <c r="AF4" t="n">
        <v>2.64780464253729e-06</v>
      </c>
      <c r="AG4" t="n">
        <v>0.19</v>
      </c>
      <c r="AH4" t="n">
        <v>62913.60737027255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11.2708</v>
      </c>
      <c r="E5" t="n">
        <v>8.869999999999999</v>
      </c>
      <c r="F5" t="n">
        <v>5.61</v>
      </c>
      <c r="G5" t="n">
        <v>11.61</v>
      </c>
      <c r="H5" t="n">
        <v>0.19</v>
      </c>
      <c r="I5" t="n">
        <v>29</v>
      </c>
      <c r="J5" t="n">
        <v>160.19</v>
      </c>
      <c r="K5" t="n">
        <v>50.28</v>
      </c>
      <c r="L5" t="n">
        <v>1.75</v>
      </c>
      <c r="M5" t="n">
        <v>27</v>
      </c>
      <c r="N5" t="n">
        <v>28.16</v>
      </c>
      <c r="O5" t="n">
        <v>19990.53</v>
      </c>
      <c r="P5" t="n">
        <v>67.75</v>
      </c>
      <c r="Q5" t="n">
        <v>202.82</v>
      </c>
      <c r="R5" t="n">
        <v>35.58</v>
      </c>
      <c r="S5" t="n">
        <v>13.89</v>
      </c>
      <c r="T5" t="n">
        <v>9042.540000000001</v>
      </c>
      <c r="U5" t="n">
        <v>0.39</v>
      </c>
      <c r="V5" t="n">
        <v>0.6899999999999999</v>
      </c>
      <c r="W5" t="n">
        <v>0.68</v>
      </c>
      <c r="X5" t="n">
        <v>0.57</v>
      </c>
      <c r="Y5" t="n">
        <v>1</v>
      </c>
      <c r="Z5" t="n">
        <v>10</v>
      </c>
      <c r="AA5" t="n">
        <v>48.69299480359926</v>
      </c>
      <c r="AB5" t="n">
        <v>66.62390367358185</v>
      </c>
      <c r="AC5" t="n">
        <v>60.26541181422562</v>
      </c>
      <c r="AD5" t="n">
        <v>48692.99480359926</v>
      </c>
      <c r="AE5" t="n">
        <v>66623.90367358185</v>
      </c>
      <c r="AF5" t="n">
        <v>2.721499650279902e-06</v>
      </c>
      <c r="AG5" t="n">
        <v>0.1847916666666667</v>
      </c>
      <c r="AH5" t="n">
        <v>60265.41181422562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11.5741</v>
      </c>
      <c r="E6" t="n">
        <v>8.640000000000001</v>
      </c>
      <c r="F6" t="n">
        <v>5.51</v>
      </c>
      <c r="G6" t="n">
        <v>13.22</v>
      </c>
      <c r="H6" t="n">
        <v>0.22</v>
      </c>
      <c r="I6" t="n">
        <v>25</v>
      </c>
      <c r="J6" t="n">
        <v>160.54</v>
      </c>
      <c r="K6" t="n">
        <v>50.28</v>
      </c>
      <c r="L6" t="n">
        <v>2</v>
      </c>
      <c r="M6" t="n">
        <v>23</v>
      </c>
      <c r="N6" t="n">
        <v>28.26</v>
      </c>
      <c r="O6" t="n">
        <v>20034.4</v>
      </c>
      <c r="P6" t="n">
        <v>66.25</v>
      </c>
      <c r="Q6" t="n">
        <v>202.85</v>
      </c>
      <c r="R6" t="n">
        <v>32.37</v>
      </c>
      <c r="S6" t="n">
        <v>13.89</v>
      </c>
      <c r="T6" t="n">
        <v>7460.99</v>
      </c>
      <c r="U6" t="n">
        <v>0.43</v>
      </c>
      <c r="V6" t="n">
        <v>0.7</v>
      </c>
      <c r="W6" t="n">
        <v>0.67</v>
      </c>
      <c r="X6" t="n">
        <v>0.47</v>
      </c>
      <c r="Y6" t="n">
        <v>1</v>
      </c>
      <c r="Z6" t="n">
        <v>10</v>
      </c>
      <c r="AA6" t="n">
        <v>46.51874525001512</v>
      </c>
      <c r="AB6" t="n">
        <v>63.648999513249</v>
      </c>
      <c r="AC6" t="n">
        <v>57.57442833164977</v>
      </c>
      <c r="AD6" t="n">
        <v>46518.74525001511</v>
      </c>
      <c r="AE6" t="n">
        <v>63648.99951324899</v>
      </c>
      <c r="AF6" t="n">
        <v>2.794735875208912e-06</v>
      </c>
      <c r="AG6" t="n">
        <v>0.18</v>
      </c>
      <c r="AH6" t="n">
        <v>57574.42833164977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11.754</v>
      </c>
      <c r="E7" t="n">
        <v>8.51</v>
      </c>
      <c r="F7" t="n">
        <v>5.47</v>
      </c>
      <c r="G7" t="n">
        <v>14.93</v>
      </c>
      <c r="H7" t="n">
        <v>0.25</v>
      </c>
      <c r="I7" t="n">
        <v>22</v>
      </c>
      <c r="J7" t="n">
        <v>160.9</v>
      </c>
      <c r="K7" t="n">
        <v>50.28</v>
      </c>
      <c r="L7" t="n">
        <v>2.25</v>
      </c>
      <c r="M7" t="n">
        <v>20</v>
      </c>
      <c r="N7" t="n">
        <v>28.37</v>
      </c>
      <c r="O7" t="n">
        <v>20078.3</v>
      </c>
      <c r="P7" t="n">
        <v>65.58</v>
      </c>
      <c r="Q7" t="n">
        <v>202.84</v>
      </c>
      <c r="R7" t="n">
        <v>30.86</v>
      </c>
      <c r="S7" t="n">
        <v>13.89</v>
      </c>
      <c r="T7" t="n">
        <v>6718.4</v>
      </c>
      <c r="U7" t="n">
        <v>0.45</v>
      </c>
      <c r="V7" t="n">
        <v>0.71</v>
      </c>
      <c r="W7" t="n">
        <v>0.68</v>
      </c>
      <c r="X7" t="n">
        <v>0.44</v>
      </c>
      <c r="Y7" t="n">
        <v>1</v>
      </c>
      <c r="Z7" t="n">
        <v>10</v>
      </c>
      <c r="AA7" t="n">
        <v>45.42879369781831</v>
      </c>
      <c r="AB7" t="n">
        <v>62.15767971426529</v>
      </c>
      <c r="AC7" t="n">
        <v>56.22543800120011</v>
      </c>
      <c r="AD7" t="n">
        <v>45428.79369781831</v>
      </c>
      <c r="AE7" t="n">
        <v>62157.67971426529</v>
      </c>
      <c r="AF7" t="n">
        <v>2.838175363717745e-06</v>
      </c>
      <c r="AG7" t="n">
        <v>0.1772916666666667</v>
      </c>
      <c r="AH7" t="n">
        <v>56225.43800120011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11.9363</v>
      </c>
      <c r="E8" t="n">
        <v>8.380000000000001</v>
      </c>
      <c r="F8" t="n">
        <v>5.41</v>
      </c>
      <c r="G8" t="n">
        <v>16.23</v>
      </c>
      <c r="H8" t="n">
        <v>0.27</v>
      </c>
      <c r="I8" t="n">
        <v>20</v>
      </c>
      <c r="J8" t="n">
        <v>161.26</v>
      </c>
      <c r="K8" t="n">
        <v>50.28</v>
      </c>
      <c r="L8" t="n">
        <v>2.5</v>
      </c>
      <c r="M8" t="n">
        <v>18</v>
      </c>
      <c r="N8" t="n">
        <v>28.48</v>
      </c>
      <c r="O8" t="n">
        <v>20122.23</v>
      </c>
      <c r="P8" t="n">
        <v>64.59999999999999</v>
      </c>
      <c r="Q8" t="n">
        <v>202.85</v>
      </c>
      <c r="R8" t="n">
        <v>29.15</v>
      </c>
      <c r="S8" t="n">
        <v>13.89</v>
      </c>
      <c r="T8" t="n">
        <v>5876.38</v>
      </c>
      <c r="U8" t="n">
        <v>0.48</v>
      </c>
      <c r="V8" t="n">
        <v>0.72</v>
      </c>
      <c r="W8" t="n">
        <v>0.67</v>
      </c>
      <c r="X8" t="n">
        <v>0.37</v>
      </c>
      <c r="Y8" t="n">
        <v>1</v>
      </c>
      <c r="Z8" t="n">
        <v>10</v>
      </c>
      <c r="AA8" t="n">
        <v>44.17582498660359</v>
      </c>
      <c r="AB8" t="n">
        <v>60.44331264650389</v>
      </c>
      <c r="AC8" t="n">
        <v>54.67468772025602</v>
      </c>
      <c r="AD8" t="n">
        <v>44175.82498660359</v>
      </c>
      <c r="AE8" t="n">
        <v>60443.31264650389</v>
      </c>
      <c r="AF8" t="n">
        <v>2.882194367359547e-06</v>
      </c>
      <c r="AG8" t="n">
        <v>0.1745833333333333</v>
      </c>
      <c r="AH8" t="n">
        <v>54674.68772025601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12.0708</v>
      </c>
      <c r="E9" t="n">
        <v>8.279999999999999</v>
      </c>
      <c r="F9" t="n">
        <v>5.38</v>
      </c>
      <c r="G9" t="n">
        <v>17.93</v>
      </c>
      <c r="H9" t="n">
        <v>0.3</v>
      </c>
      <c r="I9" t="n">
        <v>18</v>
      </c>
      <c r="J9" t="n">
        <v>161.61</v>
      </c>
      <c r="K9" t="n">
        <v>50.28</v>
      </c>
      <c r="L9" t="n">
        <v>2.75</v>
      </c>
      <c r="M9" t="n">
        <v>16</v>
      </c>
      <c r="N9" t="n">
        <v>28.58</v>
      </c>
      <c r="O9" t="n">
        <v>20166.2</v>
      </c>
      <c r="P9" t="n">
        <v>64.06999999999999</v>
      </c>
      <c r="Q9" t="n">
        <v>202.81</v>
      </c>
      <c r="R9" t="n">
        <v>27.99</v>
      </c>
      <c r="S9" t="n">
        <v>13.89</v>
      </c>
      <c r="T9" t="n">
        <v>5307.12</v>
      </c>
      <c r="U9" t="n">
        <v>0.5</v>
      </c>
      <c r="V9" t="n">
        <v>0.72</v>
      </c>
      <c r="W9" t="n">
        <v>0.67</v>
      </c>
      <c r="X9" t="n">
        <v>0.34</v>
      </c>
      <c r="Y9" t="n">
        <v>1</v>
      </c>
      <c r="Z9" t="n">
        <v>10</v>
      </c>
      <c r="AA9" t="n">
        <v>43.39440212965842</v>
      </c>
      <c r="AB9" t="n">
        <v>59.37413541968865</v>
      </c>
      <c r="AC9" t="n">
        <v>53.70755126736802</v>
      </c>
      <c r="AD9" t="n">
        <v>43394.40212965842</v>
      </c>
      <c r="AE9" t="n">
        <v>59374.13541968865</v>
      </c>
      <c r="AF9" t="n">
        <v>2.914671361269709e-06</v>
      </c>
      <c r="AG9" t="n">
        <v>0.1725</v>
      </c>
      <c r="AH9" t="n">
        <v>53707.55126736802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12.1494</v>
      </c>
      <c r="E10" t="n">
        <v>8.23</v>
      </c>
      <c r="F10" t="n">
        <v>5.36</v>
      </c>
      <c r="G10" t="n">
        <v>18.91</v>
      </c>
      <c r="H10" t="n">
        <v>0.33</v>
      </c>
      <c r="I10" t="n">
        <v>17</v>
      </c>
      <c r="J10" t="n">
        <v>161.97</v>
      </c>
      <c r="K10" t="n">
        <v>50.28</v>
      </c>
      <c r="L10" t="n">
        <v>3</v>
      </c>
      <c r="M10" t="n">
        <v>15</v>
      </c>
      <c r="N10" t="n">
        <v>28.69</v>
      </c>
      <c r="O10" t="n">
        <v>20210.21</v>
      </c>
      <c r="P10" t="n">
        <v>63.43</v>
      </c>
      <c r="Q10" t="n">
        <v>202.85</v>
      </c>
      <c r="R10" t="n">
        <v>27.71</v>
      </c>
      <c r="S10" t="n">
        <v>13.89</v>
      </c>
      <c r="T10" t="n">
        <v>5170.05</v>
      </c>
      <c r="U10" t="n">
        <v>0.5</v>
      </c>
      <c r="V10" t="n">
        <v>0.72</v>
      </c>
      <c r="W10" t="n">
        <v>0.66</v>
      </c>
      <c r="X10" t="n">
        <v>0.32</v>
      </c>
      <c r="Y10" t="n">
        <v>1</v>
      </c>
      <c r="Z10" t="n">
        <v>10</v>
      </c>
      <c r="AA10" t="n">
        <v>42.79290344063168</v>
      </c>
      <c r="AB10" t="n">
        <v>58.55113837711335</v>
      </c>
      <c r="AC10" t="n">
        <v>52.96309990745224</v>
      </c>
      <c r="AD10" t="n">
        <v>42792.90344063168</v>
      </c>
      <c r="AE10" t="n">
        <v>58551.13837711336</v>
      </c>
      <c r="AF10" t="n">
        <v>2.933650481874458e-06</v>
      </c>
      <c r="AG10" t="n">
        <v>0.1714583333333334</v>
      </c>
      <c r="AH10" t="n">
        <v>52963.09990745224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12.2708</v>
      </c>
      <c r="E11" t="n">
        <v>8.15</v>
      </c>
      <c r="F11" t="n">
        <v>5.34</v>
      </c>
      <c r="G11" t="n">
        <v>21.37</v>
      </c>
      <c r="H11" t="n">
        <v>0.35</v>
      </c>
      <c r="I11" t="n">
        <v>15</v>
      </c>
      <c r="J11" t="n">
        <v>162.33</v>
      </c>
      <c r="K11" t="n">
        <v>50.28</v>
      </c>
      <c r="L11" t="n">
        <v>3.25</v>
      </c>
      <c r="M11" t="n">
        <v>13</v>
      </c>
      <c r="N11" t="n">
        <v>28.8</v>
      </c>
      <c r="O11" t="n">
        <v>20254.26</v>
      </c>
      <c r="P11" t="n">
        <v>63.06</v>
      </c>
      <c r="Q11" t="n">
        <v>202.82</v>
      </c>
      <c r="R11" t="n">
        <v>27.16</v>
      </c>
      <c r="S11" t="n">
        <v>13.89</v>
      </c>
      <c r="T11" t="n">
        <v>4906.16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42.17720652650037</v>
      </c>
      <c r="AB11" t="n">
        <v>57.7087146964038</v>
      </c>
      <c r="AC11" t="n">
        <v>52.20107596058347</v>
      </c>
      <c r="AD11" t="n">
        <v>42177.20652650037</v>
      </c>
      <c r="AE11" t="n">
        <v>57708.7146964038</v>
      </c>
      <c r="AF11" t="n">
        <v>2.962964289017161e-06</v>
      </c>
      <c r="AG11" t="n">
        <v>0.1697916666666667</v>
      </c>
      <c r="AH11" t="n">
        <v>52201.07596058348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12.3792</v>
      </c>
      <c r="E12" t="n">
        <v>8.08</v>
      </c>
      <c r="F12" t="n">
        <v>5.3</v>
      </c>
      <c r="G12" t="n">
        <v>22.73</v>
      </c>
      <c r="H12" t="n">
        <v>0.38</v>
      </c>
      <c r="I12" t="n">
        <v>14</v>
      </c>
      <c r="J12" t="n">
        <v>162.68</v>
      </c>
      <c r="K12" t="n">
        <v>50.28</v>
      </c>
      <c r="L12" t="n">
        <v>3.5</v>
      </c>
      <c r="M12" t="n">
        <v>12</v>
      </c>
      <c r="N12" t="n">
        <v>28.9</v>
      </c>
      <c r="O12" t="n">
        <v>20298.34</v>
      </c>
      <c r="P12" t="n">
        <v>62.4</v>
      </c>
      <c r="Q12" t="n">
        <v>202.86</v>
      </c>
      <c r="R12" t="n">
        <v>25.95</v>
      </c>
      <c r="S12" t="n">
        <v>13.89</v>
      </c>
      <c r="T12" t="n">
        <v>4303.61</v>
      </c>
      <c r="U12" t="n">
        <v>0.54</v>
      </c>
      <c r="V12" t="n">
        <v>0.73</v>
      </c>
      <c r="W12" t="n">
        <v>0.66</v>
      </c>
      <c r="X12" t="n">
        <v>0.26</v>
      </c>
      <c r="Y12" t="n">
        <v>1</v>
      </c>
      <c r="Z12" t="n">
        <v>10</v>
      </c>
      <c r="AA12" t="n">
        <v>41.44390364715301</v>
      </c>
      <c r="AB12" t="n">
        <v>56.70537734584578</v>
      </c>
      <c r="AC12" t="n">
        <v>51.2934957185669</v>
      </c>
      <c r="AD12" t="n">
        <v>41443.90364715301</v>
      </c>
      <c r="AE12" t="n">
        <v>56705.37734584577</v>
      </c>
      <c r="AF12" t="n">
        <v>2.98913905585628e-06</v>
      </c>
      <c r="AG12" t="n">
        <v>0.1683333333333333</v>
      </c>
      <c r="AH12" t="n">
        <v>51293.4957185669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5.28</v>
      </c>
      <c r="G13" t="n">
        <v>24.37</v>
      </c>
      <c r="H13" t="n">
        <v>0.41</v>
      </c>
      <c r="I13" t="n">
        <v>13</v>
      </c>
      <c r="J13" t="n">
        <v>163.04</v>
      </c>
      <c r="K13" t="n">
        <v>50.28</v>
      </c>
      <c r="L13" t="n">
        <v>3.75</v>
      </c>
      <c r="M13" t="n">
        <v>11</v>
      </c>
      <c r="N13" t="n">
        <v>29.01</v>
      </c>
      <c r="O13" t="n">
        <v>20342.46</v>
      </c>
      <c r="P13" t="n">
        <v>61.93</v>
      </c>
      <c r="Q13" t="n">
        <v>202.81</v>
      </c>
      <c r="R13" t="n">
        <v>25.07</v>
      </c>
      <c r="S13" t="n">
        <v>13.89</v>
      </c>
      <c r="T13" t="n">
        <v>3869.23</v>
      </c>
      <c r="U13" t="n">
        <v>0.55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40.92482455796539</v>
      </c>
      <c r="AB13" t="n">
        <v>55.99515043586951</v>
      </c>
      <c r="AC13" t="n">
        <v>50.65105186806694</v>
      </c>
      <c r="AD13" t="n">
        <v>40924.82455796539</v>
      </c>
      <c r="AE13" t="n">
        <v>55995.15043586951</v>
      </c>
      <c r="AF13" t="n">
        <v>3.009518671365704e-06</v>
      </c>
      <c r="AG13" t="n">
        <v>0.1670833333333333</v>
      </c>
      <c r="AH13" t="n">
        <v>50651.05186806693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12.5514</v>
      </c>
      <c r="E14" t="n">
        <v>7.97</v>
      </c>
      <c r="F14" t="n">
        <v>5.26</v>
      </c>
      <c r="G14" t="n">
        <v>26.28</v>
      </c>
      <c r="H14" t="n">
        <v>0.43</v>
      </c>
      <c r="I14" t="n">
        <v>12</v>
      </c>
      <c r="J14" t="n">
        <v>163.4</v>
      </c>
      <c r="K14" t="n">
        <v>50.28</v>
      </c>
      <c r="L14" t="n">
        <v>4</v>
      </c>
      <c r="M14" t="n">
        <v>10</v>
      </c>
      <c r="N14" t="n">
        <v>29.12</v>
      </c>
      <c r="O14" t="n">
        <v>20386.62</v>
      </c>
      <c r="P14" t="n">
        <v>61.42</v>
      </c>
      <c r="Q14" t="n">
        <v>202.9</v>
      </c>
      <c r="R14" t="n">
        <v>24.36</v>
      </c>
      <c r="S14" t="n">
        <v>13.89</v>
      </c>
      <c r="T14" t="n">
        <v>3521.03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40.38584526318024</v>
      </c>
      <c r="AB14" t="n">
        <v>55.25769518665973</v>
      </c>
      <c r="AC14" t="n">
        <v>49.98397831281459</v>
      </c>
      <c r="AD14" t="n">
        <v>40385.84526318024</v>
      </c>
      <c r="AE14" t="n">
        <v>55257.69518665973</v>
      </c>
      <c r="AF14" t="n">
        <v>3.030719266646835e-06</v>
      </c>
      <c r="AG14" t="n">
        <v>0.1660416666666667</v>
      </c>
      <c r="AH14" t="n">
        <v>49983.97831281459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12.5418</v>
      </c>
      <c r="E15" t="n">
        <v>7.97</v>
      </c>
      <c r="F15" t="n">
        <v>5.26</v>
      </c>
      <c r="G15" t="n">
        <v>26.31</v>
      </c>
      <c r="H15" t="n">
        <v>0.46</v>
      </c>
      <c r="I15" t="n">
        <v>12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61.33</v>
      </c>
      <c r="Q15" t="n">
        <v>202.85</v>
      </c>
      <c r="R15" t="n">
        <v>24.62</v>
      </c>
      <c r="S15" t="n">
        <v>13.89</v>
      </c>
      <c r="T15" t="n">
        <v>3649.72</v>
      </c>
      <c r="U15" t="n">
        <v>0.5600000000000001</v>
      </c>
      <c r="V15" t="n">
        <v>0.74</v>
      </c>
      <c r="W15" t="n">
        <v>0.66</v>
      </c>
      <c r="X15" t="n">
        <v>0.22</v>
      </c>
      <c r="Y15" t="n">
        <v>1</v>
      </c>
      <c r="Z15" t="n">
        <v>10</v>
      </c>
      <c r="AA15" t="n">
        <v>40.37593824988926</v>
      </c>
      <c r="AB15" t="n">
        <v>55.24413997400849</v>
      </c>
      <c r="AC15" t="n">
        <v>49.97171679063388</v>
      </c>
      <c r="AD15" t="n">
        <v>40375.93824988926</v>
      </c>
      <c r="AE15" t="n">
        <v>55244.13997400849</v>
      </c>
      <c r="AF15" t="n">
        <v>3.028401206114958e-06</v>
      </c>
      <c r="AG15" t="n">
        <v>0.1660416666666667</v>
      </c>
      <c r="AH15" t="n">
        <v>49971.71679063389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12.6356</v>
      </c>
      <c r="E16" t="n">
        <v>7.91</v>
      </c>
      <c r="F16" t="n">
        <v>5.24</v>
      </c>
      <c r="G16" t="n">
        <v>28.56</v>
      </c>
      <c r="H16" t="n">
        <v>0.49</v>
      </c>
      <c r="I16" t="n">
        <v>11</v>
      </c>
      <c r="J16" t="n">
        <v>164.12</v>
      </c>
      <c r="K16" t="n">
        <v>50.28</v>
      </c>
      <c r="L16" t="n">
        <v>4.5</v>
      </c>
      <c r="M16" t="n">
        <v>9</v>
      </c>
      <c r="N16" t="n">
        <v>29.34</v>
      </c>
      <c r="O16" t="n">
        <v>20475.04</v>
      </c>
      <c r="P16" t="n">
        <v>60.67</v>
      </c>
      <c r="Q16" t="n">
        <v>202.81</v>
      </c>
      <c r="R16" t="n">
        <v>23.79</v>
      </c>
      <c r="S16" t="n">
        <v>13.89</v>
      </c>
      <c r="T16" t="n">
        <v>3242.32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39.76077847255249</v>
      </c>
      <c r="AB16" t="n">
        <v>54.4024512277264</v>
      </c>
      <c r="AC16" t="n">
        <v>49.21035763697688</v>
      </c>
      <c r="AD16" t="n">
        <v>39760.77847255249</v>
      </c>
      <c r="AE16" t="n">
        <v>54402.45122772639</v>
      </c>
      <c r="AF16" t="n">
        <v>3.051050589228513e-06</v>
      </c>
      <c r="AG16" t="n">
        <v>0.1647916666666667</v>
      </c>
      <c r="AH16" t="n">
        <v>49210.35763697688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12.6311</v>
      </c>
      <c r="E17" t="n">
        <v>7.92</v>
      </c>
      <c r="F17" t="n">
        <v>5.24</v>
      </c>
      <c r="G17" t="n">
        <v>28.57</v>
      </c>
      <c r="H17" t="n">
        <v>0.51</v>
      </c>
      <c r="I17" t="n">
        <v>11</v>
      </c>
      <c r="J17" t="n">
        <v>164.48</v>
      </c>
      <c r="K17" t="n">
        <v>50.28</v>
      </c>
      <c r="L17" t="n">
        <v>4.75</v>
      </c>
      <c r="M17" t="n">
        <v>9</v>
      </c>
      <c r="N17" t="n">
        <v>29.45</v>
      </c>
      <c r="O17" t="n">
        <v>20519.3</v>
      </c>
      <c r="P17" t="n">
        <v>60.44</v>
      </c>
      <c r="Q17" t="n">
        <v>202.81</v>
      </c>
      <c r="R17" t="n">
        <v>23.75</v>
      </c>
      <c r="S17" t="n">
        <v>13.89</v>
      </c>
      <c r="T17" t="n">
        <v>3219.71</v>
      </c>
      <c r="U17" t="n">
        <v>0.58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39.67587989418812</v>
      </c>
      <c r="AB17" t="n">
        <v>54.28628924734789</v>
      </c>
      <c r="AC17" t="n">
        <v>49.10528199297099</v>
      </c>
      <c r="AD17" t="n">
        <v>39675.87989418812</v>
      </c>
      <c r="AE17" t="n">
        <v>54286.28924734789</v>
      </c>
      <c r="AF17" t="n">
        <v>3.049963998354195e-06</v>
      </c>
      <c r="AG17" t="n">
        <v>0.165</v>
      </c>
      <c r="AH17" t="n">
        <v>49105.28199297099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12.7146</v>
      </c>
      <c r="E18" t="n">
        <v>7.86</v>
      </c>
      <c r="F18" t="n">
        <v>5.22</v>
      </c>
      <c r="G18" t="n">
        <v>31.31</v>
      </c>
      <c r="H18" t="n">
        <v>0.54</v>
      </c>
      <c r="I18" t="n">
        <v>10</v>
      </c>
      <c r="J18" t="n">
        <v>164.83</v>
      </c>
      <c r="K18" t="n">
        <v>50.28</v>
      </c>
      <c r="L18" t="n">
        <v>5</v>
      </c>
      <c r="M18" t="n">
        <v>8</v>
      </c>
      <c r="N18" t="n">
        <v>29.55</v>
      </c>
      <c r="O18" t="n">
        <v>20563.61</v>
      </c>
      <c r="P18" t="n">
        <v>60.12</v>
      </c>
      <c r="Q18" t="n">
        <v>202.81</v>
      </c>
      <c r="R18" t="n">
        <v>23.16</v>
      </c>
      <c r="S18" t="n">
        <v>13.89</v>
      </c>
      <c r="T18" t="n">
        <v>2929.57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39.24543971320455</v>
      </c>
      <c r="AB18" t="n">
        <v>53.69734200204847</v>
      </c>
      <c r="AC18" t="n">
        <v>48.57254304616855</v>
      </c>
      <c r="AD18" t="n">
        <v>39245.43971320456</v>
      </c>
      <c r="AE18" t="n">
        <v>53697.34200204847</v>
      </c>
      <c r="AF18" t="n">
        <v>3.070126295688757e-06</v>
      </c>
      <c r="AG18" t="n">
        <v>0.16375</v>
      </c>
      <c r="AH18" t="n">
        <v>48572.54304616855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12.7132</v>
      </c>
      <c r="E19" t="n">
        <v>7.87</v>
      </c>
      <c r="F19" t="n">
        <v>5.22</v>
      </c>
      <c r="G19" t="n">
        <v>31.32</v>
      </c>
      <c r="H19" t="n">
        <v>0.5600000000000001</v>
      </c>
      <c r="I19" t="n">
        <v>10</v>
      </c>
      <c r="J19" t="n">
        <v>165.19</v>
      </c>
      <c r="K19" t="n">
        <v>50.28</v>
      </c>
      <c r="L19" t="n">
        <v>5.25</v>
      </c>
      <c r="M19" t="n">
        <v>8</v>
      </c>
      <c r="N19" t="n">
        <v>29.66</v>
      </c>
      <c r="O19" t="n">
        <v>20607.95</v>
      </c>
      <c r="P19" t="n">
        <v>59.87</v>
      </c>
      <c r="Q19" t="n">
        <v>202.87</v>
      </c>
      <c r="R19" t="n">
        <v>23.1</v>
      </c>
      <c r="S19" t="n">
        <v>13.89</v>
      </c>
      <c r="T19" t="n">
        <v>2899.76</v>
      </c>
      <c r="U19" t="n">
        <v>0.6</v>
      </c>
      <c r="V19" t="n">
        <v>0.74</v>
      </c>
      <c r="W19" t="n">
        <v>0.66</v>
      </c>
      <c r="X19" t="n">
        <v>0.18</v>
      </c>
      <c r="Y19" t="n">
        <v>1</v>
      </c>
      <c r="Z19" t="n">
        <v>10</v>
      </c>
      <c r="AA19" t="n">
        <v>39.14334430159329</v>
      </c>
      <c r="AB19" t="n">
        <v>53.55765055575093</v>
      </c>
      <c r="AC19" t="n">
        <v>48.44618355544704</v>
      </c>
      <c r="AD19" t="n">
        <v>39143.34430159329</v>
      </c>
      <c r="AE19" t="n">
        <v>53557.65055575093</v>
      </c>
      <c r="AF19" t="n">
        <v>3.069788245194524e-06</v>
      </c>
      <c r="AG19" t="n">
        <v>0.1639583333333333</v>
      </c>
      <c r="AH19" t="n">
        <v>48446.18355544704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12.8005</v>
      </c>
      <c r="E20" t="n">
        <v>7.81</v>
      </c>
      <c r="F20" t="n">
        <v>5.2</v>
      </c>
      <c r="G20" t="n">
        <v>34.65</v>
      </c>
      <c r="H20" t="n">
        <v>0.59</v>
      </c>
      <c r="I20" t="n">
        <v>9</v>
      </c>
      <c r="J20" t="n">
        <v>165.55</v>
      </c>
      <c r="K20" t="n">
        <v>50.28</v>
      </c>
      <c r="L20" t="n">
        <v>5.5</v>
      </c>
      <c r="M20" t="n">
        <v>7</v>
      </c>
      <c r="N20" t="n">
        <v>29.77</v>
      </c>
      <c r="O20" t="n">
        <v>20652.33</v>
      </c>
      <c r="P20" t="n">
        <v>59.34</v>
      </c>
      <c r="Q20" t="n">
        <v>202.81</v>
      </c>
      <c r="R20" t="n">
        <v>22.68</v>
      </c>
      <c r="S20" t="n">
        <v>13.89</v>
      </c>
      <c r="T20" t="n">
        <v>2694.26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38.61898900428251</v>
      </c>
      <c r="AB20" t="n">
        <v>52.84020450505072</v>
      </c>
      <c r="AC20" t="n">
        <v>47.79720954888167</v>
      </c>
      <c r="AD20" t="n">
        <v>38618.98900428251</v>
      </c>
      <c r="AE20" t="n">
        <v>52840.20450505072</v>
      </c>
      <c r="AF20" t="n">
        <v>3.090868108156287e-06</v>
      </c>
      <c r="AG20" t="n">
        <v>0.1627083333333333</v>
      </c>
      <c r="AH20" t="n">
        <v>47797.20954888168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12.7977</v>
      </c>
      <c r="E21" t="n">
        <v>7.81</v>
      </c>
      <c r="F21" t="n">
        <v>5.2</v>
      </c>
      <c r="G21" t="n">
        <v>34.66</v>
      </c>
      <c r="H21" t="n">
        <v>0.61</v>
      </c>
      <c r="I21" t="n">
        <v>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59</v>
      </c>
      <c r="Q21" t="n">
        <v>202.81</v>
      </c>
      <c r="R21" t="n">
        <v>22.64</v>
      </c>
      <c r="S21" t="n">
        <v>13.89</v>
      </c>
      <c r="T21" t="n">
        <v>2674.22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38.48235791325335</v>
      </c>
      <c r="AB21" t="n">
        <v>52.65325981856721</v>
      </c>
      <c r="AC21" t="n">
        <v>47.62810660089709</v>
      </c>
      <c r="AD21" t="n">
        <v>38482.35791325336</v>
      </c>
      <c r="AE21" t="n">
        <v>52653.25981856722</v>
      </c>
      <c r="AF21" t="n">
        <v>3.090192007167823e-06</v>
      </c>
      <c r="AG21" t="n">
        <v>0.1627083333333333</v>
      </c>
      <c r="AH21" t="n">
        <v>47628.10660089709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12.8774</v>
      </c>
      <c r="E22" t="n">
        <v>7.77</v>
      </c>
      <c r="F22" t="n">
        <v>5.18</v>
      </c>
      <c r="G22" t="n">
        <v>38.88</v>
      </c>
      <c r="H22" t="n">
        <v>0.64</v>
      </c>
      <c r="I22" t="n">
        <v>8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58.53</v>
      </c>
      <c r="Q22" t="n">
        <v>202.81</v>
      </c>
      <c r="R22" t="n">
        <v>22.2</v>
      </c>
      <c r="S22" t="n">
        <v>13.89</v>
      </c>
      <c r="T22" t="n">
        <v>2460.03</v>
      </c>
      <c r="U22" t="n">
        <v>0.63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38.01396210719982</v>
      </c>
      <c r="AB22" t="n">
        <v>52.01238001256329</v>
      </c>
      <c r="AC22" t="n">
        <v>47.04839146409581</v>
      </c>
      <c r="AD22" t="n">
        <v>38013.96210719982</v>
      </c>
      <c r="AE22" t="n">
        <v>52012.38001256329</v>
      </c>
      <c r="AF22" t="n">
        <v>3.109436738875182e-06</v>
      </c>
      <c r="AG22" t="n">
        <v>0.161875</v>
      </c>
      <c r="AH22" t="n">
        <v>47048.39146409582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12.8755</v>
      </c>
      <c r="E23" t="n">
        <v>7.77</v>
      </c>
      <c r="F23" t="n">
        <v>5.18</v>
      </c>
      <c r="G23" t="n">
        <v>38.88</v>
      </c>
      <c r="H23" t="n">
        <v>0.66</v>
      </c>
      <c r="I23" t="n">
        <v>8</v>
      </c>
      <c r="J23" t="n">
        <v>166.64</v>
      </c>
      <c r="K23" t="n">
        <v>50.28</v>
      </c>
      <c r="L23" t="n">
        <v>6.25</v>
      </c>
      <c r="M23" t="n">
        <v>6</v>
      </c>
      <c r="N23" t="n">
        <v>30.11</v>
      </c>
      <c r="O23" t="n">
        <v>20785.69</v>
      </c>
      <c r="P23" t="n">
        <v>58.6</v>
      </c>
      <c r="Q23" t="n">
        <v>202.82</v>
      </c>
      <c r="R23" t="n">
        <v>22.32</v>
      </c>
      <c r="S23" t="n">
        <v>13.89</v>
      </c>
      <c r="T23" t="n">
        <v>2517.96</v>
      </c>
      <c r="U23" t="n">
        <v>0.62</v>
      </c>
      <c r="V23" t="n">
        <v>0.75</v>
      </c>
      <c r="W23" t="n">
        <v>0.65</v>
      </c>
      <c r="X23" t="n">
        <v>0.15</v>
      </c>
      <c r="Y23" t="n">
        <v>1</v>
      </c>
      <c r="Z23" t="n">
        <v>10</v>
      </c>
      <c r="AA23" t="n">
        <v>38.04881948875588</v>
      </c>
      <c r="AB23" t="n">
        <v>52.06007341980722</v>
      </c>
      <c r="AC23" t="n">
        <v>47.09153307949064</v>
      </c>
      <c r="AD23" t="n">
        <v>38048.81948875588</v>
      </c>
      <c r="AE23" t="n">
        <v>52060.07341980722</v>
      </c>
      <c r="AF23" t="n">
        <v>3.108977956061582e-06</v>
      </c>
      <c r="AG23" t="n">
        <v>0.161875</v>
      </c>
      <c r="AH23" t="n">
        <v>47091.53307949064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12.8797</v>
      </c>
      <c r="E24" t="n">
        <v>7.76</v>
      </c>
      <c r="F24" t="n">
        <v>5.18</v>
      </c>
      <c r="G24" t="n">
        <v>38.86</v>
      </c>
      <c r="H24" t="n">
        <v>0.6899999999999999</v>
      </c>
      <c r="I24" t="n">
        <v>8</v>
      </c>
      <c r="J24" t="n">
        <v>167</v>
      </c>
      <c r="K24" t="n">
        <v>50.28</v>
      </c>
      <c r="L24" t="n">
        <v>6.5</v>
      </c>
      <c r="M24" t="n">
        <v>6</v>
      </c>
      <c r="N24" t="n">
        <v>30.22</v>
      </c>
      <c r="O24" t="n">
        <v>20830.22</v>
      </c>
      <c r="P24" t="n">
        <v>58.09</v>
      </c>
      <c r="Q24" t="n">
        <v>202.82</v>
      </c>
      <c r="R24" t="n">
        <v>22.05</v>
      </c>
      <c r="S24" t="n">
        <v>13.89</v>
      </c>
      <c r="T24" t="n">
        <v>2382.48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37.82082338924213</v>
      </c>
      <c r="AB24" t="n">
        <v>51.74811909797598</v>
      </c>
      <c r="AC24" t="n">
        <v>46.80935124030341</v>
      </c>
      <c r="AD24" t="n">
        <v>37820.82338924213</v>
      </c>
      <c r="AE24" t="n">
        <v>51748.11909797598</v>
      </c>
      <c r="AF24" t="n">
        <v>3.109992107544278e-06</v>
      </c>
      <c r="AG24" t="n">
        <v>0.1616666666666667</v>
      </c>
      <c r="AH24" t="n">
        <v>46809.3512403034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12.9051</v>
      </c>
      <c r="E25" t="n">
        <v>7.75</v>
      </c>
      <c r="F25" t="n">
        <v>5.17</v>
      </c>
      <c r="G25" t="n">
        <v>38.75</v>
      </c>
      <c r="H25" t="n">
        <v>0.71</v>
      </c>
      <c r="I25" t="n">
        <v>8</v>
      </c>
      <c r="J25" t="n">
        <v>167.36</v>
      </c>
      <c r="K25" t="n">
        <v>50.28</v>
      </c>
      <c r="L25" t="n">
        <v>6.75</v>
      </c>
      <c r="M25" t="n">
        <v>6</v>
      </c>
      <c r="N25" t="n">
        <v>30.33</v>
      </c>
      <c r="O25" t="n">
        <v>20874.78</v>
      </c>
      <c r="P25" t="n">
        <v>57.6</v>
      </c>
      <c r="Q25" t="n">
        <v>202.81</v>
      </c>
      <c r="R25" t="n">
        <v>21.74</v>
      </c>
      <c r="S25" t="n">
        <v>13.89</v>
      </c>
      <c r="T25" t="n">
        <v>2228.55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37.52225470632878</v>
      </c>
      <c r="AB25" t="n">
        <v>51.33960425409526</v>
      </c>
      <c r="AC25" t="n">
        <v>46.43982447976726</v>
      </c>
      <c r="AD25" t="n">
        <v>37522.25470632878</v>
      </c>
      <c r="AE25" t="n">
        <v>51339.60425409526</v>
      </c>
      <c r="AF25" t="n">
        <v>3.116125309368204e-06</v>
      </c>
      <c r="AG25" t="n">
        <v>0.1614583333333333</v>
      </c>
      <c r="AH25" t="n">
        <v>46439.82447976726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12.9716</v>
      </c>
      <c r="E26" t="n">
        <v>7.71</v>
      </c>
      <c r="F26" t="n">
        <v>5.16</v>
      </c>
      <c r="G26" t="n">
        <v>44.22</v>
      </c>
      <c r="H26" t="n">
        <v>0.74</v>
      </c>
      <c r="I26" t="n">
        <v>7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57.28</v>
      </c>
      <c r="Q26" t="n">
        <v>202.81</v>
      </c>
      <c r="R26" t="n">
        <v>21.47</v>
      </c>
      <c r="S26" t="n">
        <v>13.89</v>
      </c>
      <c r="T26" t="n">
        <v>2099.83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37.18293801781353</v>
      </c>
      <c r="AB26" t="n">
        <v>50.87533619127515</v>
      </c>
      <c r="AC26" t="n">
        <v>46.019865509257</v>
      </c>
      <c r="AD26" t="n">
        <v>37182.93801781353</v>
      </c>
      <c r="AE26" t="n">
        <v>50875.33619127515</v>
      </c>
      <c r="AF26" t="n">
        <v>3.132182707844232e-06</v>
      </c>
      <c r="AG26" t="n">
        <v>0.160625</v>
      </c>
      <c r="AH26" t="n">
        <v>46019.865509257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12.9786</v>
      </c>
      <c r="E27" t="n">
        <v>7.7</v>
      </c>
      <c r="F27" t="n">
        <v>5.16</v>
      </c>
      <c r="G27" t="n">
        <v>44.19</v>
      </c>
      <c r="H27" t="n">
        <v>0.76</v>
      </c>
      <c r="I27" t="n">
        <v>7</v>
      </c>
      <c r="J27" t="n">
        <v>168.08</v>
      </c>
      <c r="K27" t="n">
        <v>50.28</v>
      </c>
      <c r="L27" t="n">
        <v>7.25</v>
      </c>
      <c r="M27" t="n">
        <v>5</v>
      </c>
      <c r="N27" t="n">
        <v>30.55</v>
      </c>
      <c r="O27" t="n">
        <v>20964.03</v>
      </c>
      <c r="P27" t="n">
        <v>57.38</v>
      </c>
      <c r="Q27" t="n">
        <v>202.83</v>
      </c>
      <c r="R27" t="n">
        <v>21.23</v>
      </c>
      <c r="S27" t="n">
        <v>13.89</v>
      </c>
      <c r="T27" t="n">
        <v>1978.21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37.20519769925667</v>
      </c>
      <c r="AB27" t="n">
        <v>50.90579286945334</v>
      </c>
      <c r="AC27" t="n">
        <v>46.04741544481617</v>
      </c>
      <c r="AD27" t="n">
        <v>37205.19769925666</v>
      </c>
      <c r="AE27" t="n">
        <v>50905.79286945334</v>
      </c>
      <c r="AF27" t="n">
        <v>3.133872960315393e-06</v>
      </c>
      <c r="AG27" t="n">
        <v>0.1604166666666667</v>
      </c>
      <c r="AH27" t="n">
        <v>46047.41544481616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12.9636</v>
      </c>
      <c r="E28" t="n">
        <v>7.71</v>
      </c>
      <c r="F28" t="n">
        <v>5.16</v>
      </c>
      <c r="G28" t="n">
        <v>44.26</v>
      </c>
      <c r="H28" t="n">
        <v>0.79</v>
      </c>
      <c r="I28" t="n">
        <v>7</v>
      </c>
      <c r="J28" t="n">
        <v>168.44</v>
      </c>
      <c r="K28" t="n">
        <v>50.28</v>
      </c>
      <c r="L28" t="n">
        <v>7.5</v>
      </c>
      <c r="M28" t="n">
        <v>5</v>
      </c>
      <c r="N28" t="n">
        <v>30.66</v>
      </c>
      <c r="O28" t="n">
        <v>21008.71</v>
      </c>
      <c r="P28" t="n">
        <v>57.43</v>
      </c>
      <c r="Q28" t="n">
        <v>202.81</v>
      </c>
      <c r="R28" t="n">
        <v>21.47</v>
      </c>
      <c r="S28" t="n">
        <v>13.89</v>
      </c>
      <c r="T28" t="n">
        <v>2097.41</v>
      </c>
      <c r="U28" t="n">
        <v>0.65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37.26744009289659</v>
      </c>
      <c r="AB28" t="n">
        <v>50.99095565837166</v>
      </c>
      <c r="AC28" t="n">
        <v>46.12445041668711</v>
      </c>
      <c r="AD28" t="n">
        <v>37267.44009289658</v>
      </c>
      <c r="AE28" t="n">
        <v>50990.95565837166</v>
      </c>
      <c r="AF28" t="n">
        <v>3.130250990734334e-06</v>
      </c>
      <c r="AG28" t="n">
        <v>0.160625</v>
      </c>
      <c r="AH28" t="n">
        <v>46124.45041668711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12.9697</v>
      </c>
      <c r="E29" t="n">
        <v>7.71</v>
      </c>
      <c r="F29" t="n">
        <v>5.16</v>
      </c>
      <c r="G29" t="n">
        <v>44.23</v>
      </c>
      <c r="H29" t="n">
        <v>0.8100000000000001</v>
      </c>
      <c r="I29" t="n">
        <v>7</v>
      </c>
      <c r="J29" t="n">
        <v>168.81</v>
      </c>
      <c r="K29" t="n">
        <v>50.28</v>
      </c>
      <c r="L29" t="n">
        <v>7.75</v>
      </c>
      <c r="M29" t="n">
        <v>5</v>
      </c>
      <c r="N29" t="n">
        <v>30.78</v>
      </c>
      <c r="O29" t="n">
        <v>21053.43</v>
      </c>
      <c r="P29" t="n">
        <v>56.9</v>
      </c>
      <c r="Q29" t="n">
        <v>202.81</v>
      </c>
      <c r="R29" t="n">
        <v>21.37</v>
      </c>
      <c r="S29" t="n">
        <v>13.89</v>
      </c>
      <c r="T29" t="n">
        <v>2051.91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37.02860565908419</v>
      </c>
      <c r="AB29" t="n">
        <v>50.66417184939953</v>
      </c>
      <c r="AC29" t="n">
        <v>45.82885439579837</v>
      </c>
      <c r="AD29" t="n">
        <v>37028.60565908418</v>
      </c>
      <c r="AE29" t="n">
        <v>50664.17184939953</v>
      </c>
      <c r="AF29" t="n">
        <v>3.131723925030632e-06</v>
      </c>
      <c r="AG29" t="n">
        <v>0.160625</v>
      </c>
      <c r="AH29" t="n">
        <v>45828.85439579836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12.959</v>
      </c>
      <c r="E30" t="n">
        <v>7.72</v>
      </c>
      <c r="F30" t="n">
        <v>5.17</v>
      </c>
      <c r="G30" t="n">
        <v>44.29</v>
      </c>
      <c r="H30" t="n">
        <v>0.84</v>
      </c>
      <c r="I30" t="n">
        <v>7</v>
      </c>
      <c r="J30" t="n">
        <v>169.17</v>
      </c>
      <c r="K30" t="n">
        <v>50.28</v>
      </c>
      <c r="L30" t="n">
        <v>8</v>
      </c>
      <c r="M30" t="n">
        <v>5</v>
      </c>
      <c r="N30" t="n">
        <v>30.89</v>
      </c>
      <c r="O30" t="n">
        <v>21098.19</v>
      </c>
      <c r="P30" t="n">
        <v>56.47</v>
      </c>
      <c r="Q30" t="n">
        <v>202.84</v>
      </c>
      <c r="R30" t="n">
        <v>21.65</v>
      </c>
      <c r="S30" t="n">
        <v>13.89</v>
      </c>
      <c r="T30" t="n">
        <v>2189.25</v>
      </c>
      <c r="U30" t="n">
        <v>0.64</v>
      </c>
      <c r="V30" t="n">
        <v>0.75</v>
      </c>
      <c r="W30" t="n">
        <v>0.65</v>
      </c>
      <c r="X30" t="n">
        <v>0.13</v>
      </c>
      <c r="Y30" t="n">
        <v>1</v>
      </c>
      <c r="Z30" t="n">
        <v>10</v>
      </c>
      <c r="AA30" t="n">
        <v>36.89864234461195</v>
      </c>
      <c r="AB30" t="n">
        <v>50.48635030896271</v>
      </c>
      <c r="AC30" t="n">
        <v>45.66800389360619</v>
      </c>
      <c r="AD30" t="n">
        <v>36898.64234461195</v>
      </c>
      <c r="AE30" t="n">
        <v>50486.3503089627</v>
      </c>
      <c r="AF30" t="n">
        <v>3.129140253396143e-06</v>
      </c>
      <c r="AG30" t="n">
        <v>0.1608333333333333</v>
      </c>
      <c r="AH30" t="n">
        <v>45668.00389360619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13.0605</v>
      </c>
      <c r="E31" t="n">
        <v>7.66</v>
      </c>
      <c r="F31" t="n">
        <v>5.14</v>
      </c>
      <c r="G31" t="n">
        <v>51.39</v>
      </c>
      <c r="H31" t="n">
        <v>0.86</v>
      </c>
      <c r="I31" t="n">
        <v>6</v>
      </c>
      <c r="J31" t="n">
        <v>169.53</v>
      </c>
      <c r="K31" t="n">
        <v>50.28</v>
      </c>
      <c r="L31" t="n">
        <v>8.25</v>
      </c>
      <c r="M31" t="n">
        <v>4</v>
      </c>
      <c r="N31" t="n">
        <v>31</v>
      </c>
      <c r="O31" t="n">
        <v>21142.98</v>
      </c>
      <c r="P31" t="n">
        <v>55.98</v>
      </c>
      <c r="Q31" t="n">
        <v>202.83</v>
      </c>
      <c r="R31" t="n">
        <v>20.75</v>
      </c>
      <c r="S31" t="n">
        <v>13.89</v>
      </c>
      <c r="T31" t="n">
        <v>1743.79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36.35766973139177</v>
      </c>
      <c r="AB31" t="n">
        <v>49.74616771353114</v>
      </c>
      <c r="AC31" t="n">
        <v>44.99846328622761</v>
      </c>
      <c r="AD31" t="n">
        <v>36357.66973139178</v>
      </c>
      <c r="AE31" t="n">
        <v>49746.16771353113</v>
      </c>
      <c r="AF31" t="n">
        <v>3.153648914227975e-06</v>
      </c>
      <c r="AG31" t="n">
        <v>0.1595833333333333</v>
      </c>
      <c r="AH31" t="n">
        <v>44998.46328622761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13.0596</v>
      </c>
      <c r="E32" t="n">
        <v>7.66</v>
      </c>
      <c r="F32" t="n">
        <v>5.14</v>
      </c>
      <c r="G32" t="n">
        <v>51.39</v>
      </c>
      <c r="H32" t="n">
        <v>0.89</v>
      </c>
      <c r="I32" t="n">
        <v>6</v>
      </c>
      <c r="J32" t="n">
        <v>169.9</v>
      </c>
      <c r="K32" t="n">
        <v>50.28</v>
      </c>
      <c r="L32" t="n">
        <v>8.5</v>
      </c>
      <c r="M32" t="n">
        <v>4</v>
      </c>
      <c r="N32" t="n">
        <v>31.12</v>
      </c>
      <c r="O32" t="n">
        <v>21187.82</v>
      </c>
      <c r="P32" t="n">
        <v>55.82</v>
      </c>
      <c r="Q32" t="n">
        <v>202.81</v>
      </c>
      <c r="R32" t="n">
        <v>20.8</v>
      </c>
      <c r="S32" t="n">
        <v>13.89</v>
      </c>
      <c r="T32" t="n">
        <v>1770.54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36.29334562586634</v>
      </c>
      <c r="AB32" t="n">
        <v>49.6581566345724</v>
      </c>
      <c r="AC32" t="n">
        <v>44.9188518611201</v>
      </c>
      <c r="AD32" t="n">
        <v>36293.34562586634</v>
      </c>
      <c r="AE32" t="n">
        <v>49658.1566345724</v>
      </c>
      <c r="AF32" t="n">
        <v>3.153431596053111e-06</v>
      </c>
      <c r="AG32" t="n">
        <v>0.1595833333333333</v>
      </c>
      <c r="AH32" t="n">
        <v>44918.8518611201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13.0728</v>
      </c>
      <c r="E33" t="n">
        <v>7.65</v>
      </c>
      <c r="F33" t="n">
        <v>5.13</v>
      </c>
      <c r="G33" t="n">
        <v>51.32</v>
      </c>
      <c r="H33" t="n">
        <v>0.91</v>
      </c>
      <c r="I33" t="n">
        <v>6</v>
      </c>
      <c r="J33" t="n">
        <v>170.26</v>
      </c>
      <c r="K33" t="n">
        <v>50.28</v>
      </c>
      <c r="L33" t="n">
        <v>8.75</v>
      </c>
      <c r="M33" t="n">
        <v>4</v>
      </c>
      <c r="N33" t="n">
        <v>31.23</v>
      </c>
      <c r="O33" t="n">
        <v>21232.69</v>
      </c>
      <c r="P33" t="n">
        <v>55.56</v>
      </c>
      <c r="Q33" t="n">
        <v>202.83</v>
      </c>
      <c r="R33" t="n">
        <v>20.56</v>
      </c>
      <c r="S33" t="n">
        <v>13.89</v>
      </c>
      <c r="T33" t="n">
        <v>1651.7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36.12903078337246</v>
      </c>
      <c r="AB33" t="n">
        <v>49.43333381801412</v>
      </c>
      <c r="AC33" t="n">
        <v>44.71548581863266</v>
      </c>
      <c r="AD33" t="n">
        <v>36129.03078337246</v>
      </c>
      <c r="AE33" t="n">
        <v>49433.33381801412</v>
      </c>
      <c r="AF33" t="n">
        <v>3.156618929284443e-06</v>
      </c>
      <c r="AG33" t="n">
        <v>0.159375</v>
      </c>
      <c r="AH33" t="n">
        <v>44715.48581863267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13.0615</v>
      </c>
      <c r="E34" t="n">
        <v>7.66</v>
      </c>
      <c r="F34" t="n">
        <v>5.14</v>
      </c>
      <c r="G34" t="n">
        <v>51.38</v>
      </c>
      <c r="H34" t="n">
        <v>0.9399999999999999</v>
      </c>
      <c r="I34" t="n">
        <v>6</v>
      </c>
      <c r="J34" t="n">
        <v>170.62</v>
      </c>
      <c r="K34" t="n">
        <v>50.28</v>
      </c>
      <c r="L34" t="n">
        <v>9</v>
      </c>
      <c r="M34" t="n">
        <v>4</v>
      </c>
      <c r="N34" t="n">
        <v>31.34</v>
      </c>
      <c r="O34" t="n">
        <v>21277.6</v>
      </c>
      <c r="P34" t="n">
        <v>55.43</v>
      </c>
      <c r="Q34" t="n">
        <v>202.81</v>
      </c>
      <c r="R34" t="n">
        <v>20.7</v>
      </c>
      <c r="S34" t="n">
        <v>13.89</v>
      </c>
      <c r="T34" t="n">
        <v>1718.49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36.12590838248792</v>
      </c>
      <c r="AB34" t="n">
        <v>49.42906161137333</v>
      </c>
      <c r="AC34" t="n">
        <v>44.71162134539757</v>
      </c>
      <c r="AD34" t="n">
        <v>36125.90838248792</v>
      </c>
      <c r="AE34" t="n">
        <v>49429.06161137333</v>
      </c>
      <c r="AF34" t="n">
        <v>3.153890378866712e-06</v>
      </c>
      <c r="AG34" t="n">
        <v>0.1595833333333333</v>
      </c>
      <c r="AH34" t="n">
        <v>44711.62134539757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13.0619</v>
      </c>
      <c r="E35" t="n">
        <v>7.66</v>
      </c>
      <c r="F35" t="n">
        <v>5.14</v>
      </c>
      <c r="G35" t="n">
        <v>51.38</v>
      </c>
      <c r="H35" t="n">
        <v>0.96</v>
      </c>
      <c r="I35" t="n">
        <v>6</v>
      </c>
      <c r="J35" t="n">
        <v>170.99</v>
      </c>
      <c r="K35" t="n">
        <v>50.28</v>
      </c>
      <c r="L35" t="n">
        <v>9.25</v>
      </c>
      <c r="M35" t="n">
        <v>4</v>
      </c>
      <c r="N35" t="n">
        <v>31.46</v>
      </c>
      <c r="O35" t="n">
        <v>21322.55</v>
      </c>
      <c r="P35" t="n">
        <v>55.23</v>
      </c>
      <c r="Q35" t="n">
        <v>202.81</v>
      </c>
      <c r="R35" t="n">
        <v>20.78</v>
      </c>
      <c r="S35" t="n">
        <v>13.89</v>
      </c>
      <c r="T35" t="n">
        <v>1761.39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36.04154634728597</v>
      </c>
      <c r="AB35" t="n">
        <v>49.31363375302024</v>
      </c>
      <c r="AC35" t="n">
        <v>44.60720975984136</v>
      </c>
      <c r="AD35" t="n">
        <v>36041.54634728597</v>
      </c>
      <c r="AE35" t="n">
        <v>49313.63375302024</v>
      </c>
      <c r="AF35" t="n">
        <v>3.153986964722206e-06</v>
      </c>
      <c r="AG35" t="n">
        <v>0.1595833333333333</v>
      </c>
      <c r="AH35" t="n">
        <v>44607.20975984136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13.0695</v>
      </c>
      <c r="E36" t="n">
        <v>7.65</v>
      </c>
      <c r="F36" t="n">
        <v>5.13</v>
      </c>
      <c r="G36" t="n">
        <v>51.34</v>
      </c>
      <c r="H36" t="n">
        <v>0.98</v>
      </c>
      <c r="I36" t="n">
        <v>6</v>
      </c>
      <c r="J36" t="n">
        <v>171.35</v>
      </c>
      <c r="K36" t="n">
        <v>50.28</v>
      </c>
      <c r="L36" t="n">
        <v>9.5</v>
      </c>
      <c r="M36" t="n">
        <v>4</v>
      </c>
      <c r="N36" t="n">
        <v>31.57</v>
      </c>
      <c r="O36" t="n">
        <v>21367.54</v>
      </c>
      <c r="P36" t="n">
        <v>54.87</v>
      </c>
      <c r="Q36" t="n">
        <v>202.81</v>
      </c>
      <c r="R36" t="n">
        <v>20.67</v>
      </c>
      <c r="S36" t="n">
        <v>13.89</v>
      </c>
      <c r="T36" t="n">
        <v>1702.42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35.85027030442989</v>
      </c>
      <c r="AB36" t="n">
        <v>49.05192143268238</v>
      </c>
      <c r="AC36" t="n">
        <v>44.3704748960402</v>
      </c>
      <c r="AD36" t="n">
        <v>35850.27030442989</v>
      </c>
      <c r="AE36" t="n">
        <v>49051.92143268238</v>
      </c>
      <c r="AF36" t="n">
        <v>3.15582209597661e-06</v>
      </c>
      <c r="AG36" t="n">
        <v>0.159375</v>
      </c>
      <c r="AH36" t="n">
        <v>44370.4748960402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13.1507</v>
      </c>
      <c r="E37" t="n">
        <v>7.6</v>
      </c>
      <c r="F37" t="n">
        <v>5.12</v>
      </c>
      <c r="G37" t="n">
        <v>61.42</v>
      </c>
      <c r="H37" t="n">
        <v>1.01</v>
      </c>
      <c r="I37" t="n">
        <v>5</v>
      </c>
      <c r="J37" t="n">
        <v>171.72</v>
      </c>
      <c r="K37" t="n">
        <v>50.28</v>
      </c>
      <c r="L37" t="n">
        <v>9.75</v>
      </c>
      <c r="M37" t="n">
        <v>3</v>
      </c>
      <c r="N37" t="n">
        <v>31.69</v>
      </c>
      <c r="O37" t="n">
        <v>21412.57</v>
      </c>
      <c r="P37" t="n">
        <v>54.2</v>
      </c>
      <c r="Q37" t="n">
        <v>202.82</v>
      </c>
      <c r="R37" t="n">
        <v>20.21</v>
      </c>
      <c r="S37" t="n">
        <v>13.89</v>
      </c>
      <c r="T37" t="n">
        <v>1480.42</v>
      </c>
      <c r="U37" t="n">
        <v>0.6899999999999999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35.34073319743634</v>
      </c>
      <c r="AB37" t="n">
        <v>48.35475028370651</v>
      </c>
      <c r="AC37" t="n">
        <v>43.73984078303468</v>
      </c>
      <c r="AD37" t="n">
        <v>35340.73319743634</v>
      </c>
      <c r="AE37" t="n">
        <v>48354.75028370651</v>
      </c>
      <c r="AF37" t="n">
        <v>3.175429024642075e-06</v>
      </c>
      <c r="AG37" t="n">
        <v>0.1583333333333333</v>
      </c>
      <c r="AH37" t="n">
        <v>43739.84078303468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13.1416</v>
      </c>
      <c r="E38" t="n">
        <v>7.61</v>
      </c>
      <c r="F38" t="n">
        <v>5.12</v>
      </c>
      <c r="G38" t="n">
        <v>61.49</v>
      </c>
      <c r="H38" t="n">
        <v>1.03</v>
      </c>
      <c r="I38" t="n">
        <v>5</v>
      </c>
      <c r="J38" t="n">
        <v>172.08</v>
      </c>
      <c r="K38" t="n">
        <v>50.28</v>
      </c>
      <c r="L38" t="n">
        <v>10</v>
      </c>
      <c r="M38" t="n">
        <v>3</v>
      </c>
      <c r="N38" t="n">
        <v>31.8</v>
      </c>
      <c r="O38" t="n">
        <v>21457.64</v>
      </c>
      <c r="P38" t="n">
        <v>54.12</v>
      </c>
      <c r="Q38" t="n">
        <v>202.81</v>
      </c>
      <c r="R38" t="n">
        <v>20.26</v>
      </c>
      <c r="S38" t="n">
        <v>13.89</v>
      </c>
      <c r="T38" t="n">
        <v>1503.25</v>
      </c>
      <c r="U38" t="n">
        <v>0.6899999999999999</v>
      </c>
      <c r="V38" t="n">
        <v>0.75</v>
      </c>
      <c r="W38" t="n">
        <v>0.65</v>
      </c>
      <c r="X38" t="n">
        <v>0.09</v>
      </c>
      <c r="Y38" t="n">
        <v>1</v>
      </c>
      <c r="Z38" t="n">
        <v>10</v>
      </c>
      <c r="AA38" t="n">
        <v>35.33134910985273</v>
      </c>
      <c r="AB38" t="n">
        <v>48.34191056107795</v>
      </c>
      <c r="AC38" t="n">
        <v>43.72822646551308</v>
      </c>
      <c r="AD38" t="n">
        <v>35331.34910985273</v>
      </c>
      <c r="AE38" t="n">
        <v>48341.91056107795</v>
      </c>
      <c r="AF38" t="n">
        <v>3.173231696429566e-06</v>
      </c>
      <c r="AG38" t="n">
        <v>0.1585416666666667</v>
      </c>
      <c r="AH38" t="n">
        <v>43728.22646551308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13.1536</v>
      </c>
      <c r="E39" t="n">
        <v>7.6</v>
      </c>
      <c r="F39" t="n">
        <v>5.12</v>
      </c>
      <c r="G39" t="n">
        <v>61.4</v>
      </c>
      <c r="H39" t="n">
        <v>1.05</v>
      </c>
      <c r="I39" t="n">
        <v>5</v>
      </c>
      <c r="J39" t="n">
        <v>172.45</v>
      </c>
      <c r="K39" t="n">
        <v>50.28</v>
      </c>
      <c r="L39" t="n">
        <v>10.25</v>
      </c>
      <c r="M39" t="n">
        <v>3</v>
      </c>
      <c r="N39" t="n">
        <v>31.92</v>
      </c>
      <c r="O39" t="n">
        <v>21502.75</v>
      </c>
      <c r="P39" t="n">
        <v>53.83</v>
      </c>
      <c r="Q39" t="n">
        <v>202.81</v>
      </c>
      <c r="R39" t="n">
        <v>20.03</v>
      </c>
      <c r="S39" t="n">
        <v>13.89</v>
      </c>
      <c r="T39" t="n">
        <v>1387.52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35.18036615553749</v>
      </c>
      <c r="AB39" t="n">
        <v>48.13532902208701</v>
      </c>
      <c r="AC39" t="n">
        <v>43.54136077866381</v>
      </c>
      <c r="AD39" t="n">
        <v>35180.36615553749</v>
      </c>
      <c r="AE39" t="n">
        <v>48135.329022087</v>
      </c>
      <c r="AF39" t="n">
        <v>3.176129272094414e-06</v>
      </c>
      <c r="AG39" t="n">
        <v>0.1583333333333333</v>
      </c>
      <c r="AH39" t="n">
        <v>43541.36077866381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13.1526</v>
      </c>
      <c r="E40" t="n">
        <v>7.6</v>
      </c>
      <c r="F40" t="n">
        <v>5.12</v>
      </c>
      <c r="G40" t="n">
        <v>61.41</v>
      </c>
      <c r="H40" t="n">
        <v>1.08</v>
      </c>
      <c r="I40" t="n">
        <v>5</v>
      </c>
      <c r="J40" t="n">
        <v>172.82</v>
      </c>
      <c r="K40" t="n">
        <v>50.28</v>
      </c>
      <c r="L40" t="n">
        <v>10.5</v>
      </c>
      <c r="M40" t="n">
        <v>3</v>
      </c>
      <c r="N40" t="n">
        <v>32.04</v>
      </c>
      <c r="O40" t="n">
        <v>21547.89</v>
      </c>
      <c r="P40" t="n">
        <v>53.97</v>
      </c>
      <c r="Q40" t="n">
        <v>202.83</v>
      </c>
      <c r="R40" t="n">
        <v>20.17</v>
      </c>
      <c r="S40" t="n">
        <v>13.89</v>
      </c>
      <c r="T40" t="n">
        <v>1458.09</v>
      </c>
      <c r="U40" t="n">
        <v>0.6899999999999999</v>
      </c>
      <c r="V40" t="n">
        <v>0.76</v>
      </c>
      <c r="W40" t="n">
        <v>0.64</v>
      </c>
      <c r="X40" t="n">
        <v>0.08</v>
      </c>
      <c r="Y40" t="n">
        <v>1</v>
      </c>
      <c r="Z40" t="n">
        <v>10</v>
      </c>
      <c r="AA40" t="n">
        <v>35.24079342037905</v>
      </c>
      <c r="AB40" t="n">
        <v>48.21800827170561</v>
      </c>
      <c r="AC40" t="n">
        <v>43.61614923674011</v>
      </c>
      <c r="AD40" t="n">
        <v>35240.79342037905</v>
      </c>
      <c r="AE40" t="n">
        <v>48218.00827170561</v>
      </c>
      <c r="AF40" t="n">
        <v>3.175887807455676e-06</v>
      </c>
      <c r="AG40" t="n">
        <v>0.1583333333333333</v>
      </c>
      <c r="AH40" t="n">
        <v>43616.14923674011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13.1435</v>
      </c>
      <c r="E41" t="n">
        <v>7.61</v>
      </c>
      <c r="F41" t="n">
        <v>5.12</v>
      </c>
      <c r="G41" t="n">
        <v>61.47</v>
      </c>
      <c r="H41" t="n">
        <v>1.1</v>
      </c>
      <c r="I41" t="n">
        <v>5</v>
      </c>
      <c r="J41" t="n">
        <v>173.18</v>
      </c>
      <c r="K41" t="n">
        <v>50.28</v>
      </c>
      <c r="L41" t="n">
        <v>10.75</v>
      </c>
      <c r="M41" t="n">
        <v>3</v>
      </c>
      <c r="N41" t="n">
        <v>32.15</v>
      </c>
      <c r="O41" t="n">
        <v>21593.08</v>
      </c>
      <c r="P41" t="n">
        <v>53.72</v>
      </c>
      <c r="Q41" t="n">
        <v>202.81</v>
      </c>
      <c r="R41" t="n">
        <v>20.28</v>
      </c>
      <c r="S41" t="n">
        <v>13.89</v>
      </c>
      <c r="T41" t="n">
        <v>1513.88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35.16095451000773</v>
      </c>
      <c r="AB41" t="n">
        <v>48.10876915229196</v>
      </c>
      <c r="AC41" t="n">
        <v>43.5173357455649</v>
      </c>
      <c r="AD41" t="n">
        <v>35160.95451000774</v>
      </c>
      <c r="AE41" t="n">
        <v>48108.76915229196</v>
      </c>
      <c r="AF41" t="n">
        <v>3.173690479243167e-06</v>
      </c>
      <c r="AG41" t="n">
        <v>0.1585416666666667</v>
      </c>
      <c r="AH41" t="n">
        <v>43517.3357455649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13.1406</v>
      </c>
      <c r="E42" t="n">
        <v>7.61</v>
      </c>
      <c r="F42" t="n">
        <v>5.12</v>
      </c>
      <c r="G42" t="n">
        <v>61.49</v>
      </c>
      <c r="H42" t="n">
        <v>1.12</v>
      </c>
      <c r="I42" t="n">
        <v>5</v>
      </c>
      <c r="J42" t="n">
        <v>173.55</v>
      </c>
      <c r="K42" t="n">
        <v>50.28</v>
      </c>
      <c r="L42" t="n">
        <v>11</v>
      </c>
      <c r="M42" t="n">
        <v>3</v>
      </c>
      <c r="N42" t="n">
        <v>32.27</v>
      </c>
      <c r="O42" t="n">
        <v>21638.31</v>
      </c>
      <c r="P42" t="n">
        <v>53.35</v>
      </c>
      <c r="Q42" t="n">
        <v>202.81</v>
      </c>
      <c r="R42" t="n">
        <v>20.29</v>
      </c>
      <c r="S42" t="n">
        <v>13.89</v>
      </c>
      <c r="T42" t="n">
        <v>1520.9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35.01498178114871</v>
      </c>
      <c r="AB42" t="n">
        <v>47.90904282480572</v>
      </c>
      <c r="AC42" t="n">
        <v>43.33667101845568</v>
      </c>
      <c r="AD42" t="n">
        <v>35014.98178114871</v>
      </c>
      <c r="AE42" t="n">
        <v>47909.04282480571</v>
      </c>
      <c r="AF42" t="n">
        <v>3.172990231790829e-06</v>
      </c>
      <c r="AG42" t="n">
        <v>0.1585416666666667</v>
      </c>
      <c r="AH42" t="n">
        <v>43336.67101845568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13.154</v>
      </c>
      <c r="E43" t="n">
        <v>7.6</v>
      </c>
      <c r="F43" t="n">
        <v>5.12</v>
      </c>
      <c r="G43" t="n">
        <v>61.4</v>
      </c>
      <c r="H43" t="n">
        <v>1.15</v>
      </c>
      <c r="I43" t="n">
        <v>5</v>
      </c>
      <c r="J43" t="n">
        <v>173.92</v>
      </c>
      <c r="K43" t="n">
        <v>50.28</v>
      </c>
      <c r="L43" t="n">
        <v>11.25</v>
      </c>
      <c r="M43" t="n">
        <v>3</v>
      </c>
      <c r="N43" t="n">
        <v>32.39</v>
      </c>
      <c r="O43" t="n">
        <v>21683.57</v>
      </c>
      <c r="P43" t="n">
        <v>52.76</v>
      </c>
      <c r="Q43" t="n">
        <v>202.82</v>
      </c>
      <c r="R43" t="n">
        <v>20.15</v>
      </c>
      <c r="S43" t="n">
        <v>13.89</v>
      </c>
      <c r="T43" t="n">
        <v>1451.7</v>
      </c>
      <c r="U43" t="n">
        <v>0.6899999999999999</v>
      </c>
      <c r="V43" t="n">
        <v>0.76</v>
      </c>
      <c r="W43" t="n">
        <v>0.64</v>
      </c>
      <c r="X43" t="n">
        <v>0.08</v>
      </c>
      <c r="Y43" t="n">
        <v>1</v>
      </c>
      <c r="Z43" t="n">
        <v>10</v>
      </c>
      <c r="AA43" t="n">
        <v>34.73669455417539</v>
      </c>
      <c r="AB43" t="n">
        <v>47.52827796369669</v>
      </c>
      <c r="AC43" t="n">
        <v>42.99224582128294</v>
      </c>
      <c r="AD43" t="n">
        <v>34736.6945541754</v>
      </c>
      <c r="AE43" t="n">
        <v>47528.2779636967</v>
      </c>
      <c r="AF43" t="n">
        <v>3.176225857949908e-06</v>
      </c>
      <c r="AG43" t="n">
        <v>0.1583333333333333</v>
      </c>
      <c r="AH43" t="n">
        <v>42992.24582128294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13.1598</v>
      </c>
      <c r="E44" t="n">
        <v>7.6</v>
      </c>
      <c r="F44" t="n">
        <v>5.11</v>
      </c>
      <c r="G44" t="n">
        <v>61.36</v>
      </c>
      <c r="H44" t="n">
        <v>1.17</v>
      </c>
      <c r="I44" t="n">
        <v>5</v>
      </c>
      <c r="J44" t="n">
        <v>174.28</v>
      </c>
      <c r="K44" t="n">
        <v>50.28</v>
      </c>
      <c r="L44" t="n">
        <v>11.5</v>
      </c>
      <c r="M44" t="n">
        <v>3</v>
      </c>
      <c r="N44" t="n">
        <v>32.5</v>
      </c>
      <c r="O44" t="n">
        <v>21728.87</v>
      </c>
      <c r="P44" t="n">
        <v>51.87</v>
      </c>
      <c r="Q44" t="n">
        <v>202.81</v>
      </c>
      <c r="R44" t="n">
        <v>19.93</v>
      </c>
      <c r="S44" t="n">
        <v>13.89</v>
      </c>
      <c r="T44" t="n">
        <v>1341.94</v>
      </c>
      <c r="U44" t="n">
        <v>0.7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34.33359517556322</v>
      </c>
      <c r="AB44" t="n">
        <v>46.97673961039268</v>
      </c>
      <c r="AC44" t="n">
        <v>42.49334551432769</v>
      </c>
      <c r="AD44" t="n">
        <v>34333.59517556322</v>
      </c>
      <c r="AE44" t="n">
        <v>46976.73961039269</v>
      </c>
      <c r="AF44" t="n">
        <v>3.177626352854585e-06</v>
      </c>
      <c r="AG44" t="n">
        <v>0.1583333333333333</v>
      </c>
      <c r="AH44" t="n">
        <v>42493.3455143277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13.1478</v>
      </c>
      <c r="E45" t="n">
        <v>7.61</v>
      </c>
      <c r="F45" t="n">
        <v>5.12</v>
      </c>
      <c r="G45" t="n">
        <v>61.44</v>
      </c>
      <c r="H45" t="n">
        <v>1.19</v>
      </c>
      <c r="I45" t="n">
        <v>5</v>
      </c>
      <c r="J45" t="n">
        <v>174.65</v>
      </c>
      <c r="K45" t="n">
        <v>50.28</v>
      </c>
      <c r="L45" t="n">
        <v>11.75</v>
      </c>
      <c r="M45" t="n">
        <v>3</v>
      </c>
      <c r="N45" t="n">
        <v>32.62</v>
      </c>
      <c r="O45" t="n">
        <v>21774.22</v>
      </c>
      <c r="P45" t="n">
        <v>51.66</v>
      </c>
      <c r="Q45" t="n">
        <v>202.81</v>
      </c>
      <c r="R45" t="n">
        <v>20.16</v>
      </c>
      <c r="S45" t="n">
        <v>13.89</v>
      </c>
      <c r="T45" t="n">
        <v>1452.88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34.29755350510901</v>
      </c>
      <c r="AB45" t="n">
        <v>46.9274258068312</v>
      </c>
      <c r="AC45" t="n">
        <v>42.4487381509656</v>
      </c>
      <c r="AD45" t="n">
        <v>34297.55350510901</v>
      </c>
      <c r="AE45" t="n">
        <v>46927.4258068312</v>
      </c>
      <c r="AF45" t="n">
        <v>3.174728777189737e-06</v>
      </c>
      <c r="AG45" t="n">
        <v>0.1585416666666667</v>
      </c>
      <c r="AH45" t="n">
        <v>42448.7381509656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13.1531</v>
      </c>
      <c r="E46" t="n">
        <v>7.6</v>
      </c>
      <c r="F46" t="n">
        <v>5.12</v>
      </c>
      <c r="G46" t="n">
        <v>61.41</v>
      </c>
      <c r="H46" t="n">
        <v>1.22</v>
      </c>
      <c r="I46" t="n">
        <v>5</v>
      </c>
      <c r="J46" t="n">
        <v>175.02</v>
      </c>
      <c r="K46" t="n">
        <v>50.28</v>
      </c>
      <c r="L46" t="n">
        <v>12</v>
      </c>
      <c r="M46" t="n">
        <v>3</v>
      </c>
      <c r="N46" t="n">
        <v>32.74</v>
      </c>
      <c r="O46" t="n">
        <v>21819.6</v>
      </c>
      <c r="P46" t="n">
        <v>51.19</v>
      </c>
      <c r="Q46" t="n">
        <v>202.81</v>
      </c>
      <c r="R46" t="n">
        <v>20.07</v>
      </c>
      <c r="S46" t="n">
        <v>13.89</v>
      </c>
      <c r="T46" t="n">
        <v>1410.18</v>
      </c>
      <c r="U46" t="n">
        <v>0.6899999999999999</v>
      </c>
      <c r="V46" t="n">
        <v>0.76</v>
      </c>
      <c r="W46" t="n">
        <v>0.65</v>
      </c>
      <c r="X46" t="n">
        <v>0.08</v>
      </c>
      <c r="Y46" t="n">
        <v>1</v>
      </c>
      <c r="Z46" t="n">
        <v>10</v>
      </c>
      <c r="AA46" t="n">
        <v>34.08934427516878</v>
      </c>
      <c r="AB46" t="n">
        <v>46.64254475288542</v>
      </c>
      <c r="AC46" t="n">
        <v>42.1910457449745</v>
      </c>
      <c r="AD46" t="n">
        <v>34089.34427516878</v>
      </c>
      <c r="AE46" t="n">
        <v>46642.54475288542</v>
      </c>
      <c r="AF46" t="n">
        <v>3.176008539775045e-06</v>
      </c>
      <c r="AG46" t="n">
        <v>0.1583333333333333</v>
      </c>
      <c r="AH46" t="n">
        <v>42191.04574497449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13.246</v>
      </c>
      <c r="E47" t="n">
        <v>7.55</v>
      </c>
      <c r="F47" t="n">
        <v>5.1</v>
      </c>
      <c r="G47" t="n">
        <v>76.44</v>
      </c>
      <c r="H47" t="n">
        <v>1.24</v>
      </c>
      <c r="I47" t="n">
        <v>4</v>
      </c>
      <c r="J47" t="n">
        <v>175.39</v>
      </c>
      <c r="K47" t="n">
        <v>50.28</v>
      </c>
      <c r="L47" t="n">
        <v>12.25</v>
      </c>
      <c r="M47" t="n">
        <v>2</v>
      </c>
      <c r="N47" t="n">
        <v>32.86</v>
      </c>
      <c r="O47" t="n">
        <v>21865.03</v>
      </c>
      <c r="P47" t="n">
        <v>50.65</v>
      </c>
      <c r="Q47" t="n">
        <v>202.81</v>
      </c>
      <c r="R47" t="n">
        <v>19.41</v>
      </c>
      <c r="S47" t="n">
        <v>13.89</v>
      </c>
      <c r="T47" t="n">
        <v>1087</v>
      </c>
      <c r="U47" t="n">
        <v>0.72</v>
      </c>
      <c r="V47" t="n">
        <v>0.76</v>
      </c>
      <c r="W47" t="n">
        <v>0.64</v>
      </c>
      <c r="X47" t="n">
        <v>0.06</v>
      </c>
      <c r="Y47" t="n">
        <v>1</v>
      </c>
      <c r="Z47" t="n">
        <v>10</v>
      </c>
      <c r="AA47" t="n">
        <v>33.59890421647395</v>
      </c>
      <c r="AB47" t="n">
        <v>45.97150302789404</v>
      </c>
      <c r="AC47" t="n">
        <v>41.58404730040131</v>
      </c>
      <c r="AD47" t="n">
        <v>33598.90421647394</v>
      </c>
      <c r="AE47" t="n">
        <v>45971.50302789404</v>
      </c>
      <c r="AF47" t="n">
        <v>3.198440604713736e-06</v>
      </c>
      <c r="AG47" t="n">
        <v>0.1572916666666667</v>
      </c>
      <c r="AH47" t="n">
        <v>41584.04730040131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13.2489</v>
      </c>
      <c r="E48" t="n">
        <v>7.55</v>
      </c>
      <c r="F48" t="n">
        <v>5.09</v>
      </c>
      <c r="G48" t="n">
        <v>76.42</v>
      </c>
      <c r="H48" t="n">
        <v>1.26</v>
      </c>
      <c r="I48" t="n">
        <v>4</v>
      </c>
      <c r="J48" t="n">
        <v>175.76</v>
      </c>
      <c r="K48" t="n">
        <v>50.28</v>
      </c>
      <c r="L48" t="n">
        <v>12.5</v>
      </c>
      <c r="M48" t="n">
        <v>2</v>
      </c>
      <c r="N48" t="n">
        <v>32.98</v>
      </c>
      <c r="O48" t="n">
        <v>21910.49</v>
      </c>
      <c r="P48" t="n">
        <v>50.89</v>
      </c>
      <c r="Q48" t="n">
        <v>202.81</v>
      </c>
      <c r="R48" t="n">
        <v>19.4</v>
      </c>
      <c r="S48" t="n">
        <v>13.89</v>
      </c>
      <c r="T48" t="n">
        <v>1081.3</v>
      </c>
      <c r="U48" t="n">
        <v>0.72</v>
      </c>
      <c r="V48" t="n">
        <v>0.76</v>
      </c>
      <c r="W48" t="n">
        <v>0.64</v>
      </c>
      <c r="X48" t="n">
        <v>0.06</v>
      </c>
      <c r="Y48" t="n">
        <v>1</v>
      </c>
      <c r="Z48" t="n">
        <v>10</v>
      </c>
      <c r="AA48" t="n">
        <v>33.67001357523922</v>
      </c>
      <c r="AB48" t="n">
        <v>46.06879798967972</v>
      </c>
      <c r="AC48" t="n">
        <v>41.6720565675888</v>
      </c>
      <c r="AD48" t="n">
        <v>33670.01357523922</v>
      </c>
      <c r="AE48" t="n">
        <v>46068.79798967972</v>
      </c>
      <c r="AF48" t="n">
        <v>3.199140852166075e-06</v>
      </c>
      <c r="AG48" t="n">
        <v>0.1572916666666667</v>
      </c>
      <c r="AH48" t="n">
        <v>41672.0565675888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13.2377</v>
      </c>
      <c r="E49" t="n">
        <v>7.55</v>
      </c>
      <c r="F49" t="n">
        <v>5.1</v>
      </c>
      <c r="G49" t="n">
        <v>76.51000000000001</v>
      </c>
      <c r="H49" t="n">
        <v>1.28</v>
      </c>
      <c r="I49" t="n">
        <v>4</v>
      </c>
      <c r="J49" t="n">
        <v>176.12</v>
      </c>
      <c r="K49" t="n">
        <v>50.28</v>
      </c>
      <c r="L49" t="n">
        <v>12.75</v>
      </c>
      <c r="M49" t="n">
        <v>2</v>
      </c>
      <c r="N49" t="n">
        <v>33.09</v>
      </c>
      <c r="O49" t="n">
        <v>21956</v>
      </c>
      <c r="P49" t="n">
        <v>51.12</v>
      </c>
      <c r="Q49" t="n">
        <v>202.81</v>
      </c>
      <c r="R49" t="n">
        <v>19.61</v>
      </c>
      <c r="S49" t="n">
        <v>13.89</v>
      </c>
      <c r="T49" t="n">
        <v>1186.16</v>
      </c>
      <c r="U49" t="n">
        <v>0.71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33.81175929402773</v>
      </c>
      <c r="AB49" t="n">
        <v>46.26274073550499</v>
      </c>
      <c r="AC49" t="n">
        <v>41.84748968995343</v>
      </c>
      <c r="AD49" t="n">
        <v>33811.75929402773</v>
      </c>
      <c r="AE49" t="n">
        <v>46262.74073550499</v>
      </c>
      <c r="AF49" t="n">
        <v>3.196436448212217e-06</v>
      </c>
      <c r="AG49" t="n">
        <v>0.1572916666666667</v>
      </c>
      <c r="AH49" t="n">
        <v>41847.48968995344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13.2372</v>
      </c>
      <c r="E50" t="n">
        <v>7.55</v>
      </c>
      <c r="F50" t="n">
        <v>5.1</v>
      </c>
      <c r="G50" t="n">
        <v>76.52</v>
      </c>
      <c r="H50" t="n">
        <v>1.31</v>
      </c>
      <c r="I50" t="n">
        <v>4</v>
      </c>
      <c r="J50" t="n">
        <v>176.49</v>
      </c>
      <c r="K50" t="n">
        <v>50.28</v>
      </c>
      <c r="L50" t="n">
        <v>13</v>
      </c>
      <c r="M50" t="n">
        <v>1</v>
      </c>
      <c r="N50" t="n">
        <v>33.21</v>
      </c>
      <c r="O50" t="n">
        <v>22001.54</v>
      </c>
      <c r="P50" t="n">
        <v>51.02</v>
      </c>
      <c r="Q50" t="n">
        <v>202.81</v>
      </c>
      <c r="R50" t="n">
        <v>19.59</v>
      </c>
      <c r="S50" t="n">
        <v>13.89</v>
      </c>
      <c r="T50" t="n">
        <v>1174.55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33.77183942330951</v>
      </c>
      <c r="AB50" t="n">
        <v>46.20812060724819</v>
      </c>
      <c r="AC50" t="n">
        <v>41.79808243007747</v>
      </c>
      <c r="AD50" t="n">
        <v>33771.83942330951</v>
      </c>
      <c r="AE50" t="n">
        <v>46208.12060724819</v>
      </c>
      <c r="AF50" t="n">
        <v>3.196315715892848e-06</v>
      </c>
      <c r="AG50" t="n">
        <v>0.1572916666666667</v>
      </c>
      <c r="AH50" t="n">
        <v>41798.08243007747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13.2372</v>
      </c>
      <c r="E51" t="n">
        <v>7.55</v>
      </c>
      <c r="F51" t="n">
        <v>5.1</v>
      </c>
      <c r="G51" t="n">
        <v>76.52</v>
      </c>
      <c r="H51" t="n">
        <v>1.33</v>
      </c>
      <c r="I51" t="n">
        <v>4</v>
      </c>
      <c r="J51" t="n">
        <v>176.86</v>
      </c>
      <c r="K51" t="n">
        <v>50.28</v>
      </c>
      <c r="L51" t="n">
        <v>13.25</v>
      </c>
      <c r="M51" t="n">
        <v>1</v>
      </c>
      <c r="N51" t="n">
        <v>33.33</v>
      </c>
      <c r="O51" t="n">
        <v>22047.13</v>
      </c>
      <c r="P51" t="n">
        <v>51.06</v>
      </c>
      <c r="Q51" t="n">
        <v>202.81</v>
      </c>
      <c r="R51" t="n">
        <v>19.59</v>
      </c>
      <c r="S51" t="n">
        <v>13.89</v>
      </c>
      <c r="T51" t="n">
        <v>1176.5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33.78828386342361</v>
      </c>
      <c r="AB51" t="n">
        <v>46.23062061568967</v>
      </c>
      <c r="AC51" t="n">
        <v>41.81843506929233</v>
      </c>
      <c r="AD51" t="n">
        <v>33788.28386342361</v>
      </c>
      <c r="AE51" t="n">
        <v>46230.62061568967</v>
      </c>
      <c r="AF51" t="n">
        <v>3.196315715892848e-06</v>
      </c>
      <c r="AG51" t="n">
        <v>0.1572916666666667</v>
      </c>
      <c r="AH51" t="n">
        <v>41818.43506929233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13.2285</v>
      </c>
      <c r="E52" t="n">
        <v>7.56</v>
      </c>
      <c r="F52" t="n">
        <v>5.11</v>
      </c>
      <c r="G52" t="n">
        <v>76.59</v>
      </c>
      <c r="H52" t="n">
        <v>1.35</v>
      </c>
      <c r="I52" t="n">
        <v>4</v>
      </c>
      <c r="J52" t="n">
        <v>177.23</v>
      </c>
      <c r="K52" t="n">
        <v>50.28</v>
      </c>
      <c r="L52" t="n">
        <v>13.5</v>
      </c>
      <c r="M52" t="n">
        <v>0</v>
      </c>
      <c r="N52" t="n">
        <v>33.45</v>
      </c>
      <c r="O52" t="n">
        <v>22092.76</v>
      </c>
      <c r="P52" t="n">
        <v>51.16</v>
      </c>
      <c r="Q52" t="n">
        <v>202.81</v>
      </c>
      <c r="R52" t="n">
        <v>19.68</v>
      </c>
      <c r="S52" t="n">
        <v>13.89</v>
      </c>
      <c r="T52" t="n">
        <v>1219.2</v>
      </c>
      <c r="U52" t="n">
        <v>0.71</v>
      </c>
      <c r="V52" t="n">
        <v>0.76</v>
      </c>
      <c r="W52" t="n">
        <v>0.65</v>
      </c>
      <c r="X52" t="n">
        <v>0.07000000000000001</v>
      </c>
      <c r="Y52" t="n">
        <v>1</v>
      </c>
      <c r="Z52" t="n">
        <v>10</v>
      </c>
      <c r="AA52" t="n">
        <v>33.8716432344109</v>
      </c>
      <c r="AB52" t="n">
        <v>46.34467658462986</v>
      </c>
      <c r="AC52" t="n">
        <v>41.92160569663576</v>
      </c>
      <c r="AD52" t="n">
        <v>33871.64323441091</v>
      </c>
      <c r="AE52" t="n">
        <v>46344.67658462986</v>
      </c>
      <c r="AF52" t="n">
        <v>3.194214973535835e-06</v>
      </c>
      <c r="AG52" t="n">
        <v>0.1575</v>
      </c>
      <c r="AH52" t="n">
        <v>41921.60569663576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8.113200000000001</v>
      </c>
      <c r="E2" t="n">
        <v>12.33</v>
      </c>
      <c r="F2" t="n">
        <v>6.5</v>
      </c>
      <c r="G2" t="n">
        <v>5.42</v>
      </c>
      <c r="H2" t="n">
        <v>0.08</v>
      </c>
      <c r="I2" t="n">
        <v>72</v>
      </c>
      <c r="J2" t="n">
        <v>222.93</v>
      </c>
      <c r="K2" t="n">
        <v>56.94</v>
      </c>
      <c r="L2" t="n">
        <v>1</v>
      </c>
      <c r="M2" t="n">
        <v>70</v>
      </c>
      <c r="N2" t="n">
        <v>49.99</v>
      </c>
      <c r="O2" t="n">
        <v>27728.69</v>
      </c>
      <c r="P2" t="n">
        <v>98.73</v>
      </c>
      <c r="Q2" t="n">
        <v>202.92</v>
      </c>
      <c r="R2" t="n">
        <v>63.17</v>
      </c>
      <c r="S2" t="n">
        <v>13.89</v>
      </c>
      <c r="T2" t="n">
        <v>22622.81</v>
      </c>
      <c r="U2" t="n">
        <v>0.22</v>
      </c>
      <c r="V2" t="n">
        <v>0.59</v>
      </c>
      <c r="W2" t="n">
        <v>0.76</v>
      </c>
      <c r="X2" t="n">
        <v>1.46</v>
      </c>
      <c r="Y2" t="n">
        <v>1</v>
      </c>
      <c r="Z2" t="n">
        <v>10</v>
      </c>
      <c r="AA2" t="n">
        <v>94.28073599109703</v>
      </c>
      <c r="AB2" t="n">
        <v>128.9990623554836</v>
      </c>
      <c r="AC2" t="n">
        <v>116.6875728956315</v>
      </c>
      <c r="AD2" t="n">
        <v>94280.73599109703</v>
      </c>
      <c r="AE2" t="n">
        <v>128999.0623554836</v>
      </c>
      <c r="AF2" t="n">
        <v>1.852143067601186e-06</v>
      </c>
      <c r="AG2" t="n">
        <v>0.256875</v>
      </c>
      <c r="AH2" t="n">
        <v>116687.5728956315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8.918799999999999</v>
      </c>
      <c r="E3" t="n">
        <v>11.21</v>
      </c>
      <c r="F3" t="n">
        <v>6.14</v>
      </c>
      <c r="G3" t="n">
        <v>6.7</v>
      </c>
      <c r="H3" t="n">
        <v>0.1</v>
      </c>
      <c r="I3" t="n">
        <v>55</v>
      </c>
      <c r="J3" t="n">
        <v>223.35</v>
      </c>
      <c r="K3" t="n">
        <v>56.94</v>
      </c>
      <c r="L3" t="n">
        <v>1.25</v>
      </c>
      <c r="M3" t="n">
        <v>53</v>
      </c>
      <c r="N3" t="n">
        <v>50.15</v>
      </c>
      <c r="O3" t="n">
        <v>27780.03</v>
      </c>
      <c r="P3" t="n">
        <v>92.98999999999999</v>
      </c>
      <c r="Q3" t="n">
        <v>202.88</v>
      </c>
      <c r="R3" t="n">
        <v>52.05</v>
      </c>
      <c r="S3" t="n">
        <v>13.89</v>
      </c>
      <c r="T3" t="n">
        <v>17148.61</v>
      </c>
      <c r="U3" t="n">
        <v>0.27</v>
      </c>
      <c r="V3" t="n">
        <v>0.63</v>
      </c>
      <c r="W3" t="n">
        <v>0.72</v>
      </c>
      <c r="X3" t="n">
        <v>1.1</v>
      </c>
      <c r="Y3" t="n">
        <v>1</v>
      </c>
      <c r="Z3" t="n">
        <v>10</v>
      </c>
      <c r="AA3" t="n">
        <v>81.1331351011838</v>
      </c>
      <c r="AB3" t="n">
        <v>111.0099347866986</v>
      </c>
      <c r="AC3" t="n">
        <v>100.4153024141066</v>
      </c>
      <c r="AD3" t="n">
        <v>81133.1351011838</v>
      </c>
      <c r="AE3" t="n">
        <v>111009.9347866986</v>
      </c>
      <c r="AF3" t="n">
        <v>2.036051569210848e-06</v>
      </c>
      <c r="AG3" t="n">
        <v>0.2335416666666667</v>
      </c>
      <c r="AH3" t="n">
        <v>100415.3024141066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9.518800000000001</v>
      </c>
      <c r="E4" t="n">
        <v>10.51</v>
      </c>
      <c r="F4" t="n">
        <v>5.91</v>
      </c>
      <c r="G4" t="n">
        <v>8.06</v>
      </c>
      <c r="H4" t="n">
        <v>0.12</v>
      </c>
      <c r="I4" t="n">
        <v>44</v>
      </c>
      <c r="J4" t="n">
        <v>223.76</v>
      </c>
      <c r="K4" t="n">
        <v>56.94</v>
      </c>
      <c r="L4" t="n">
        <v>1.5</v>
      </c>
      <c r="M4" t="n">
        <v>42</v>
      </c>
      <c r="N4" t="n">
        <v>50.32</v>
      </c>
      <c r="O4" t="n">
        <v>27831.42</v>
      </c>
      <c r="P4" t="n">
        <v>89.45999999999999</v>
      </c>
      <c r="Q4" t="n">
        <v>202.83</v>
      </c>
      <c r="R4" t="n">
        <v>45.28</v>
      </c>
      <c r="S4" t="n">
        <v>13.89</v>
      </c>
      <c r="T4" t="n">
        <v>13817.77</v>
      </c>
      <c r="U4" t="n">
        <v>0.31</v>
      </c>
      <c r="V4" t="n">
        <v>0.65</v>
      </c>
      <c r="W4" t="n">
        <v>0.7</v>
      </c>
      <c r="X4" t="n">
        <v>0.88</v>
      </c>
      <c r="Y4" t="n">
        <v>1</v>
      </c>
      <c r="Z4" t="n">
        <v>10</v>
      </c>
      <c r="AA4" t="n">
        <v>73.34050784376812</v>
      </c>
      <c r="AB4" t="n">
        <v>100.3477183866565</v>
      </c>
      <c r="AC4" t="n">
        <v>90.77067298276637</v>
      </c>
      <c r="AD4" t="n">
        <v>73340.50784376812</v>
      </c>
      <c r="AE4" t="n">
        <v>100347.7183866565</v>
      </c>
      <c r="AF4" t="n">
        <v>2.173024137440488e-06</v>
      </c>
      <c r="AG4" t="n">
        <v>0.2189583333333333</v>
      </c>
      <c r="AH4" t="n">
        <v>90770.67298276637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9.9511</v>
      </c>
      <c r="E5" t="n">
        <v>10.05</v>
      </c>
      <c r="F5" t="n">
        <v>5.76</v>
      </c>
      <c r="G5" t="n">
        <v>9.35</v>
      </c>
      <c r="H5" t="n">
        <v>0.14</v>
      </c>
      <c r="I5" t="n">
        <v>37</v>
      </c>
      <c r="J5" t="n">
        <v>224.18</v>
      </c>
      <c r="K5" t="n">
        <v>56.94</v>
      </c>
      <c r="L5" t="n">
        <v>1.75</v>
      </c>
      <c r="M5" t="n">
        <v>35</v>
      </c>
      <c r="N5" t="n">
        <v>50.49</v>
      </c>
      <c r="O5" t="n">
        <v>27882.87</v>
      </c>
      <c r="P5" t="n">
        <v>87.08</v>
      </c>
      <c r="Q5" t="n">
        <v>202.83</v>
      </c>
      <c r="R5" t="n">
        <v>39.87</v>
      </c>
      <c r="S5" t="n">
        <v>13.89</v>
      </c>
      <c r="T5" t="n">
        <v>11150.04</v>
      </c>
      <c r="U5" t="n">
        <v>0.35</v>
      </c>
      <c r="V5" t="n">
        <v>0.67</v>
      </c>
      <c r="W5" t="n">
        <v>0.71</v>
      </c>
      <c r="X5" t="n">
        <v>0.72</v>
      </c>
      <c r="Y5" t="n">
        <v>1</v>
      </c>
      <c r="Z5" t="n">
        <v>10</v>
      </c>
      <c r="AA5" t="n">
        <v>68.44692286751838</v>
      </c>
      <c r="AB5" t="n">
        <v>93.65209953242254</v>
      </c>
      <c r="AC5" t="n">
        <v>84.71407459461825</v>
      </c>
      <c r="AD5" t="n">
        <v>68446.92286751838</v>
      </c>
      <c r="AE5" t="n">
        <v>93652.09953242254</v>
      </c>
      <c r="AF5" t="n">
        <v>2.271712872849944e-06</v>
      </c>
      <c r="AG5" t="n">
        <v>0.209375</v>
      </c>
      <c r="AH5" t="n">
        <v>84714.07459461826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10.2731</v>
      </c>
      <c r="E6" t="n">
        <v>9.73</v>
      </c>
      <c r="F6" t="n">
        <v>5.67</v>
      </c>
      <c r="G6" t="n">
        <v>10.63</v>
      </c>
      <c r="H6" t="n">
        <v>0.16</v>
      </c>
      <c r="I6" t="n">
        <v>32</v>
      </c>
      <c r="J6" t="n">
        <v>224.6</v>
      </c>
      <c r="K6" t="n">
        <v>56.94</v>
      </c>
      <c r="L6" t="n">
        <v>2</v>
      </c>
      <c r="M6" t="n">
        <v>30</v>
      </c>
      <c r="N6" t="n">
        <v>50.65</v>
      </c>
      <c r="O6" t="n">
        <v>27934.37</v>
      </c>
      <c r="P6" t="n">
        <v>85.44</v>
      </c>
      <c r="Q6" t="n">
        <v>202.87</v>
      </c>
      <c r="R6" t="n">
        <v>37.14</v>
      </c>
      <c r="S6" t="n">
        <v>13.89</v>
      </c>
      <c r="T6" t="n">
        <v>9808.23</v>
      </c>
      <c r="U6" t="n">
        <v>0.37</v>
      </c>
      <c r="V6" t="n">
        <v>0.68</v>
      </c>
      <c r="W6" t="n">
        <v>0.6899999999999999</v>
      </c>
      <c r="X6" t="n">
        <v>0.63</v>
      </c>
      <c r="Y6" t="n">
        <v>1</v>
      </c>
      <c r="Z6" t="n">
        <v>10</v>
      </c>
      <c r="AA6" t="n">
        <v>65.20652126320587</v>
      </c>
      <c r="AB6" t="n">
        <v>89.21843910097496</v>
      </c>
      <c r="AC6" t="n">
        <v>80.70355649206515</v>
      </c>
      <c r="AD6" t="n">
        <v>65206.52126320588</v>
      </c>
      <c r="AE6" t="n">
        <v>89218.43910097497</v>
      </c>
      <c r="AF6" t="n">
        <v>2.345221484466517e-06</v>
      </c>
      <c r="AG6" t="n">
        <v>0.2027083333333334</v>
      </c>
      <c r="AH6" t="n">
        <v>80703.55649206515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10.5535</v>
      </c>
      <c r="E7" t="n">
        <v>9.48</v>
      </c>
      <c r="F7" t="n">
        <v>5.59</v>
      </c>
      <c r="G7" t="n">
        <v>11.97</v>
      </c>
      <c r="H7" t="n">
        <v>0.18</v>
      </c>
      <c r="I7" t="n">
        <v>28</v>
      </c>
      <c r="J7" t="n">
        <v>225.01</v>
      </c>
      <c r="K7" t="n">
        <v>56.94</v>
      </c>
      <c r="L7" t="n">
        <v>2.25</v>
      </c>
      <c r="M7" t="n">
        <v>26</v>
      </c>
      <c r="N7" t="n">
        <v>50.82</v>
      </c>
      <c r="O7" t="n">
        <v>27985.94</v>
      </c>
      <c r="P7" t="n">
        <v>83.98999999999999</v>
      </c>
      <c r="Q7" t="n">
        <v>202.9</v>
      </c>
      <c r="R7" t="n">
        <v>34.83</v>
      </c>
      <c r="S7" t="n">
        <v>13.89</v>
      </c>
      <c r="T7" t="n">
        <v>8672.860000000001</v>
      </c>
      <c r="U7" t="n">
        <v>0.4</v>
      </c>
      <c r="V7" t="n">
        <v>0.6899999999999999</v>
      </c>
      <c r="W7" t="n">
        <v>0.68</v>
      </c>
      <c r="X7" t="n">
        <v>0.55</v>
      </c>
      <c r="Y7" t="n">
        <v>1</v>
      </c>
      <c r="Z7" t="n">
        <v>10</v>
      </c>
      <c r="AA7" t="n">
        <v>62.53080010557158</v>
      </c>
      <c r="AB7" t="n">
        <v>85.55739936861524</v>
      </c>
      <c r="AC7" t="n">
        <v>77.39192125345915</v>
      </c>
      <c r="AD7" t="n">
        <v>62530.80010557158</v>
      </c>
      <c r="AE7" t="n">
        <v>85557.39936861524</v>
      </c>
      <c r="AF7" t="n">
        <v>2.409233331352502e-06</v>
      </c>
      <c r="AG7" t="n">
        <v>0.1975</v>
      </c>
      <c r="AH7" t="n">
        <v>77391.92125345915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10.7894</v>
      </c>
      <c r="E8" t="n">
        <v>9.27</v>
      </c>
      <c r="F8" t="n">
        <v>5.51</v>
      </c>
      <c r="G8" t="n">
        <v>13.22</v>
      </c>
      <c r="H8" t="n">
        <v>0.2</v>
      </c>
      <c r="I8" t="n">
        <v>25</v>
      </c>
      <c r="J8" t="n">
        <v>225.43</v>
      </c>
      <c r="K8" t="n">
        <v>56.94</v>
      </c>
      <c r="L8" t="n">
        <v>2.5</v>
      </c>
      <c r="M8" t="n">
        <v>23</v>
      </c>
      <c r="N8" t="n">
        <v>50.99</v>
      </c>
      <c r="O8" t="n">
        <v>28037.57</v>
      </c>
      <c r="P8" t="n">
        <v>82.78</v>
      </c>
      <c r="Q8" t="n">
        <v>202.82</v>
      </c>
      <c r="R8" t="n">
        <v>32.42</v>
      </c>
      <c r="S8" t="n">
        <v>13.89</v>
      </c>
      <c r="T8" t="n">
        <v>7485.59</v>
      </c>
      <c r="U8" t="n">
        <v>0.43</v>
      </c>
      <c r="V8" t="n">
        <v>0.7</v>
      </c>
      <c r="W8" t="n">
        <v>0.67</v>
      </c>
      <c r="X8" t="n">
        <v>0.47</v>
      </c>
      <c r="Y8" t="n">
        <v>1</v>
      </c>
      <c r="Z8" t="n">
        <v>10</v>
      </c>
      <c r="AA8" t="n">
        <v>60.3543568281931</v>
      </c>
      <c r="AB8" t="n">
        <v>82.57949365860672</v>
      </c>
      <c r="AC8" t="n">
        <v>74.69822268489598</v>
      </c>
      <c r="AD8" t="n">
        <v>60354.35682819311</v>
      </c>
      <c r="AE8" t="n">
        <v>82579.49365860672</v>
      </c>
      <c r="AF8" t="n">
        <v>2.463086379428122e-06</v>
      </c>
      <c r="AG8" t="n">
        <v>0.193125</v>
      </c>
      <c r="AH8" t="n">
        <v>74698.22268489598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10.918</v>
      </c>
      <c r="E9" t="n">
        <v>9.16</v>
      </c>
      <c r="F9" t="n">
        <v>5.49</v>
      </c>
      <c r="G9" t="n">
        <v>14.32</v>
      </c>
      <c r="H9" t="n">
        <v>0.22</v>
      </c>
      <c r="I9" t="n">
        <v>23</v>
      </c>
      <c r="J9" t="n">
        <v>225.85</v>
      </c>
      <c r="K9" t="n">
        <v>56.94</v>
      </c>
      <c r="L9" t="n">
        <v>2.75</v>
      </c>
      <c r="M9" t="n">
        <v>21</v>
      </c>
      <c r="N9" t="n">
        <v>51.16</v>
      </c>
      <c r="O9" t="n">
        <v>28089.25</v>
      </c>
      <c r="P9" t="n">
        <v>82.31</v>
      </c>
      <c r="Q9" t="n">
        <v>202.85</v>
      </c>
      <c r="R9" t="n">
        <v>31.74</v>
      </c>
      <c r="S9" t="n">
        <v>13.89</v>
      </c>
      <c r="T9" t="n">
        <v>7153.39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59.37043833000273</v>
      </c>
      <c r="AB9" t="n">
        <v>81.23325296196273</v>
      </c>
      <c r="AC9" t="n">
        <v>73.48046531087856</v>
      </c>
      <c r="AD9" t="n">
        <v>59370.43833000273</v>
      </c>
      <c r="AE9" t="n">
        <v>81233.25296196273</v>
      </c>
      <c r="AF9" t="n">
        <v>2.492444166552008e-06</v>
      </c>
      <c r="AG9" t="n">
        <v>0.1908333333333333</v>
      </c>
      <c r="AH9" t="n">
        <v>73480.46531087856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11.0742</v>
      </c>
      <c r="E10" t="n">
        <v>9.029999999999999</v>
      </c>
      <c r="F10" t="n">
        <v>5.45</v>
      </c>
      <c r="G10" t="n">
        <v>15.56</v>
      </c>
      <c r="H10" t="n">
        <v>0.24</v>
      </c>
      <c r="I10" t="n">
        <v>21</v>
      </c>
      <c r="J10" t="n">
        <v>226.27</v>
      </c>
      <c r="K10" t="n">
        <v>56.94</v>
      </c>
      <c r="L10" t="n">
        <v>3</v>
      </c>
      <c r="M10" t="n">
        <v>19</v>
      </c>
      <c r="N10" t="n">
        <v>51.33</v>
      </c>
      <c r="O10" t="n">
        <v>28140.99</v>
      </c>
      <c r="P10" t="n">
        <v>81.56</v>
      </c>
      <c r="Q10" t="n">
        <v>202.89</v>
      </c>
      <c r="R10" t="n">
        <v>30.38</v>
      </c>
      <c r="S10" t="n">
        <v>13.89</v>
      </c>
      <c r="T10" t="n">
        <v>6484.64</v>
      </c>
      <c r="U10" t="n">
        <v>0.46</v>
      </c>
      <c r="V10" t="n">
        <v>0.71</v>
      </c>
      <c r="W10" t="n">
        <v>0.67</v>
      </c>
      <c r="X10" t="n">
        <v>0.41</v>
      </c>
      <c r="Y10" t="n">
        <v>1</v>
      </c>
      <c r="Z10" t="n">
        <v>10</v>
      </c>
      <c r="AA10" t="n">
        <v>58.0732320990808</v>
      </c>
      <c r="AB10" t="n">
        <v>79.45835816811632</v>
      </c>
      <c r="AC10" t="n">
        <v>71.87496398507581</v>
      </c>
      <c r="AD10" t="n">
        <v>58073.2320990808</v>
      </c>
      <c r="AE10" t="n">
        <v>79458.35816811632</v>
      </c>
      <c r="AF10" t="n">
        <v>2.528102691814457e-06</v>
      </c>
      <c r="AG10" t="n">
        <v>0.188125</v>
      </c>
      <c r="AH10" t="n">
        <v>71874.96398507581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11.2423</v>
      </c>
      <c r="E11" t="n">
        <v>8.9</v>
      </c>
      <c r="F11" t="n">
        <v>5.4</v>
      </c>
      <c r="G11" t="n">
        <v>17.05</v>
      </c>
      <c r="H11" t="n">
        <v>0.25</v>
      </c>
      <c r="I11" t="n">
        <v>19</v>
      </c>
      <c r="J11" t="n">
        <v>226.69</v>
      </c>
      <c r="K11" t="n">
        <v>56.94</v>
      </c>
      <c r="L11" t="n">
        <v>3.25</v>
      </c>
      <c r="M11" t="n">
        <v>17</v>
      </c>
      <c r="N11" t="n">
        <v>51.5</v>
      </c>
      <c r="O11" t="n">
        <v>28192.8</v>
      </c>
      <c r="P11" t="n">
        <v>80.68000000000001</v>
      </c>
      <c r="Q11" t="n">
        <v>202.82</v>
      </c>
      <c r="R11" t="n">
        <v>28.87</v>
      </c>
      <c r="S11" t="n">
        <v>13.89</v>
      </c>
      <c r="T11" t="n">
        <v>5742.06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56.66316846924514</v>
      </c>
      <c r="AB11" t="n">
        <v>77.52904690215917</v>
      </c>
      <c r="AC11" t="n">
        <v>70.12978347853564</v>
      </c>
      <c r="AD11" t="n">
        <v>56663.16846924514</v>
      </c>
      <c r="AE11" t="n">
        <v>77529.04690215917</v>
      </c>
      <c r="AF11" t="n">
        <v>2.566477839680128e-06</v>
      </c>
      <c r="AG11" t="n">
        <v>0.1854166666666667</v>
      </c>
      <c r="AH11" t="n">
        <v>70129.78347853564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11.3183</v>
      </c>
      <c r="E12" t="n">
        <v>8.84</v>
      </c>
      <c r="F12" t="n">
        <v>5.38</v>
      </c>
      <c r="G12" t="n">
        <v>17.95</v>
      </c>
      <c r="H12" t="n">
        <v>0.27</v>
      </c>
      <c r="I12" t="n">
        <v>18</v>
      </c>
      <c r="J12" t="n">
        <v>227.11</v>
      </c>
      <c r="K12" t="n">
        <v>56.94</v>
      </c>
      <c r="L12" t="n">
        <v>3.5</v>
      </c>
      <c r="M12" t="n">
        <v>16</v>
      </c>
      <c r="N12" t="n">
        <v>51.67</v>
      </c>
      <c r="O12" t="n">
        <v>28244.66</v>
      </c>
      <c r="P12" t="n">
        <v>80.38</v>
      </c>
      <c r="Q12" t="n">
        <v>202.81</v>
      </c>
      <c r="R12" t="n">
        <v>28.14</v>
      </c>
      <c r="S12" t="n">
        <v>13.89</v>
      </c>
      <c r="T12" t="n">
        <v>5378.31</v>
      </c>
      <c r="U12" t="n">
        <v>0.49</v>
      </c>
      <c r="V12" t="n">
        <v>0.72</v>
      </c>
      <c r="W12" t="n">
        <v>0.67</v>
      </c>
      <c r="X12" t="n">
        <v>0.35</v>
      </c>
      <c r="Y12" t="n">
        <v>1</v>
      </c>
      <c r="Z12" t="n">
        <v>10</v>
      </c>
      <c r="AA12" t="n">
        <v>56.09351943165492</v>
      </c>
      <c r="AB12" t="n">
        <v>76.74962795778677</v>
      </c>
      <c r="AC12" t="n">
        <v>69.42475118429253</v>
      </c>
      <c r="AD12" t="n">
        <v>56093.51943165492</v>
      </c>
      <c r="AE12" t="n">
        <v>76749.62795778677</v>
      </c>
      <c r="AF12" t="n">
        <v>2.583827698322549e-06</v>
      </c>
      <c r="AG12" t="n">
        <v>0.1841666666666667</v>
      </c>
      <c r="AH12" t="n">
        <v>69424.75118429253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11.4083</v>
      </c>
      <c r="E13" t="n">
        <v>8.77</v>
      </c>
      <c r="F13" t="n">
        <v>5.36</v>
      </c>
      <c r="G13" t="n">
        <v>18.91</v>
      </c>
      <c r="H13" t="n">
        <v>0.29</v>
      </c>
      <c r="I13" t="n">
        <v>17</v>
      </c>
      <c r="J13" t="n">
        <v>227.53</v>
      </c>
      <c r="K13" t="n">
        <v>56.94</v>
      </c>
      <c r="L13" t="n">
        <v>3.75</v>
      </c>
      <c r="M13" t="n">
        <v>15</v>
      </c>
      <c r="N13" t="n">
        <v>51.84</v>
      </c>
      <c r="O13" t="n">
        <v>28296.58</v>
      </c>
      <c r="P13" t="n">
        <v>79.73999999999999</v>
      </c>
      <c r="Q13" t="n">
        <v>202.82</v>
      </c>
      <c r="R13" t="n">
        <v>27.61</v>
      </c>
      <c r="S13" t="n">
        <v>13.89</v>
      </c>
      <c r="T13" t="n">
        <v>5121.84</v>
      </c>
      <c r="U13" t="n">
        <v>0.5</v>
      </c>
      <c r="V13" t="n">
        <v>0.72</v>
      </c>
      <c r="W13" t="n">
        <v>0.66</v>
      </c>
      <c r="X13" t="n">
        <v>0.32</v>
      </c>
      <c r="Y13" t="n">
        <v>1</v>
      </c>
      <c r="Z13" t="n">
        <v>10</v>
      </c>
      <c r="AA13" t="n">
        <v>55.30313818906406</v>
      </c>
      <c r="AB13" t="n">
        <v>75.66819347251501</v>
      </c>
      <c r="AC13" t="n">
        <v>68.44652728849192</v>
      </c>
      <c r="AD13" t="n">
        <v>55303.13818906406</v>
      </c>
      <c r="AE13" t="n">
        <v>75668.19347251502</v>
      </c>
      <c r="AF13" t="n">
        <v>2.604373583556995e-06</v>
      </c>
      <c r="AG13" t="n">
        <v>0.1827083333333333</v>
      </c>
      <c r="AH13" t="n">
        <v>68446.52728849192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11.4829</v>
      </c>
      <c r="E14" t="n">
        <v>8.710000000000001</v>
      </c>
      <c r="F14" t="n">
        <v>5.35</v>
      </c>
      <c r="G14" t="n">
        <v>20.05</v>
      </c>
      <c r="H14" t="n">
        <v>0.31</v>
      </c>
      <c r="I14" t="n">
        <v>16</v>
      </c>
      <c r="J14" t="n">
        <v>227.95</v>
      </c>
      <c r="K14" t="n">
        <v>56.94</v>
      </c>
      <c r="L14" t="n">
        <v>4</v>
      </c>
      <c r="M14" t="n">
        <v>14</v>
      </c>
      <c r="N14" t="n">
        <v>52.01</v>
      </c>
      <c r="O14" t="n">
        <v>28348.56</v>
      </c>
      <c r="P14" t="n">
        <v>79.38</v>
      </c>
      <c r="Q14" t="n">
        <v>202.88</v>
      </c>
      <c r="R14" t="n">
        <v>27.13</v>
      </c>
      <c r="S14" t="n">
        <v>13.89</v>
      </c>
      <c r="T14" t="n">
        <v>4883.59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54.75605015374512</v>
      </c>
      <c r="AB14" t="n">
        <v>74.91964348677131</v>
      </c>
      <c r="AC14" t="n">
        <v>67.76941786279087</v>
      </c>
      <c r="AD14" t="n">
        <v>54756.05015374512</v>
      </c>
      <c r="AE14" t="n">
        <v>74919.64348677131</v>
      </c>
      <c r="AF14" t="n">
        <v>2.621403839540214e-06</v>
      </c>
      <c r="AG14" t="n">
        <v>0.1814583333333334</v>
      </c>
      <c r="AH14" t="n">
        <v>67769.41786279087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11.5637</v>
      </c>
      <c r="E15" t="n">
        <v>8.65</v>
      </c>
      <c r="F15" t="n">
        <v>5.33</v>
      </c>
      <c r="G15" t="n">
        <v>21.31</v>
      </c>
      <c r="H15" t="n">
        <v>0.33</v>
      </c>
      <c r="I15" t="n">
        <v>15</v>
      </c>
      <c r="J15" t="n">
        <v>228.38</v>
      </c>
      <c r="K15" t="n">
        <v>56.94</v>
      </c>
      <c r="L15" t="n">
        <v>4.25</v>
      </c>
      <c r="M15" t="n">
        <v>13</v>
      </c>
      <c r="N15" t="n">
        <v>52.18</v>
      </c>
      <c r="O15" t="n">
        <v>28400.61</v>
      </c>
      <c r="P15" t="n">
        <v>79.06</v>
      </c>
      <c r="Q15" t="n">
        <v>202.82</v>
      </c>
      <c r="R15" t="n">
        <v>26.77</v>
      </c>
      <c r="S15" t="n">
        <v>13.89</v>
      </c>
      <c r="T15" t="n">
        <v>4708.13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54.17965800415222</v>
      </c>
      <c r="AB15" t="n">
        <v>74.13099831907174</v>
      </c>
      <c r="AC15" t="n">
        <v>67.05603988302582</v>
      </c>
      <c r="AD15" t="n">
        <v>54179.65800415222</v>
      </c>
      <c r="AE15" t="n">
        <v>74130.99831907173</v>
      </c>
      <c r="AF15" t="n">
        <v>2.639849478728471e-06</v>
      </c>
      <c r="AG15" t="n">
        <v>0.1802083333333333</v>
      </c>
      <c r="AH15" t="n">
        <v>67056.03988302582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11.6663</v>
      </c>
      <c r="E16" t="n">
        <v>8.57</v>
      </c>
      <c r="F16" t="n">
        <v>5.3</v>
      </c>
      <c r="G16" t="n">
        <v>22.7</v>
      </c>
      <c r="H16" t="n">
        <v>0.35</v>
      </c>
      <c r="I16" t="n">
        <v>14</v>
      </c>
      <c r="J16" t="n">
        <v>228.8</v>
      </c>
      <c r="K16" t="n">
        <v>56.94</v>
      </c>
      <c r="L16" t="n">
        <v>4.5</v>
      </c>
      <c r="M16" t="n">
        <v>12</v>
      </c>
      <c r="N16" t="n">
        <v>52.36</v>
      </c>
      <c r="O16" t="n">
        <v>28452.71</v>
      </c>
      <c r="P16" t="n">
        <v>78.45</v>
      </c>
      <c r="Q16" t="n">
        <v>202.85</v>
      </c>
      <c r="R16" t="n">
        <v>25.71</v>
      </c>
      <c r="S16" t="n">
        <v>13.89</v>
      </c>
      <c r="T16" t="n">
        <v>4187.24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53.35133580841075</v>
      </c>
      <c r="AB16" t="n">
        <v>72.99765134786263</v>
      </c>
      <c r="AC16" t="n">
        <v>66.03085795608609</v>
      </c>
      <c r="AD16" t="n">
        <v>53351.33580841075</v>
      </c>
      <c r="AE16" t="n">
        <v>72997.65134786263</v>
      </c>
      <c r="AF16" t="n">
        <v>2.66327178789574e-06</v>
      </c>
      <c r="AG16" t="n">
        <v>0.1785416666666667</v>
      </c>
      <c r="AH16" t="n">
        <v>66030.8579560861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11.7444</v>
      </c>
      <c r="E17" t="n">
        <v>8.51</v>
      </c>
      <c r="F17" t="n">
        <v>5.28</v>
      </c>
      <c r="G17" t="n">
        <v>24.38</v>
      </c>
      <c r="H17" t="n">
        <v>0.37</v>
      </c>
      <c r="I17" t="n">
        <v>13</v>
      </c>
      <c r="J17" t="n">
        <v>229.22</v>
      </c>
      <c r="K17" t="n">
        <v>56.94</v>
      </c>
      <c r="L17" t="n">
        <v>4.75</v>
      </c>
      <c r="M17" t="n">
        <v>11</v>
      </c>
      <c r="N17" t="n">
        <v>52.53</v>
      </c>
      <c r="O17" t="n">
        <v>28504.87</v>
      </c>
      <c r="P17" t="n">
        <v>78.16</v>
      </c>
      <c r="Q17" t="n">
        <v>202.84</v>
      </c>
      <c r="R17" t="n">
        <v>25.14</v>
      </c>
      <c r="S17" t="n">
        <v>13.89</v>
      </c>
      <c r="T17" t="n">
        <v>3903.38</v>
      </c>
      <c r="U17" t="n">
        <v>0.55</v>
      </c>
      <c r="V17" t="n">
        <v>0.73</v>
      </c>
      <c r="W17" t="n">
        <v>0.66</v>
      </c>
      <c r="X17" t="n">
        <v>0.24</v>
      </c>
      <c r="Y17" t="n">
        <v>1</v>
      </c>
      <c r="Z17" t="n">
        <v>10</v>
      </c>
      <c r="AA17" t="n">
        <v>52.81892484655026</v>
      </c>
      <c r="AB17" t="n">
        <v>72.26918318153152</v>
      </c>
      <c r="AC17" t="n">
        <v>65.37191376913792</v>
      </c>
      <c r="AD17" t="n">
        <v>52818.92484655026</v>
      </c>
      <c r="AE17" t="n">
        <v>72269.18318153152</v>
      </c>
      <c r="AF17" t="n">
        <v>2.681101050526964e-06</v>
      </c>
      <c r="AG17" t="n">
        <v>0.1772916666666667</v>
      </c>
      <c r="AH17" t="n">
        <v>65371.91376913792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11.7482</v>
      </c>
      <c r="E18" t="n">
        <v>8.51</v>
      </c>
      <c r="F18" t="n">
        <v>5.28</v>
      </c>
      <c r="G18" t="n">
        <v>24.37</v>
      </c>
      <c r="H18" t="n">
        <v>0.39</v>
      </c>
      <c r="I18" t="n">
        <v>13</v>
      </c>
      <c r="J18" t="n">
        <v>229.65</v>
      </c>
      <c r="K18" t="n">
        <v>56.94</v>
      </c>
      <c r="L18" t="n">
        <v>5</v>
      </c>
      <c r="M18" t="n">
        <v>11</v>
      </c>
      <c r="N18" t="n">
        <v>52.7</v>
      </c>
      <c r="O18" t="n">
        <v>28557.1</v>
      </c>
      <c r="P18" t="n">
        <v>77.95999999999999</v>
      </c>
      <c r="Q18" t="n">
        <v>202.81</v>
      </c>
      <c r="R18" t="n">
        <v>25.16</v>
      </c>
      <c r="S18" t="n">
        <v>13.89</v>
      </c>
      <c r="T18" t="n">
        <v>3915.45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52.70996960302592</v>
      </c>
      <c r="AB18" t="n">
        <v>72.12010581057551</v>
      </c>
      <c r="AC18" t="n">
        <v>65.23706413323448</v>
      </c>
      <c r="AD18" t="n">
        <v>52709.96960302591</v>
      </c>
      <c r="AE18" t="n">
        <v>72120.10581057551</v>
      </c>
      <c r="AF18" t="n">
        <v>2.681968543459086e-06</v>
      </c>
      <c r="AG18" t="n">
        <v>0.1772916666666667</v>
      </c>
      <c r="AH18" t="n">
        <v>65237.06413323449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11.8316</v>
      </c>
      <c r="E19" t="n">
        <v>8.449999999999999</v>
      </c>
      <c r="F19" t="n">
        <v>5.26</v>
      </c>
      <c r="G19" t="n">
        <v>26.32</v>
      </c>
      <c r="H19" t="n">
        <v>0.41</v>
      </c>
      <c r="I19" t="n">
        <v>12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77.75</v>
      </c>
      <c r="Q19" t="n">
        <v>202.81</v>
      </c>
      <c r="R19" t="n">
        <v>24.66</v>
      </c>
      <c r="S19" t="n">
        <v>13.89</v>
      </c>
      <c r="T19" t="n">
        <v>3670.89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52.19989614335</v>
      </c>
      <c r="AB19" t="n">
        <v>71.42220080019439</v>
      </c>
      <c r="AC19" t="n">
        <v>64.6057661975281</v>
      </c>
      <c r="AD19" t="n">
        <v>52199.89614334999</v>
      </c>
      <c r="AE19" t="n">
        <v>71422.20080019439</v>
      </c>
      <c r="AF19" t="n">
        <v>2.701007730443005e-06</v>
      </c>
      <c r="AG19" t="n">
        <v>0.1760416666666667</v>
      </c>
      <c r="AH19" t="n">
        <v>64605.76619752809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11.8211</v>
      </c>
      <c r="E20" t="n">
        <v>8.460000000000001</v>
      </c>
      <c r="F20" t="n">
        <v>5.27</v>
      </c>
      <c r="G20" t="n">
        <v>26.36</v>
      </c>
      <c r="H20" t="n">
        <v>0.42</v>
      </c>
      <c r="I20" t="n">
        <v>12</v>
      </c>
      <c r="J20" t="n">
        <v>230.49</v>
      </c>
      <c r="K20" t="n">
        <v>56.94</v>
      </c>
      <c r="L20" t="n">
        <v>5.5</v>
      </c>
      <c r="M20" t="n">
        <v>10</v>
      </c>
      <c r="N20" t="n">
        <v>53.05</v>
      </c>
      <c r="O20" t="n">
        <v>28661.73</v>
      </c>
      <c r="P20" t="n">
        <v>77.58</v>
      </c>
      <c r="Q20" t="n">
        <v>202.82</v>
      </c>
      <c r="R20" t="n">
        <v>24.91</v>
      </c>
      <c r="S20" t="n">
        <v>13.89</v>
      </c>
      <c r="T20" t="n">
        <v>3794.46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52.19351783780895</v>
      </c>
      <c r="AB20" t="n">
        <v>71.41347372116218</v>
      </c>
      <c r="AC20" t="n">
        <v>64.59787201867019</v>
      </c>
      <c r="AD20" t="n">
        <v>52193.51783780895</v>
      </c>
      <c r="AE20" t="n">
        <v>71413.47372116218</v>
      </c>
      <c r="AF20" t="n">
        <v>2.698610710498987e-06</v>
      </c>
      <c r="AG20" t="n">
        <v>0.17625</v>
      </c>
      <c r="AH20" t="n">
        <v>64597.87201867018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11.9407</v>
      </c>
      <c r="E21" t="n">
        <v>8.369999999999999</v>
      </c>
      <c r="F21" t="n">
        <v>5.23</v>
      </c>
      <c r="G21" t="n">
        <v>28.53</v>
      </c>
      <c r="H21" t="n">
        <v>0.44</v>
      </c>
      <c r="I21" t="n">
        <v>11</v>
      </c>
      <c r="J21" t="n">
        <v>230.92</v>
      </c>
      <c r="K21" t="n">
        <v>56.94</v>
      </c>
      <c r="L21" t="n">
        <v>5.75</v>
      </c>
      <c r="M21" t="n">
        <v>9</v>
      </c>
      <c r="N21" t="n">
        <v>53.23</v>
      </c>
      <c r="O21" t="n">
        <v>28714.14</v>
      </c>
      <c r="P21" t="n">
        <v>76.83</v>
      </c>
      <c r="Q21" t="n">
        <v>202.81</v>
      </c>
      <c r="R21" t="n">
        <v>23.73</v>
      </c>
      <c r="S21" t="n">
        <v>13.89</v>
      </c>
      <c r="T21" t="n">
        <v>3211.53</v>
      </c>
      <c r="U21" t="n">
        <v>0.59</v>
      </c>
      <c r="V21" t="n">
        <v>0.74</v>
      </c>
      <c r="W21" t="n">
        <v>0.65</v>
      </c>
      <c r="X21" t="n">
        <v>0.19</v>
      </c>
      <c r="Y21" t="n">
        <v>1</v>
      </c>
      <c r="Z21" t="n">
        <v>10</v>
      </c>
      <c r="AA21" t="n">
        <v>51.23890396516683</v>
      </c>
      <c r="AB21" t="n">
        <v>70.1073289060221</v>
      </c>
      <c r="AC21" t="n">
        <v>63.41638383150089</v>
      </c>
      <c r="AD21" t="n">
        <v>51238.90396516683</v>
      </c>
      <c r="AE21" t="n">
        <v>70107.3289060221</v>
      </c>
      <c r="AF21" t="n">
        <v>2.725913909099428e-06</v>
      </c>
      <c r="AG21" t="n">
        <v>0.174375</v>
      </c>
      <c r="AH21" t="n">
        <v>63416.38383150089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11.9439</v>
      </c>
      <c r="E22" t="n">
        <v>8.369999999999999</v>
      </c>
      <c r="F22" t="n">
        <v>5.23</v>
      </c>
      <c r="G22" t="n">
        <v>28.52</v>
      </c>
      <c r="H22" t="n">
        <v>0.46</v>
      </c>
      <c r="I22" t="n">
        <v>11</v>
      </c>
      <c r="J22" t="n">
        <v>231.34</v>
      </c>
      <c r="K22" t="n">
        <v>56.94</v>
      </c>
      <c r="L22" t="n">
        <v>6</v>
      </c>
      <c r="M22" t="n">
        <v>9</v>
      </c>
      <c r="N22" t="n">
        <v>53.4</v>
      </c>
      <c r="O22" t="n">
        <v>28766.61</v>
      </c>
      <c r="P22" t="n">
        <v>76.66</v>
      </c>
      <c r="Q22" t="n">
        <v>202.81</v>
      </c>
      <c r="R22" t="n">
        <v>23.7</v>
      </c>
      <c r="S22" t="n">
        <v>13.89</v>
      </c>
      <c r="T22" t="n">
        <v>3193.75</v>
      </c>
      <c r="U22" t="n">
        <v>0.59</v>
      </c>
      <c r="V22" t="n">
        <v>0.74</v>
      </c>
      <c r="W22" t="n">
        <v>0.65</v>
      </c>
      <c r="X22" t="n">
        <v>0.19</v>
      </c>
      <c r="Y22" t="n">
        <v>1</v>
      </c>
      <c r="Z22" t="n">
        <v>10</v>
      </c>
      <c r="AA22" t="n">
        <v>51.14835610545471</v>
      </c>
      <c r="AB22" t="n">
        <v>69.98343732967442</v>
      </c>
      <c r="AC22" t="n">
        <v>63.30431629331686</v>
      </c>
      <c r="AD22" t="n">
        <v>51148.35610545471</v>
      </c>
      <c r="AE22" t="n">
        <v>69983.43732967442</v>
      </c>
      <c r="AF22" t="n">
        <v>2.726644429463319e-06</v>
      </c>
      <c r="AG22" t="n">
        <v>0.174375</v>
      </c>
      <c r="AH22" t="n">
        <v>63304.31629331686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12.0216</v>
      </c>
      <c r="E23" t="n">
        <v>8.32</v>
      </c>
      <c r="F23" t="n">
        <v>5.22</v>
      </c>
      <c r="G23" t="n">
        <v>31.31</v>
      </c>
      <c r="H23" t="n">
        <v>0.48</v>
      </c>
      <c r="I23" t="n">
        <v>10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76.31999999999999</v>
      </c>
      <c r="Q23" t="n">
        <v>202.81</v>
      </c>
      <c r="R23" t="n">
        <v>23.28</v>
      </c>
      <c r="S23" t="n">
        <v>13.89</v>
      </c>
      <c r="T23" t="n">
        <v>2988.88</v>
      </c>
      <c r="U23" t="n">
        <v>0.6</v>
      </c>
      <c r="V23" t="n">
        <v>0.74</v>
      </c>
      <c r="W23" t="n">
        <v>0.65</v>
      </c>
      <c r="X23" t="n">
        <v>0.18</v>
      </c>
      <c r="Y23" t="n">
        <v>1</v>
      </c>
      <c r="Z23" t="n">
        <v>10</v>
      </c>
      <c r="AA23" t="n">
        <v>50.64847157238112</v>
      </c>
      <c r="AB23" t="n">
        <v>69.2994732581743</v>
      </c>
      <c r="AC23" t="n">
        <v>62.68562879285092</v>
      </c>
      <c r="AD23" t="n">
        <v>50648.47157238112</v>
      </c>
      <c r="AE23" t="n">
        <v>69299.4732581743</v>
      </c>
      <c r="AF23" t="n">
        <v>2.744382377049058e-06</v>
      </c>
      <c r="AG23" t="n">
        <v>0.1733333333333333</v>
      </c>
      <c r="AH23" t="n">
        <v>62685.62879285092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12.0325</v>
      </c>
      <c r="E24" t="n">
        <v>8.31</v>
      </c>
      <c r="F24" t="n">
        <v>5.21</v>
      </c>
      <c r="G24" t="n">
        <v>31.27</v>
      </c>
      <c r="H24" t="n">
        <v>0.5</v>
      </c>
      <c r="I24" t="n">
        <v>10</v>
      </c>
      <c r="J24" t="n">
        <v>232.2</v>
      </c>
      <c r="K24" t="n">
        <v>56.94</v>
      </c>
      <c r="L24" t="n">
        <v>6.5</v>
      </c>
      <c r="M24" t="n">
        <v>8</v>
      </c>
      <c r="N24" t="n">
        <v>53.75</v>
      </c>
      <c r="O24" t="n">
        <v>28871.74</v>
      </c>
      <c r="P24" t="n">
        <v>76.23999999999999</v>
      </c>
      <c r="Q24" t="n">
        <v>202.82</v>
      </c>
      <c r="R24" t="n">
        <v>22.9</v>
      </c>
      <c r="S24" t="n">
        <v>13.89</v>
      </c>
      <c r="T24" t="n">
        <v>2799.08</v>
      </c>
      <c r="U24" t="n">
        <v>0.61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50.5413931791933</v>
      </c>
      <c r="AB24" t="n">
        <v>69.15296387664951</v>
      </c>
      <c r="AC24" t="n">
        <v>62.55310206107158</v>
      </c>
      <c r="AD24" t="n">
        <v>50541.3931791933</v>
      </c>
      <c r="AE24" t="n">
        <v>69152.9638766495</v>
      </c>
      <c r="AF24" t="n">
        <v>2.746870712038563e-06</v>
      </c>
      <c r="AG24" t="n">
        <v>0.173125</v>
      </c>
      <c r="AH24" t="n">
        <v>62553.10206107158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12.014</v>
      </c>
      <c r="E25" t="n">
        <v>8.32</v>
      </c>
      <c r="F25" t="n">
        <v>5.22</v>
      </c>
      <c r="G25" t="n">
        <v>31.34</v>
      </c>
      <c r="H25" t="n">
        <v>0.52</v>
      </c>
      <c r="I25" t="n">
        <v>10</v>
      </c>
      <c r="J25" t="n">
        <v>232.62</v>
      </c>
      <c r="K25" t="n">
        <v>56.94</v>
      </c>
      <c r="L25" t="n">
        <v>6.75</v>
      </c>
      <c r="M25" t="n">
        <v>8</v>
      </c>
      <c r="N25" t="n">
        <v>53.93</v>
      </c>
      <c r="O25" t="n">
        <v>28924.39</v>
      </c>
      <c r="P25" t="n">
        <v>76.13</v>
      </c>
      <c r="Q25" t="n">
        <v>202.81</v>
      </c>
      <c r="R25" t="n">
        <v>23.39</v>
      </c>
      <c r="S25" t="n">
        <v>13.89</v>
      </c>
      <c r="T25" t="n">
        <v>3042.69</v>
      </c>
      <c r="U25" t="n">
        <v>0.59</v>
      </c>
      <c r="V25" t="n">
        <v>0.74</v>
      </c>
      <c r="W25" t="n">
        <v>0.66</v>
      </c>
      <c r="X25" t="n">
        <v>0.19</v>
      </c>
      <c r="Y25" t="n">
        <v>1</v>
      </c>
      <c r="Z25" t="n">
        <v>10</v>
      </c>
      <c r="AA25" t="n">
        <v>50.59294744904651</v>
      </c>
      <c r="AB25" t="n">
        <v>69.22350270307648</v>
      </c>
      <c r="AC25" t="n">
        <v>62.61690876090626</v>
      </c>
      <c r="AD25" t="n">
        <v>50592.94744904651</v>
      </c>
      <c r="AE25" t="n">
        <v>69223.50270307648</v>
      </c>
      <c r="AF25" t="n">
        <v>2.742647391184816e-06</v>
      </c>
      <c r="AG25" t="n">
        <v>0.1733333333333333</v>
      </c>
      <c r="AH25" t="n">
        <v>62616.90876090626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12.1098</v>
      </c>
      <c r="E26" t="n">
        <v>8.26</v>
      </c>
      <c r="F26" t="n">
        <v>5.2</v>
      </c>
      <c r="G26" t="n">
        <v>34.68</v>
      </c>
      <c r="H26" t="n">
        <v>0.53</v>
      </c>
      <c r="I26" t="n">
        <v>9</v>
      </c>
      <c r="J26" t="n">
        <v>233.05</v>
      </c>
      <c r="K26" t="n">
        <v>56.94</v>
      </c>
      <c r="L26" t="n">
        <v>7</v>
      </c>
      <c r="M26" t="n">
        <v>7</v>
      </c>
      <c r="N26" t="n">
        <v>54.11</v>
      </c>
      <c r="O26" t="n">
        <v>28977.11</v>
      </c>
      <c r="P26" t="n">
        <v>75.7</v>
      </c>
      <c r="Q26" t="n">
        <v>202.81</v>
      </c>
      <c r="R26" t="n">
        <v>22.7</v>
      </c>
      <c r="S26" t="n">
        <v>13.89</v>
      </c>
      <c r="T26" t="n">
        <v>2704.94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49.96069162544793</v>
      </c>
      <c r="AB26" t="n">
        <v>68.35842239207102</v>
      </c>
      <c r="AC26" t="n">
        <v>61.83439050063503</v>
      </c>
      <c r="AD26" t="n">
        <v>49960.69162544793</v>
      </c>
      <c r="AE26" t="n">
        <v>68358.42239207102</v>
      </c>
      <c r="AF26" t="n">
        <v>2.764517344578815e-06</v>
      </c>
      <c r="AG26" t="n">
        <v>0.1720833333333333</v>
      </c>
      <c r="AH26" t="n">
        <v>61834.39050063503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12.1135</v>
      </c>
      <c r="E27" t="n">
        <v>8.26</v>
      </c>
      <c r="F27" t="n">
        <v>5.2</v>
      </c>
      <c r="G27" t="n">
        <v>34.66</v>
      </c>
      <c r="H27" t="n">
        <v>0.55</v>
      </c>
      <c r="I27" t="n">
        <v>9</v>
      </c>
      <c r="J27" t="n">
        <v>233.48</v>
      </c>
      <c r="K27" t="n">
        <v>56.94</v>
      </c>
      <c r="L27" t="n">
        <v>7.25</v>
      </c>
      <c r="M27" t="n">
        <v>7</v>
      </c>
      <c r="N27" t="n">
        <v>54.29</v>
      </c>
      <c r="O27" t="n">
        <v>29029.89</v>
      </c>
      <c r="P27" t="n">
        <v>75.40000000000001</v>
      </c>
      <c r="Q27" t="n">
        <v>202.81</v>
      </c>
      <c r="R27" t="n">
        <v>22.58</v>
      </c>
      <c r="S27" t="n">
        <v>13.89</v>
      </c>
      <c r="T27" t="n">
        <v>2646.44</v>
      </c>
      <c r="U27" t="n">
        <v>0.62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49.81137991150137</v>
      </c>
      <c r="AB27" t="n">
        <v>68.15412751788151</v>
      </c>
      <c r="AC27" t="n">
        <v>61.64959324250844</v>
      </c>
      <c r="AD27" t="n">
        <v>49811.37991150137</v>
      </c>
      <c r="AE27" t="n">
        <v>68154.12751788151</v>
      </c>
      <c r="AF27" t="n">
        <v>2.765362008749565e-06</v>
      </c>
      <c r="AG27" t="n">
        <v>0.1720833333333333</v>
      </c>
      <c r="AH27" t="n">
        <v>61649.59324250845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12.1102</v>
      </c>
      <c r="E28" t="n">
        <v>8.26</v>
      </c>
      <c r="F28" t="n">
        <v>5.2</v>
      </c>
      <c r="G28" t="n">
        <v>34.68</v>
      </c>
      <c r="H28" t="n">
        <v>0.57</v>
      </c>
      <c r="I28" t="n">
        <v>9</v>
      </c>
      <c r="J28" t="n">
        <v>233.91</v>
      </c>
      <c r="K28" t="n">
        <v>56.94</v>
      </c>
      <c r="L28" t="n">
        <v>7.5</v>
      </c>
      <c r="M28" t="n">
        <v>7</v>
      </c>
      <c r="N28" t="n">
        <v>54.46</v>
      </c>
      <c r="O28" t="n">
        <v>29082.74</v>
      </c>
      <c r="P28" t="n">
        <v>75.43000000000001</v>
      </c>
      <c r="Q28" t="n">
        <v>202.86</v>
      </c>
      <c r="R28" t="n">
        <v>22.76</v>
      </c>
      <c r="S28" t="n">
        <v>13.89</v>
      </c>
      <c r="T28" t="n">
        <v>2732.77</v>
      </c>
      <c r="U28" t="n">
        <v>0.61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49.83778972146632</v>
      </c>
      <c r="AB28" t="n">
        <v>68.19026258499414</v>
      </c>
      <c r="AC28" t="n">
        <v>61.68227962953175</v>
      </c>
      <c r="AD28" t="n">
        <v>49837.78972146632</v>
      </c>
      <c r="AE28" t="n">
        <v>68190.26258499414</v>
      </c>
      <c r="AF28" t="n">
        <v>2.764608659624302e-06</v>
      </c>
      <c r="AG28" t="n">
        <v>0.1720833333333333</v>
      </c>
      <c r="AH28" t="n">
        <v>61682.27962953175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12.1972</v>
      </c>
      <c r="E29" t="n">
        <v>8.199999999999999</v>
      </c>
      <c r="F29" t="n">
        <v>5.19</v>
      </c>
      <c r="G29" t="n">
        <v>38.9</v>
      </c>
      <c r="H29" t="n">
        <v>0.59</v>
      </c>
      <c r="I29" t="n">
        <v>8</v>
      </c>
      <c r="J29" t="n">
        <v>234.34</v>
      </c>
      <c r="K29" t="n">
        <v>56.94</v>
      </c>
      <c r="L29" t="n">
        <v>7.75</v>
      </c>
      <c r="M29" t="n">
        <v>6</v>
      </c>
      <c r="N29" t="n">
        <v>54.64</v>
      </c>
      <c r="O29" t="n">
        <v>29135.65</v>
      </c>
      <c r="P29" t="n">
        <v>75.02</v>
      </c>
      <c r="Q29" t="n">
        <v>202.81</v>
      </c>
      <c r="R29" t="n">
        <v>22.29</v>
      </c>
      <c r="S29" t="n">
        <v>13.89</v>
      </c>
      <c r="T29" t="n">
        <v>2506.79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49.28500946596438</v>
      </c>
      <c r="AB29" t="n">
        <v>67.43392425247302</v>
      </c>
      <c r="AC29" t="n">
        <v>60.99812516593868</v>
      </c>
      <c r="AD29" t="n">
        <v>49285.00946596438</v>
      </c>
      <c r="AE29" t="n">
        <v>67433.92425247302</v>
      </c>
      <c r="AF29" t="n">
        <v>2.784469682017599e-06</v>
      </c>
      <c r="AG29" t="n">
        <v>0.1708333333333333</v>
      </c>
      <c r="AH29" t="n">
        <v>60998.12516593868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12.1955</v>
      </c>
      <c r="E30" t="n">
        <v>8.199999999999999</v>
      </c>
      <c r="F30" t="n">
        <v>5.19</v>
      </c>
      <c r="G30" t="n">
        <v>38.91</v>
      </c>
      <c r="H30" t="n">
        <v>0.61</v>
      </c>
      <c r="I30" t="n">
        <v>8</v>
      </c>
      <c r="J30" t="n">
        <v>234.77</v>
      </c>
      <c r="K30" t="n">
        <v>56.94</v>
      </c>
      <c r="L30" t="n">
        <v>8</v>
      </c>
      <c r="M30" t="n">
        <v>6</v>
      </c>
      <c r="N30" t="n">
        <v>54.82</v>
      </c>
      <c r="O30" t="n">
        <v>29188.62</v>
      </c>
      <c r="P30" t="n">
        <v>75.08</v>
      </c>
      <c r="Q30" t="n">
        <v>202.81</v>
      </c>
      <c r="R30" t="n">
        <v>22.24</v>
      </c>
      <c r="S30" t="n">
        <v>13.89</v>
      </c>
      <c r="T30" t="n">
        <v>2479.14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49.31832410366435</v>
      </c>
      <c r="AB30" t="n">
        <v>67.47950680951219</v>
      </c>
      <c r="AC30" t="n">
        <v>61.03935738770958</v>
      </c>
      <c r="AD30" t="n">
        <v>49318.32410366435</v>
      </c>
      <c r="AE30" t="n">
        <v>67479.50680951218</v>
      </c>
      <c r="AF30" t="n">
        <v>2.784081593074282e-06</v>
      </c>
      <c r="AG30" t="n">
        <v>0.1708333333333333</v>
      </c>
      <c r="AH30" t="n">
        <v>61039.35738770958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12.2096</v>
      </c>
      <c r="E31" t="n">
        <v>8.19</v>
      </c>
      <c r="F31" t="n">
        <v>5.18</v>
      </c>
      <c r="G31" t="n">
        <v>38.84</v>
      </c>
      <c r="H31" t="n">
        <v>0.62</v>
      </c>
      <c r="I31" t="n">
        <v>8</v>
      </c>
      <c r="J31" t="n">
        <v>235.2</v>
      </c>
      <c r="K31" t="n">
        <v>56.94</v>
      </c>
      <c r="L31" t="n">
        <v>8.25</v>
      </c>
      <c r="M31" t="n">
        <v>6</v>
      </c>
      <c r="N31" t="n">
        <v>55</v>
      </c>
      <c r="O31" t="n">
        <v>29241.66</v>
      </c>
      <c r="P31" t="n">
        <v>74.59</v>
      </c>
      <c r="Q31" t="n">
        <v>202.83</v>
      </c>
      <c r="R31" t="n">
        <v>21.93</v>
      </c>
      <c r="S31" t="n">
        <v>13.89</v>
      </c>
      <c r="T31" t="n">
        <v>2323.73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49.01891522957008</v>
      </c>
      <c r="AB31" t="n">
        <v>67.06984237898932</v>
      </c>
      <c r="AC31" t="n">
        <v>60.66879075546804</v>
      </c>
      <c r="AD31" t="n">
        <v>49018.91522957008</v>
      </c>
      <c r="AE31" t="n">
        <v>67069.84237898933</v>
      </c>
      <c r="AF31" t="n">
        <v>2.787300448427678e-06</v>
      </c>
      <c r="AG31" t="n">
        <v>0.170625</v>
      </c>
      <c r="AH31" t="n">
        <v>60668.79075546804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12.2063</v>
      </c>
      <c r="E32" t="n">
        <v>8.19</v>
      </c>
      <c r="F32" t="n">
        <v>5.18</v>
      </c>
      <c r="G32" t="n">
        <v>38.85</v>
      </c>
      <c r="H32" t="n">
        <v>0.64</v>
      </c>
      <c r="I32" t="n">
        <v>8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74.5</v>
      </c>
      <c r="Q32" t="n">
        <v>202.81</v>
      </c>
      <c r="R32" t="n">
        <v>21.98</v>
      </c>
      <c r="S32" t="n">
        <v>13.89</v>
      </c>
      <c r="T32" t="n">
        <v>2349.37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48.99140471673926</v>
      </c>
      <c r="AB32" t="n">
        <v>67.03220128165606</v>
      </c>
      <c r="AC32" t="n">
        <v>60.63474207163464</v>
      </c>
      <c r="AD32" t="n">
        <v>48991.40471673926</v>
      </c>
      <c r="AE32" t="n">
        <v>67032.20128165606</v>
      </c>
      <c r="AF32" t="n">
        <v>2.786547099302416e-06</v>
      </c>
      <c r="AG32" t="n">
        <v>0.170625</v>
      </c>
      <c r="AH32" t="n">
        <v>60634.74207163464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12.2212</v>
      </c>
      <c r="E33" t="n">
        <v>8.18</v>
      </c>
      <c r="F33" t="n">
        <v>5.17</v>
      </c>
      <c r="G33" t="n">
        <v>38.78</v>
      </c>
      <c r="H33" t="n">
        <v>0.66</v>
      </c>
      <c r="I33" t="n">
        <v>8</v>
      </c>
      <c r="J33" t="n">
        <v>236.06</v>
      </c>
      <c r="K33" t="n">
        <v>56.94</v>
      </c>
      <c r="L33" t="n">
        <v>8.75</v>
      </c>
      <c r="M33" t="n">
        <v>6</v>
      </c>
      <c r="N33" t="n">
        <v>55.36</v>
      </c>
      <c r="O33" t="n">
        <v>29347.92</v>
      </c>
      <c r="P33" t="n">
        <v>74.17</v>
      </c>
      <c r="Q33" t="n">
        <v>202.81</v>
      </c>
      <c r="R33" t="n">
        <v>21.84</v>
      </c>
      <c r="S33" t="n">
        <v>13.89</v>
      </c>
      <c r="T33" t="n">
        <v>2278.08</v>
      </c>
      <c r="U33" t="n">
        <v>0.64</v>
      </c>
      <c r="V33" t="n">
        <v>0.75</v>
      </c>
      <c r="W33" t="n">
        <v>0.65</v>
      </c>
      <c r="X33" t="n">
        <v>0.13</v>
      </c>
      <c r="Y33" t="n">
        <v>1</v>
      </c>
      <c r="Z33" t="n">
        <v>10</v>
      </c>
      <c r="AA33" t="n">
        <v>48.76084898877554</v>
      </c>
      <c r="AB33" t="n">
        <v>66.71674476325538</v>
      </c>
      <c r="AC33" t="n">
        <v>60.34939228060402</v>
      </c>
      <c r="AD33" t="n">
        <v>48760.84898877553</v>
      </c>
      <c r="AE33" t="n">
        <v>66716.74476325538</v>
      </c>
      <c r="AF33" t="n">
        <v>2.789948584746785e-06</v>
      </c>
      <c r="AG33" t="n">
        <v>0.1704166666666667</v>
      </c>
      <c r="AH33" t="n">
        <v>60349.39228060402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12.2951</v>
      </c>
      <c r="E34" t="n">
        <v>8.130000000000001</v>
      </c>
      <c r="F34" t="n">
        <v>5.17</v>
      </c>
      <c r="G34" t="n">
        <v>44.27</v>
      </c>
      <c r="H34" t="n">
        <v>0.68</v>
      </c>
      <c r="I34" t="n">
        <v>7</v>
      </c>
      <c r="J34" t="n">
        <v>236.49</v>
      </c>
      <c r="K34" t="n">
        <v>56.94</v>
      </c>
      <c r="L34" t="n">
        <v>9</v>
      </c>
      <c r="M34" t="n">
        <v>5</v>
      </c>
      <c r="N34" t="n">
        <v>55.55</v>
      </c>
      <c r="O34" t="n">
        <v>29401.15</v>
      </c>
      <c r="P34" t="n">
        <v>73.94</v>
      </c>
      <c r="Q34" t="n">
        <v>202.81</v>
      </c>
      <c r="R34" t="n">
        <v>21.52</v>
      </c>
      <c r="S34" t="n">
        <v>13.89</v>
      </c>
      <c r="T34" t="n">
        <v>2122.79</v>
      </c>
      <c r="U34" t="n">
        <v>0.65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48.37570997159957</v>
      </c>
      <c r="AB34" t="n">
        <v>66.18978056882122</v>
      </c>
      <c r="AC34" t="n">
        <v>59.8727208092876</v>
      </c>
      <c r="AD34" t="n">
        <v>48375.70997159957</v>
      </c>
      <c r="AE34" t="n">
        <v>66189.78056882122</v>
      </c>
      <c r="AF34" t="n">
        <v>2.806819039400402e-06</v>
      </c>
      <c r="AG34" t="n">
        <v>0.169375</v>
      </c>
      <c r="AH34" t="n">
        <v>59872.7208092876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12.3178</v>
      </c>
      <c r="E35" t="n">
        <v>8.119999999999999</v>
      </c>
      <c r="F35" t="n">
        <v>5.15</v>
      </c>
      <c r="G35" t="n">
        <v>44.15</v>
      </c>
      <c r="H35" t="n">
        <v>0.6899999999999999</v>
      </c>
      <c r="I35" t="n">
        <v>7</v>
      </c>
      <c r="J35" t="n">
        <v>236.92</v>
      </c>
      <c r="K35" t="n">
        <v>56.94</v>
      </c>
      <c r="L35" t="n">
        <v>9.25</v>
      </c>
      <c r="M35" t="n">
        <v>5</v>
      </c>
      <c r="N35" t="n">
        <v>55.73</v>
      </c>
      <c r="O35" t="n">
        <v>29454.44</v>
      </c>
      <c r="P35" t="n">
        <v>73.86</v>
      </c>
      <c r="Q35" t="n">
        <v>202.81</v>
      </c>
      <c r="R35" t="n">
        <v>21.18</v>
      </c>
      <c r="S35" t="n">
        <v>13.89</v>
      </c>
      <c r="T35" t="n">
        <v>1954.19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48.20333371416616</v>
      </c>
      <c r="AB35" t="n">
        <v>65.95392776869717</v>
      </c>
      <c r="AC35" t="n">
        <v>59.65937746938583</v>
      </c>
      <c r="AD35" t="n">
        <v>48203.33371416616</v>
      </c>
      <c r="AE35" t="n">
        <v>65953.92776869718</v>
      </c>
      <c r="AF35" t="n">
        <v>2.812001168231757e-06</v>
      </c>
      <c r="AG35" t="n">
        <v>0.1691666666666667</v>
      </c>
      <c r="AH35" t="n">
        <v>59659.37746938583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12.3001</v>
      </c>
      <c r="E36" t="n">
        <v>8.130000000000001</v>
      </c>
      <c r="F36" t="n">
        <v>5.16</v>
      </c>
      <c r="G36" t="n">
        <v>44.25</v>
      </c>
      <c r="H36" t="n">
        <v>0.71</v>
      </c>
      <c r="I36" t="n">
        <v>7</v>
      </c>
      <c r="J36" t="n">
        <v>237.35</v>
      </c>
      <c r="K36" t="n">
        <v>56.94</v>
      </c>
      <c r="L36" t="n">
        <v>9.5</v>
      </c>
      <c r="M36" t="n">
        <v>5</v>
      </c>
      <c r="N36" t="n">
        <v>55.91</v>
      </c>
      <c r="O36" t="n">
        <v>29507.8</v>
      </c>
      <c r="P36" t="n">
        <v>74</v>
      </c>
      <c r="Q36" t="n">
        <v>202.84</v>
      </c>
      <c r="R36" t="n">
        <v>21.45</v>
      </c>
      <c r="S36" t="n">
        <v>13.89</v>
      </c>
      <c r="T36" t="n">
        <v>2090.04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48.35784423783521</v>
      </c>
      <c r="AB36" t="n">
        <v>66.16533588370429</v>
      </c>
      <c r="AC36" t="n">
        <v>59.85060909060988</v>
      </c>
      <c r="AD36" t="n">
        <v>48357.84423783521</v>
      </c>
      <c r="AE36" t="n">
        <v>66165.33588370429</v>
      </c>
      <c r="AF36" t="n">
        <v>2.807960477468983e-06</v>
      </c>
      <c r="AG36" t="n">
        <v>0.169375</v>
      </c>
      <c r="AH36" t="n">
        <v>59850.60909060988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12.2968</v>
      </c>
      <c r="E37" t="n">
        <v>8.130000000000001</v>
      </c>
      <c r="F37" t="n">
        <v>5.16</v>
      </c>
      <c r="G37" t="n">
        <v>44.26</v>
      </c>
      <c r="H37" t="n">
        <v>0.73</v>
      </c>
      <c r="I37" t="n">
        <v>7</v>
      </c>
      <c r="J37" t="n">
        <v>237.79</v>
      </c>
      <c r="K37" t="n">
        <v>56.94</v>
      </c>
      <c r="L37" t="n">
        <v>9.75</v>
      </c>
      <c r="M37" t="n">
        <v>5</v>
      </c>
      <c r="N37" t="n">
        <v>56.09</v>
      </c>
      <c r="O37" t="n">
        <v>29561.22</v>
      </c>
      <c r="P37" t="n">
        <v>74</v>
      </c>
      <c r="Q37" t="n">
        <v>202.81</v>
      </c>
      <c r="R37" t="n">
        <v>21.55</v>
      </c>
      <c r="S37" t="n">
        <v>13.89</v>
      </c>
      <c r="T37" t="n">
        <v>2138.49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48.37018978646104</v>
      </c>
      <c r="AB37" t="n">
        <v>66.18222760798132</v>
      </c>
      <c r="AC37" t="n">
        <v>59.86588869242959</v>
      </c>
      <c r="AD37" t="n">
        <v>48370.18978646104</v>
      </c>
      <c r="AE37" t="n">
        <v>66182.22760798132</v>
      </c>
      <c r="AF37" t="n">
        <v>2.807207128343719e-06</v>
      </c>
      <c r="AG37" t="n">
        <v>0.169375</v>
      </c>
      <c r="AH37" t="n">
        <v>59865.88869242959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12.3119</v>
      </c>
      <c r="E38" t="n">
        <v>8.119999999999999</v>
      </c>
      <c r="F38" t="n">
        <v>5.15</v>
      </c>
      <c r="G38" t="n">
        <v>44.18</v>
      </c>
      <c r="H38" t="n">
        <v>0.75</v>
      </c>
      <c r="I38" t="n">
        <v>7</v>
      </c>
      <c r="J38" t="n">
        <v>238.22</v>
      </c>
      <c r="K38" t="n">
        <v>56.94</v>
      </c>
      <c r="L38" t="n">
        <v>10</v>
      </c>
      <c r="M38" t="n">
        <v>5</v>
      </c>
      <c r="N38" t="n">
        <v>56.28</v>
      </c>
      <c r="O38" t="n">
        <v>29614.71</v>
      </c>
      <c r="P38" t="n">
        <v>73.58</v>
      </c>
      <c r="Q38" t="n">
        <v>202.81</v>
      </c>
      <c r="R38" t="n">
        <v>21.23</v>
      </c>
      <c r="S38" t="n">
        <v>13.89</v>
      </c>
      <c r="T38" t="n">
        <v>1977.46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48.10154312401859</v>
      </c>
      <c r="AB38" t="n">
        <v>65.81465339257343</v>
      </c>
      <c r="AC38" t="n">
        <v>59.53339524424648</v>
      </c>
      <c r="AD38" t="n">
        <v>48101.54312401859</v>
      </c>
      <c r="AE38" t="n">
        <v>65814.65339257344</v>
      </c>
      <c r="AF38" t="n">
        <v>2.810654271310832e-06</v>
      </c>
      <c r="AG38" t="n">
        <v>0.1691666666666667</v>
      </c>
      <c r="AH38" t="n">
        <v>59533.39524424648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12.2942</v>
      </c>
      <c r="E39" t="n">
        <v>8.130000000000001</v>
      </c>
      <c r="F39" t="n">
        <v>5.17</v>
      </c>
      <c r="G39" t="n">
        <v>44.28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73.39</v>
      </c>
      <c r="Q39" t="n">
        <v>202.81</v>
      </c>
      <c r="R39" t="n">
        <v>21.72</v>
      </c>
      <c r="S39" t="n">
        <v>13.89</v>
      </c>
      <c r="T39" t="n">
        <v>2224.59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48.13562454896636</v>
      </c>
      <c r="AB39" t="n">
        <v>65.86128510175331</v>
      </c>
      <c r="AC39" t="n">
        <v>59.57557648855026</v>
      </c>
      <c r="AD39" t="n">
        <v>48135.62454896636</v>
      </c>
      <c r="AE39" t="n">
        <v>65861.28510175331</v>
      </c>
      <c r="AF39" t="n">
        <v>2.806613580548058e-06</v>
      </c>
      <c r="AG39" t="n">
        <v>0.169375</v>
      </c>
      <c r="AH39" t="n">
        <v>59575.57648855026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12.4087</v>
      </c>
      <c r="E40" t="n">
        <v>8.06</v>
      </c>
      <c r="F40" t="n">
        <v>5.13</v>
      </c>
      <c r="G40" t="n">
        <v>51.35</v>
      </c>
      <c r="H40" t="n">
        <v>0.78</v>
      </c>
      <c r="I40" t="n">
        <v>6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72.65000000000001</v>
      </c>
      <c r="Q40" t="n">
        <v>202.81</v>
      </c>
      <c r="R40" t="n">
        <v>20.67</v>
      </c>
      <c r="S40" t="n">
        <v>13.89</v>
      </c>
      <c r="T40" t="n">
        <v>1705.91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47.28051953950659</v>
      </c>
      <c r="AB40" t="n">
        <v>64.69129270324049</v>
      </c>
      <c r="AC40" t="n">
        <v>58.51724652245649</v>
      </c>
      <c r="AD40" t="n">
        <v>47280.51953950658</v>
      </c>
      <c r="AE40" t="n">
        <v>64691.2927032405</v>
      </c>
      <c r="AF40" t="n">
        <v>2.832752512318547e-06</v>
      </c>
      <c r="AG40" t="n">
        <v>0.1679166666666667</v>
      </c>
      <c r="AH40" t="n">
        <v>58517.24652245649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12.4014</v>
      </c>
      <c r="E41" t="n">
        <v>8.06</v>
      </c>
      <c r="F41" t="n">
        <v>5.14</v>
      </c>
      <c r="G41" t="n">
        <v>51.39</v>
      </c>
      <c r="H41" t="n">
        <v>0.8</v>
      </c>
      <c r="I41" t="n">
        <v>6</v>
      </c>
      <c r="J41" t="n">
        <v>239.53</v>
      </c>
      <c r="K41" t="n">
        <v>56.94</v>
      </c>
      <c r="L41" t="n">
        <v>10.75</v>
      </c>
      <c r="M41" t="n">
        <v>4</v>
      </c>
      <c r="N41" t="n">
        <v>56.83</v>
      </c>
      <c r="O41" t="n">
        <v>29775.57</v>
      </c>
      <c r="P41" t="n">
        <v>72.76000000000001</v>
      </c>
      <c r="Q41" t="n">
        <v>202.81</v>
      </c>
      <c r="R41" t="n">
        <v>20.75</v>
      </c>
      <c r="S41" t="n">
        <v>13.89</v>
      </c>
      <c r="T41" t="n">
        <v>1745.34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47.3807326059942</v>
      </c>
      <c r="AB41" t="n">
        <v>64.82840864189724</v>
      </c>
      <c r="AC41" t="n">
        <v>58.64127630837131</v>
      </c>
      <c r="AD41" t="n">
        <v>47380.7326059942</v>
      </c>
      <c r="AE41" t="n">
        <v>64828.40864189724</v>
      </c>
      <c r="AF41" t="n">
        <v>2.83108601273842e-06</v>
      </c>
      <c r="AG41" t="n">
        <v>0.1679166666666667</v>
      </c>
      <c r="AH41" t="n">
        <v>58641.27630837131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12.4014</v>
      </c>
      <c r="E42" t="n">
        <v>8.06</v>
      </c>
      <c r="F42" t="n">
        <v>5.14</v>
      </c>
      <c r="G42" t="n">
        <v>51.39</v>
      </c>
      <c r="H42" t="n">
        <v>0.82</v>
      </c>
      <c r="I42" t="n">
        <v>6</v>
      </c>
      <c r="J42" t="n">
        <v>239.96</v>
      </c>
      <c r="K42" t="n">
        <v>56.94</v>
      </c>
      <c r="L42" t="n">
        <v>11</v>
      </c>
      <c r="M42" t="n">
        <v>4</v>
      </c>
      <c r="N42" t="n">
        <v>57.02</v>
      </c>
      <c r="O42" t="n">
        <v>29829.32</v>
      </c>
      <c r="P42" t="n">
        <v>72.65000000000001</v>
      </c>
      <c r="Q42" t="n">
        <v>202.82</v>
      </c>
      <c r="R42" t="n">
        <v>20.78</v>
      </c>
      <c r="S42" t="n">
        <v>13.89</v>
      </c>
      <c r="T42" t="n">
        <v>1759.24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47.33246261693124</v>
      </c>
      <c r="AB42" t="n">
        <v>64.76236351333971</v>
      </c>
      <c r="AC42" t="n">
        <v>58.58153443418837</v>
      </c>
      <c r="AD42" t="n">
        <v>47332.46261693124</v>
      </c>
      <c r="AE42" t="n">
        <v>64762.36351333971</v>
      </c>
      <c r="AF42" t="n">
        <v>2.83108601273842e-06</v>
      </c>
      <c r="AG42" t="n">
        <v>0.1679166666666667</v>
      </c>
      <c r="AH42" t="n">
        <v>58581.53443418837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12.4172</v>
      </c>
      <c r="E43" t="n">
        <v>8.050000000000001</v>
      </c>
      <c r="F43" t="n">
        <v>5.13</v>
      </c>
      <c r="G43" t="n">
        <v>51.29</v>
      </c>
      <c r="H43" t="n">
        <v>0.83</v>
      </c>
      <c r="I43" t="n">
        <v>6</v>
      </c>
      <c r="J43" t="n">
        <v>240.4</v>
      </c>
      <c r="K43" t="n">
        <v>56.94</v>
      </c>
      <c r="L43" t="n">
        <v>11.25</v>
      </c>
      <c r="M43" t="n">
        <v>4</v>
      </c>
      <c r="N43" t="n">
        <v>57.21</v>
      </c>
      <c r="O43" t="n">
        <v>29883.27</v>
      </c>
      <c r="P43" t="n">
        <v>72.55</v>
      </c>
      <c r="Q43" t="n">
        <v>202.82</v>
      </c>
      <c r="R43" t="n">
        <v>20.54</v>
      </c>
      <c r="S43" t="n">
        <v>13.89</v>
      </c>
      <c r="T43" t="n">
        <v>1640.67</v>
      </c>
      <c r="U43" t="n">
        <v>0.68</v>
      </c>
      <c r="V43" t="n">
        <v>0.75</v>
      </c>
      <c r="W43" t="n">
        <v>0.64</v>
      </c>
      <c r="X43" t="n">
        <v>0.09</v>
      </c>
      <c r="Y43" t="n">
        <v>1</v>
      </c>
      <c r="Z43" t="n">
        <v>10</v>
      </c>
      <c r="AA43" t="n">
        <v>47.20504817500565</v>
      </c>
      <c r="AB43" t="n">
        <v>64.58802945276875</v>
      </c>
      <c r="AC43" t="n">
        <v>58.42383857167885</v>
      </c>
      <c r="AD43" t="n">
        <v>47205.04817500565</v>
      </c>
      <c r="AE43" t="n">
        <v>64588.02945276875</v>
      </c>
      <c r="AF43" t="n">
        <v>2.834692957035134e-06</v>
      </c>
      <c r="AG43" t="n">
        <v>0.1677083333333333</v>
      </c>
      <c r="AH43" t="n">
        <v>58423.83857167885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12.4044</v>
      </c>
      <c r="E44" t="n">
        <v>8.06</v>
      </c>
      <c r="F44" t="n">
        <v>5.14</v>
      </c>
      <c r="G44" t="n">
        <v>51.38</v>
      </c>
      <c r="H44" t="n">
        <v>0.85</v>
      </c>
      <c r="I44" t="n">
        <v>6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72.48999999999999</v>
      </c>
      <c r="Q44" t="n">
        <v>202.84</v>
      </c>
      <c r="R44" t="n">
        <v>20.7</v>
      </c>
      <c r="S44" t="n">
        <v>13.89</v>
      </c>
      <c r="T44" t="n">
        <v>1717.51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47.25138931751118</v>
      </c>
      <c r="AB44" t="n">
        <v>64.65143544837169</v>
      </c>
      <c r="AC44" t="n">
        <v>58.48119318805234</v>
      </c>
      <c r="AD44" t="n">
        <v>47251.38931751117</v>
      </c>
      <c r="AE44" t="n">
        <v>64651.43544837169</v>
      </c>
      <c r="AF44" t="n">
        <v>2.831770875579568e-06</v>
      </c>
      <c r="AG44" t="n">
        <v>0.1679166666666667</v>
      </c>
      <c r="AH44" t="n">
        <v>58481.19318805234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12.4104</v>
      </c>
      <c r="E45" t="n">
        <v>8.06</v>
      </c>
      <c r="F45" t="n">
        <v>5.13</v>
      </c>
      <c r="G45" t="n">
        <v>51.34</v>
      </c>
      <c r="H45" t="n">
        <v>0.87</v>
      </c>
      <c r="I45" t="n">
        <v>6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72.3</v>
      </c>
      <c r="Q45" t="n">
        <v>202.81</v>
      </c>
      <c r="R45" t="n">
        <v>20.66</v>
      </c>
      <c r="S45" t="n">
        <v>13.89</v>
      </c>
      <c r="T45" t="n">
        <v>1701</v>
      </c>
      <c r="U45" t="n">
        <v>0.67</v>
      </c>
      <c r="V45" t="n">
        <v>0.75</v>
      </c>
      <c r="W45" t="n">
        <v>0.64</v>
      </c>
      <c r="X45" t="n">
        <v>0.1</v>
      </c>
      <c r="Y45" t="n">
        <v>1</v>
      </c>
      <c r="Z45" t="n">
        <v>10</v>
      </c>
      <c r="AA45" t="n">
        <v>47.12088970121361</v>
      </c>
      <c r="AB45" t="n">
        <v>64.47288011611671</v>
      </c>
      <c r="AC45" t="n">
        <v>58.31967892610373</v>
      </c>
      <c r="AD45" t="n">
        <v>47120.88970121361</v>
      </c>
      <c r="AE45" t="n">
        <v>64472.88011611671</v>
      </c>
      <c r="AF45" t="n">
        <v>2.833140601261864e-06</v>
      </c>
      <c r="AG45" t="n">
        <v>0.1679166666666667</v>
      </c>
      <c r="AH45" t="n">
        <v>58319.67892610373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12.4048</v>
      </c>
      <c r="E46" t="n">
        <v>8.06</v>
      </c>
      <c r="F46" t="n">
        <v>5.14</v>
      </c>
      <c r="G46" t="n">
        <v>51.37</v>
      </c>
      <c r="H46" t="n">
        <v>0.88</v>
      </c>
      <c r="I46" t="n">
        <v>6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72.25</v>
      </c>
      <c r="Q46" t="n">
        <v>202.81</v>
      </c>
      <c r="R46" t="n">
        <v>20.69</v>
      </c>
      <c r="S46" t="n">
        <v>13.89</v>
      </c>
      <c r="T46" t="n">
        <v>1714.78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47.14465391975932</v>
      </c>
      <c r="AB46" t="n">
        <v>64.50539536833428</v>
      </c>
      <c r="AC46" t="n">
        <v>58.3490909682851</v>
      </c>
      <c r="AD46" t="n">
        <v>47144.65391975932</v>
      </c>
      <c r="AE46" t="n">
        <v>64505.39536833428</v>
      </c>
      <c r="AF46" t="n">
        <v>2.831862190625055e-06</v>
      </c>
      <c r="AG46" t="n">
        <v>0.1679166666666667</v>
      </c>
      <c r="AH46" t="n">
        <v>58349.09096828511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12.4061</v>
      </c>
      <c r="E47" t="n">
        <v>8.06</v>
      </c>
      <c r="F47" t="n">
        <v>5.14</v>
      </c>
      <c r="G47" t="n">
        <v>51.36</v>
      </c>
      <c r="H47" t="n">
        <v>0.9</v>
      </c>
      <c r="I47" t="n">
        <v>6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72.14</v>
      </c>
      <c r="Q47" t="n">
        <v>202.81</v>
      </c>
      <c r="R47" t="n">
        <v>20.65</v>
      </c>
      <c r="S47" t="n">
        <v>13.89</v>
      </c>
      <c r="T47" t="n">
        <v>1696.59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47.09170814262351</v>
      </c>
      <c r="AB47" t="n">
        <v>64.43295262025424</v>
      </c>
      <c r="AC47" t="n">
        <v>58.28356205440778</v>
      </c>
      <c r="AD47" t="n">
        <v>47091.70814262351</v>
      </c>
      <c r="AE47" t="n">
        <v>64432.95262025425</v>
      </c>
      <c r="AF47" t="n">
        <v>2.832158964522885e-06</v>
      </c>
      <c r="AG47" t="n">
        <v>0.1679166666666667</v>
      </c>
      <c r="AH47" t="n">
        <v>58283.56205440778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12.4091</v>
      </c>
      <c r="E48" t="n">
        <v>8.06</v>
      </c>
      <c r="F48" t="n">
        <v>5.13</v>
      </c>
      <c r="G48" t="n">
        <v>51.34</v>
      </c>
      <c r="H48" t="n">
        <v>0.92</v>
      </c>
      <c r="I48" t="n">
        <v>6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71.81</v>
      </c>
      <c r="Q48" t="n">
        <v>202.81</v>
      </c>
      <c r="R48" t="n">
        <v>20.73</v>
      </c>
      <c r="S48" t="n">
        <v>13.89</v>
      </c>
      <c r="T48" t="n">
        <v>1732.83</v>
      </c>
      <c r="U48" t="n">
        <v>0.67</v>
      </c>
      <c r="V48" t="n">
        <v>0.75</v>
      </c>
      <c r="W48" t="n">
        <v>0.64</v>
      </c>
      <c r="X48" t="n">
        <v>0.1</v>
      </c>
      <c r="Y48" t="n">
        <v>1</v>
      </c>
      <c r="Z48" t="n">
        <v>10</v>
      </c>
      <c r="AA48" t="n">
        <v>46.91069271449141</v>
      </c>
      <c r="AB48" t="n">
        <v>64.18527932564695</v>
      </c>
      <c r="AC48" t="n">
        <v>58.05952635142608</v>
      </c>
      <c r="AD48" t="n">
        <v>46910.69271449141</v>
      </c>
      <c r="AE48" t="n">
        <v>64185.27932564695</v>
      </c>
      <c r="AF48" t="n">
        <v>2.832843827364034e-06</v>
      </c>
      <c r="AG48" t="n">
        <v>0.1679166666666667</v>
      </c>
      <c r="AH48" t="n">
        <v>58059.52635142608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12.3911</v>
      </c>
      <c r="E49" t="n">
        <v>8.07</v>
      </c>
      <c r="F49" t="n">
        <v>5.15</v>
      </c>
      <c r="G49" t="n">
        <v>51.46</v>
      </c>
      <c r="H49" t="n">
        <v>0.93</v>
      </c>
      <c r="I49" t="n">
        <v>6</v>
      </c>
      <c r="J49" t="n">
        <v>243.03</v>
      </c>
      <c r="K49" t="n">
        <v>56.94</v>
      </c>
      <c r="L49" t="n">
        <v>12.75</v>
      </c>
      <c r="M49" t="n">
        <v>4</v>
      </c>
      <c r="N49" t="n">
        <v>58.34</v>
      </c>
      <c r="O49" t="n">
        <v>30207.61</v>
      </c>
      <c r="P49" t="n">
        <v>71.81</v>
      </c>
      <c r="Q49" t="n">
        <v>202.81</v>
      </c>
      <c r="R49" t="n">
        <v>21.03</v>
      </c>
      <c r="S49" t="n">
        <v>13.89</v>
      </c>
      <c r="T49" t="n">
        <v>1884.7</v>
      </c>
      <c r="U49" t="n">
        <v>0.66</v>
      </c>
      <c r="V49" t="n">
        <v>0.75</v>
      </c>
      <c r="W49" t="n">
        <v>0.65</v>
      </c>
      <c r="X49" t="n">
        <v>0.11</v>
      </c>
      <c r="Y49" t="n">
        <v>1</v>
      </c>
      <c r="Z49" t="n">
        <v>10</v>
      </c>
      <c r="AA49" t="n">
        <v>47.02734474190363</v>
      </c>
      <c r="AB49" t="n">
        <v>64.34488777587651</v>
      </c>
      <c r="AC49" t="n">
        <v>58.20390199517765</v>
      </c>
      <c r="AD49" t="n">
        <v>47027.34474190362</v>
      </c>
      <c r="AE49" t="n">
        <v>64344.88777587652</v>
      </c>
      <c r="AF49" t="n">
        <v>2.828734650317145e-06</v>
      </c>
      <c r="AG49" t="n">
        <v>0.168125</v>
      </c>
      <c r="AH49" t="n">
        <v>58203.90199517765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12.4961</v>
      </c>
      <c r="E50" t="n">
        <v>8</v>
      </c>
      <c r="F50" t="n">
        <v>5.12</v>
      </c>
      <c r="G50" t="n">
        <v>61.47</v>
      </c>
      <c r="H50" t="n">
        <v>0.95</v>
      </c>
      <c r="I50" t="n">
        <v>5</v>
      </c>
      <c r="J50" t="n">
        <v>243.47</v>
      </c>
      <c r="K50" t="n">
        <v>56.94</v>
      </c>
      <c r="L50" t="n">
        <v>13</v>
      </c>
      <c r="M50" t="n">
        <v>3</v>
      </c>
      <c r="N50" t="n">
        <v>58.53</v>
      </c>
      <c r="O50" t="n">
        <v>30261.91</v>
      </c>
      <c r="P50" t="n">
        <v>71.38</v>
      </c>
      <c r="Q50" t="n">
        <v>202.82</v>
      </c>
      <c r="R50" t="n">
        <v>20.26</v>
      </c>
      <c r="S50" t="n">
        <v>13.89</v>
      </c>
      <c r="T50" t="n">
        <v>1506.33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46.38255273469487</v>
      </c>
      <c r="AB50" t="n">
        <v>63.46265490539821</v>
      </c>
      <c r="AC50" t="n">
        <v>57.4058681916359</v>
      </c>
      <c r="AD50" t="n">
        <v>46382.55273469487</v>
      </c>
      <c r="AE50" t="n">
        <v>63462.65490539821</v>
      </c>
      <c r="AF50" t="n">
        <v>2.852704849757331e-06</v>
      </c>
      <c r="AG50" t="n">
        <v>0.1666666666666667</v>
      </c>
      <c r="AH50" t="n">
        <v>57405.8681916359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12.4996</v>
      </c>
      <c r="E51" t="n">
        <v>8</v>
      </c>
      <c r="F51" t="n">
        <v>5.12</v>
      </c>
      <c r="G51" t="n">
        <v>61.44</v>
      </c>
      <c r="H51" t="n">
        <v>0.97</v>
      </c>
      <c r="I51" t="n">
        <v>5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71.26000000000001</v>
      </c>
      <c r="Q51" t="n">
        <v>202.81</v>
      </c>
      <c r="R51" t="n">
        <v>20.23</v>
      </c>
      <c r="S51" t="n">
        <v>13.89</v>
      </c>
      <c r="T51" t="n">
        <v>1489.85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46.31797680459531</v>
      </c>
      <c r="AB51" t="n">
        <v>63.37429926894708</v>
      </c>
      <c r="AC51" t="n">
        <v>57.32594509311973</v>
      </c>
      <c r="AD51" t="n">
        <v>46317.97680459531</v>
      </c>
      <c r="AE51" t="n">
        <v>63374.29926894708</v>
      </c>
      <c r="AF51" t="n">
        <v>2.853503856405337e-06</v>
      </c>
      <c r="AG51" t="n">
        <v>0.1666666666666667</v>
      </c>
      <c r="AH51" t="n">
        <v>57325.94509311973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12.4974</v>
      </c>
      <c r="E52" t="n">
        <v>8</v>
      </c>
      <c r="F52" t="n">
        <v>5.12</v>
      </c>
      <c r="G52" t="n">
        <v>61.46</v>
      </c>
      <c r="H52" t="n">
        <v>0.98</v>
      </c>
      <c r="I52" t="n">
        <v>5</v>
      </c>
      <c r="J52" t="n">
        <v>244.35</v>
      </c>
      <c r="K52" t="n">
        <v>56.94</v>
      </c>
      <c r="L52" t="n">
        <v>13.5</v>
      </c>
      <c r="M52" t="n">
        <v>3</v>
      </c>
      <c r="N52" t="n">
        <v>58.91</v>
      </c>
      <c r="O52" t="n">
        <v>30370.7</v>
      </c>
      <c r="P52" t="n">
        <v>71.06</v>
      </c>
      <c r="Q52" t="n">
        <v>202.81</v>
      </c>
      <c r="R52" t="n">
        <v>20.22</v>
      </c>
      <c r="S52" t="n">
        <v>13.89</v>
      </c>
      <c r="T52" t="n">
        <v>1484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46.23862855062041</v>
      </c>
      <c r="AB52" t="n">
        <v>63.26573148726077</v>
      </c>
      <c r="AC52" t="n">
        <v>57.22773886814169</v>
      </c>
      <c r="AD52" t="n">
        <v>46238.62855062041</v>
      </c>
      <c r="AE52" t="n">
        <v>63265.73148726077</v>
      </c>
      <c r="AF52" t="n">
        <v>2.853001623655162e-06</v>
      </c>
      <c r="AG52" t="n">
        <v>0.1666666666666667</v>
      </c>
      <c r="AH52" t="n">
        <v>57227.73886814169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12.5017</v>
      </c>
      <c r="E53" t="n">
        <v>8</v>
      </c>
      <c r="F53" t="n">
        <v>5.12</v>
      </c>
      <c r="G53" t="n">
        <v>61.42</v>
      </c>
      <c r="H53" t="n">
        <v>1</v>
      </c>
      <c r="I53" t="n">
        <v>5</v>
      </c>
      <c r="J53" t="n">
        <v>244.79</v>
      </c>
      <c r="K53" t="n">
        <v>56.94</v>
      </c>
      <c r="L53" t="n">
        <v>13.75</v>
      </c>
      <c r="M53" t="n">
        <v>3</v>
      </c>
      <c r="N53" t="n">
        <v>59.1</v>
      </c>
      <c r="O53" t="n">
        <v>30425.2</v>
      </c>
      <c r="P53" t="n">
        <v>70.98</v>
      </c>
      <c r="Q53" t="n">
        <v>202.81</v>
      </c>
      <c r="R53" t="n">
        <v>20.17</v>
      </c>
      <c r="S53" t="n">
        <v>13.89</v>
      </c>
      <c r="T53" t="n">
        <v>1458.04</v>
      </c>
      <c r="U53" t="n">
        <v>0.6899999999999999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46.18870672532629</v>
      </c>
      <c r="AB53" t="n">
        <v>63.19742624349789</v>
      </c>
      <c r="AC53" t="n">
        <v>57.1659525809765</v>
      </c>
      <c r="AD53" t="n">
        <v>46188.70672532629</v>
      </c>
      <c r="AE53" t="n">
        <v>63197.4262434979</v>
      </c>
      <c r="AF53" t="n">
        <v>2.853983260394141e-06</v>
      </c>
      <c r="AG53" t="n">
        <v>0.1666666666666667</v>
      </c>
      <c r="AH53" t="n">
        <v>57165.9525809765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12.5</v>
      </c>
      <c r="E54" t="n">
        <v>8</v>
      </c>
      <c r="F54" t="n">
        <v>5.12</v>
      </c>
      <c r="G54" t="n">
        <v>61.44</v>
      </c>
      <c r="H54" t="n">
        <v>1.02</v>
      </c>
      <c r="I54" t="n">
        <v>5</v>
      </c>
      <c r="J54" t="n">
        <v>245.23</v>
      </c>
      <c r="K54" t="n">
        <v>56.94</v>
      </c>
      <c r="L54" t="n">
        <v>14</v>
      </c>
      <c r="M54" t="n">
        <v>3</v>
      </c>
      <c r="N54" t="n">
        <v>59.29</v>
      </c>
      <c r="O54" t="n">
        <v>30479.78</v>
      </c>
      <c r="P54" t="n">
        <v>71.27</v>
      </c>
      <c r="Q54" t="n">
        <v>202.81</v>
      </c>
      <c r="R54" t="n">
        <v>20.15</v>
      </c>
      <c r="S54" t="n">
        <v>13.89</v>
      </c>
      <c r="T54" t="n">
        <v>1449.99</v>
      </c>
      <c r="U54" t="n">
        <v>0.6899999999999999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46.32092317371556</v>
      </c>
      <c r="AB54" t="n">
        <v>63.37833062116202</v>
      </c>
      <c r="AC54" t="n">
        <v>57.32959169873731</v>
      </c>
      <c r="AD54" t="n">
        <v>46320.92317371556</v>
      </c>
      <c r="AE54" t="n">
        <v>63378.33062116202</v>
      </c>
      <c r="AF54" t="n">
        <v>2.853595171450824e-06</v>
      </c>
      <c r="AG54" t="n">
        <v>0.1666666666666667</v>
      </c>
      <c r="AH54" t="n">
        <v>57329.59169873731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12.4853</v>
      </c>
      <c r="E55" t="n">
        <v>8.01</v>
      </c>
      <c r="F55" t="n">
        <v>5.13</v>
      </c>
      <c r="G55" t="n">
        <v>61.55</v>
      </c>
      <c r="H55" t="n">
        <v>1.03</v>
      </c>
      <c r="I55" t="n">
        <v>5</v>
      </c>
      <c r="J55" t="n">
        <v>245.68</v>
      </c>
      <c r="K55" t="n">
        <v>56.94</v>
      </c>
      <c r="L55" t="n">
        <v>14.25</v>
      </c>
      <c r="M55" t="n">
        <v>3</v>
      </c>
      <c r="N55" t="n">
        <v>59.48</v>
      </c>
      <c r="O55" t="n">
        <v>30534.42</v>
      </c>
      <c r="P55" t="n">
        <v>71.29000000000001</v>
      </c>
      <c r="Q55" t="n">
        <v>202.81</v>
      </c>
      <c r="R55" t="n">
        <v>20.43</v>
      </c>
      <c r="S55" t="n">
        <v>13.89</v>
      </c>
      <c r="T55" t="n">
        <v>1591.47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46.40762998561055</v>
      </c>
      <c r="AB55" t="n">
        <v>63.49696670643127</v>
      </c>
      <c r="AC55" t="n">
        <v>57.4369053225353</v>
      </c>
      <c r="AD55" t="n">
        <v>46407.62998561055</v>
      </c>
      <c r="AE55" t="n">
        <v>63496.96670643127</v>
      </c>
      <c r="AF55" t="n">
        <v>2.850239343529198e-06</v>
      </c>
      <c r="AG55" t="n">
        <v>0.166875</v>
      </c>
      <c r="AH55" t="n">
        <v>57436.9053225353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12.4935</v>
      </c>
      <c r="E56" t="n">
        <v>8</v>
      </c>
      <c r="F56" t="n">
        <v>5.12</v>
      </c>
      <c r="G56" t="n">
        <v>61.49</v>
      </c>
      <c r="H56" t="n">
        <v>1.05</v>
      </c>
      <c r="I56" t="n">
        <v>5</v>
      </c>
      <c r="J56" t="n">
        <v>246.12</v>
      </c>
      <c r="K56" t="n">
        <v>56.94</v>
      </c>
      <c r="L56" t="n">
        <v>14.5</v>
      </c>
      <c r="M56" t="n">
        <v>3</v>
      </c>
      <c r="N56" t="n">
        <v>59.68</v>
      </c>
      <c r="O56" t="n">
        <v>30589.13</v>
      </c>
      <c r="P56" t="n">
        <v>70.98</v>
      </c>
      <c r="Q56" t="n">
        <v>202.82</v>
      </c>
      <c r="R56" t="n">
        <v>20.34</v>
      </c>
      <c r="S56" t="n">
        <v>13.89</v>
      </c>
      <c r="T56" t="n">
        <v>1543.77</v>
      </c>
      <c r="U56" t="n">
        <v>0.68</v>
      </c>
      <c r="V56" t="n">
        <v>0.76</v>
      </c>
      <c r="W56" t="n">
        <v>0.64</v>
      </c>
      <c r="X56" t="n">
        <v>0.09</v>
      </c>
      <c r="Y56" t="n">
        <v>1</v>
      </c>
      <c r="Z56" t="n">
        <v>10</v>
      </c>
      <c r="AA56" t="n">
        <v>46.2174844421001</v>
      </c>
      <c r="AB56" t="n">
        <v>63.23680118517106</v>
      </c>
      <c r="AC56" t="n">
        <v>57.20156963347947</v>
      </c>
      <c r="AD56" t="n">
        <v>46217.4844421001</v>
      </c>
      <c r="AE56" t="n">
        <v>63236.80118517106</v>
      </c>
      <c r="AF56" t="n">
        <v>2.852111301961669e-06</v>
      </c>
      <c r="AG56" t="n">
        <v>0.1666666666666667</v>
      </c>
      <c r="AH56" t="n">
        <v>57201.56963347947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12.49</v>
      </c>
      <c r="E57" t="n">
        <v>8.01</v>
      </c>
      <c r="F57" t="n">
        <v>5.13</v>
      </c>
      <c r="G57" t="n">
        <v>61.51</v>
      </c>
      <c r="H57" t="n">
        <v>1.06</v>
      </c>
      <c r="I57" t="n">
        <v>5</v>
      </c>
      <c r="J57" t="n">
        <v>246.57</v>
      </c>
      <c r="K57" t="n">
        <v>56.94</v>
      </c>
      <c r="L57" t="n">
        <v>14.75</v>
      </c>
      <c r="M57" t="n">
        <v>3</v>
      </c>
      <c r="N57" t="n">
        <v>59.87</v>
      </c>
      <c r="O57" t="n">
        <v>30643.91</v>
      </c>
      <c r="P57" t="n">
        <v>70.79000000000001</v>
      </c>
      <c r="Q57" t="n">
        <v>202.82</v>
      </c>
      <c r="R57" t="n">
        <v>20.35</v>
      </c>
      <c r="S57" t="n">
        <v>13.89</v>
      </c>
      <c r="T57" t="n">
        <v>1547.47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46.1731961467097</v>
      </c>
      <c r="AB57" t="n">
        <v>63.17620398555625</v>
      </c>
      <c r="AC57" t="n">
        <v>57.14675574554717</v>
      </c>
      <c r="AD57" t="n">
        <v>46173.1961467097</v>
      </c>
      <c r="AE57" t="n">
        <v>63176.20398555625</v>
      </c>
      <c r="AF57" t="n">
        <v>2.851312295313663e-06</v>
      </c>
      <c r="AG57" t="n">
        <v>0.166875</v>
      </c>
      <c r="AH57" t="n">
        <v>57146.75574554718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12.4987</v>
      </c>
      <c r="E58" t="n">
        <v>8</v>
      </c>
      <c r="F58" t="n">
        <v>5.12</v>
      </c>
      <c r="G58" t="n">
        <v>61.45</v>
      </c>
      <c r="H58" t="n">
        <v>1.08</v>
      </c>
      <c r="I58" t="n">
        <v>5</v>
      </c>
      <c r="J58" t="n">
        <v>247.01</v>
      </c>
      <c r="K58" t="n">
        <v>56.94</v>
      </c>
      <c r="L58" t="n">
        <v>15</v>
      </c>
      <c r="M58" t="n">
        <v>3</v>
      </c>
      <c r="N58" t="n">
        <v>60.07</v>
      </c>
      <c r="O58" t="n">
        <v>30698.76</v>
      </c>
      <c r="P58" t="n">
        <v>70.45999999999999</v>
      </c>
      <c r="Q58" t="n">
        <v>202.81</v>
      </c>
      <c r="R58" t="n">
        <v>20.19</v>
      </c>
      <c r="S58" t="n">
        <v>13.89</v>
      </c>
      <c r="T58" t="n">
        <v>1468.38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45.97282175508479</v>
      </c>
      <c r="AB58" t="n">
        <v>62.90204290304091</v>
      </c>
      <c r="AC58" t="n">
        <v>56.89876021195953</v>
      </c>
      <c r="AD58" t="n">
        <v>45972.82175508479</v>
      </c>
      <c r="AE58" t="n">
        <v>62902.04290304091</v>
      </c>
      <c r="AF58" t="n">
        <v>2.853298397552993e-06</v>
      </c>
      <c r="AG58" t="n">
        <v>0.1666666666666667</v>
      </c>
      <c r="AH58" t="n">
        <v>56898.76021195952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12.5139</v>
      </c>
      <c r="E59" t="n">
        <v>7.99</v>
      </c>
      <c r="F59" t="n">
        <v>5.11</v>
      </c>
      <c r="G59" t="n">
        <v>61.33</v>
      </c>
      <c r="H59" t="n">
        <v>1.1</v>
      </c>
      <c r="I59" t="n">
        <v>5</v>
      </c>
      <c r="J59" t="n">
        <v>247.46</v>
      </c>
      <c r="K59" t="n">
        <v>56.94</v>
      </c>
      <c r="L59" t="n">
        <v>15.25</v>
      </c>
      <c r="M59" t="n">
        <v>3</v>
      </c>
      <c r="N59" t="n">
        <v>60.26</v>
      </c>
      <c r="O59" t="n">
        <v>30753.68</v>
      </c>
      <c r="P59" t="n">
        <v>69.88</v>
      </c>
      <c r="Q59" t="n">
        <v>202.81</v>
      </c>
      <c r="R59" t="n">
        <v>19.95</v>
      </c>
      <c r="S59" t="n">
        <v>13.89</v>
      </c>
      <c r="T59" t="n">
        <v>1349.12</v>
      </c>
      <c r="U59" t="n">
        <v>0.7</v>
      </c>
      <c r="V59" t="n">
        <v>0.76</v>
      </c>
      <c r="W59" t="n">
        <v>0.64</v>
      </c>
      <c r="X59" t="n">
        <v>0.07000000000000001</v>
      </c>
      <c r="Y59" t="n">
        <v>1</v>
      </c>
      <c r="Z59" t="n">
        <v>10</v>
      </c>
      <c r="AA59" t="n">
        <v>45.64144779946651</v>
      </c>
      <c r="AB59" t="n">
        <v>62.44864243777707</v>
      </c>
      <c r="AC59" t="n">
        <v>56.48863165074876</v>
      </c>
      <c r="AD59" t="n">
        <v>45641.44779946651</v>
      </c>
      <c r="AE59" t="n">
        <v>62448.64243777707</v>
      </c>
      <c r="AF59" t="n">
        <v>2.856768369281477e-06</v>
      </c>
      <c r="AG59" t="n">
        <v>0.1664583333333333</v>
      </c>
      <c r="AH59" t="n">
        <v>56488.63165074876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12.5083</v>
      </c>
      <c r="E60" t="n">
        <v>7.99</v>
      </c>
      <c r="F60" t="n">
        <v>5.11</v>
      </c>
      <c r="G60" t="n">
        <v>61.37</v>
      </c>
      <c r="H60" t="n">
        <v>1.11</v>
      </c>
      <c r="I60" t="n">
        <v>5</v>
      </c>
      <c r="J60" t="n">
        <v>247.9</v>
      </c>
      <c r="K60" t="n">
        <v>56.94</v>
      </c>
      <c r="L60" t="n">
        <v>15.5</v>
      </c>
      <c r="M60" t="n">
        <v>3</v>
      </c>
      <c r="N60" t="n">
        <v>60.46</v>
      </c>
      <c r="O60" t="n">
        <v>30808.68</v>
      </c>
      <c r="P60" t="n">
        <v>69.58</v>
      </c>
      <c r="Q60" t="n">
        <v>202.81</v>
      </c>
      <c r="R60" t="n">
        <v>19.95</v>
      </c>
      <c r="S60" t="n">
        <v>13.89</v>
      </c>
      <c r="T60" t="n">
        <v>1350.65</v>
      </c>
      <c r="U60" t="n">
        <v>0.7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45.53031266859109</v>
      </c>
      <c r="AB60" t="n">
        <v>62.29658244877744</v>
      </c>
      <c r="AC60" t="n">
        <v>56.35108405368168</v>
      </c>
      <c r="AD60" t="n">
        <v>45530.3126685911</v>
      </c>
      <c r="AE60" t="n">
        <v>62296.58244877744</v>
      </c>
      <c r="AF60" t="n">
        <v>2.855489958644667e-06</v>
      </c>
      <c r="AG60" t="n">
        <v>0.1664583333333333</v>
      </c>
      <c r="AH60" t="n">
        <v>56351.08405368168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12.5065</v>
      </c>
      <c r="E61" t="n">
        <v>8</v>
      </c>
      <c r="F61" t="n">
        <v>5.12</v>
      </c>
      <c r="G61" t="n">
        <v>61.39</v>
      </c>
      <c r="H61" t="n">
        <v>1.13</v>
      </c>
      <c r="I61" t="n">
        <v>5</v>
      </c>
      <c r="J61" t="n">
        <v>248.35</v>
      </c>
      <c r="K61" t="n">
        <v>56.94</v>
      </c>
      <c r="L61" t="n">
        <v>15.75</v>
      </c>
      <c r="M61" t="n">
        <v>3</v>
      </c>
      <c r="N61" t="n">
        <v>60.66</v>
      </c>
      <c r="O61" t="n">
        <v>30863.74</v>
      </c>
      <c r="P61" t="n">
        <v>69.29000000000001</v>
      </c>
      <c r="Q61" t="n">
        <v>202.81</v>
      </c>
      <c r="R61" t="n">
        <v>20.01</v>
      </c>
      <c r="S61" t="n">
        <v>13.89</v>
      </c>
      <c r="T61" t="n">
        <v>1381.86</v>
      </c>
      <c r="U61" t="n">
        <v>0.6899999999999999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45.43650833714593</v>
      </c>
      <c r="AB61" t="n">
        <v>62.16823522413922</v>
      </c>
      <c r="AC61" t="n">
        <v>56.23498610802643</v>
      </c>
      <c r="AD61" t="n">
        <v>45436.50833714593</v>
      </c>
      <c r="AE61" t="n">
        <v>62168.23522413921</v>
      </c>
      <c r="AF61" t="n">
        <v>2.855079040939978e-06</v>
      </c>
      <c r="AG61" t="n">
        <v>0.1666666666666667</v>
      </c>
      <c r="AH61" t="n">
        <v>56234.98610802642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12.4974</v>
      </c>
      <c r="E62" t="n">
        <v>8</v>
      </c>
      <c r="F62" t="n">
        <v>5.12</v>
      </c>
      <c r="G62" t="n">
        <v>61.46</v>
      </c>
      <c r="H62" t="n">
        <v>1.14</v>
      </c>
      <c r="I62" t="n">
        <v>5</v>
      </c>
      <c r="J62" t="n">
        <v>248.79</v>
      </c>
      <c r="K62" t="n">
        <v>56.94</v>
      </c>
      <c r="L62" t="n">
        <v>16</v>
      </c>
      <c r="M62" t="n">
        <v>3</v>
      </c>
      <c r="N62" t="n">
        <v>60.85</v>
      </c>
      <c r="O62" t="n">
        <v>30918.88</v>
      </c>
      <c r="P62" t="n">
        <v>69.31999999999999</v>
      </c>
      <c r="Q62" t="n">
        <v>202.81</v>
      </c>
      <c r="R62" t="n">
        <v>20.24</v>
      </c>
      <c r="S62" t="n">
        <v>13.89</v>
      </c>
      <c r="T62" t="n">
        <v>1495.27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45.48095032102803</v>
      </c>
      <c r="AB62" t="n">
        <v>62.22904270712861</v>
      </c>
      <c r="AC62" t="n">
        <v>56.28999021018318</v>
      </c>
      <c r="AD62" t="n">
        <v>45480.95032102803</v>
      </c>
      <c r="AE62" t="n">
        <v>62229.04270712861</v>
      </c>
      <c r="AF62" t="n">
        <v>2.853001623655162e-06</v>
      </c>
      <c r="AG62" t="n">
        <v>0.1666666666666667</v>
      </c>
      <c r="AH62" t="n">
        <v>56289.99021018318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12.5009</v>
      </c>
      <c r="E63" t="n">
        <v>8</v>
      </c>
      <c r="F63" t="n">
        <v>5.12</v>
      </c>
      <c r="G63" t="n">
        <v>61.43</v>
      </c>
      <c r="H63" t="n">
        <v>1.16</v>
      </c>
      <c r="I63" t="n">
        <v>5</v>
      </c>
      <c r="J63" t="n">
        <v>249.24</v>
      </c>
      <c r="K63" t="n">
        <v>56.94</v>
      </c>
      <c r="L63" t="n">
        <v>16.25</v>
      </c>
      <c r="M63" t="n">
        <v>3</v>
      </c>
      <c r="N63" t="n">
        <v>61.05</v>
      </c>
      <c r="O63" t="n">
        <v>30974.09</v>
      </c>
      <c r="P63" t="n">
        <v>68.90000000000001</v>
      </c>
      <c r="Q63" t="n">
        <v>202.81</v>
      </c>
      <c r="R63" t="n">
        <v>20.12</v>
      </c>
      <c r="S63" t="n">
        <v>13.89</v>
      </c>
      <c r="T63" t="n">
        <v>1436.12</v>
      </c>
      <c r="U63" t="n">
        <v>0.6899999999999999</v>
      </c>
      <c r="V63" t="n">
        <v>0.76</v>
      </c>
      <c r="W63" t="n">
        <v>0.65</v>
      </c>
      <c r="X63" t="n">
        <v>0.08</v>
      </c>
      <c r="Y63" t="n">
        <v>1</v>
      </c>
      <c r="Z63" t="n">
        <v>10</v>
      </c>
      <c r="AA63" t="n">
        <v>45.28603593426293</v>
      </c>
      <c r="AB63" t="n">
        <v>61.96235224414088</v>
      </c>
      <c r="AC63" t="n">
        <v>56.04875231068047</v>
      </c>
      <c r="AD63" t="n">
        <v>45286.03593426292</v>
      </c>
      <c r="AE63" t="n">
        <v>61962.35224414088</v>
      </c>
      <c r="AF63" t="n">
        <v>2.853800630303168e-06</v>
      </c>
      <c r="AG63" t="n">
        <v>0.1666666666666667</v>
      </c>
      <c r="AH63" t="n">
        <v>56048.75231068047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12.6081</v>
      </c>
      <c r="E64" t="n">
        <v>7.93</v>
      </c>
      <c r="F64" t="n">
        <v>5.09</v>
      </c>
      <c r="G64" t="n">
        <v>76.42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68.38</v>
      </c>
      <c r="Q64" t="n">
        <v>202.81</v>
      </c>
      <c r="R64" t="n">
        <v>19.32</v>
      </c>
      <c r="S64" t="n">
        <v>13.89</v>
      </c>
      <c r="T64" t="n">
        <v>1041.78</v>
      </c>
      <c r="U64" t="n">
        <v>0.72</v>
      </c>
      <c r="V64" t="n">
        <v>0.76</v>
      </c>
      <c r="W64" t="n">
        <v>0.65</v>
      </c>
      <c r="X64" t="n">
        <v>0.06</v>
      </c>
      <c r="Y64" t="n">
        <v>1</v>
      </c>
      <c r="Z64" t="n">
        <v>10</v>
      </c>
      <c r="AA64" t="n">
        <v>44.61502702860273</v>
      </c>
      <c r="AB64" t="n">
        <v>61.0442482565934</v>
      </c>
      <c r="AC64" t="n">
        <v>55.2182708791372</v>
      </c>
      <c r="AD64" t="n">
        <v>44615.02702860273</v>
      </c>
      <c r="AE64" t="n">
        <v>61044.2482565934</v>
      </c>
      <c r="AF64" t="n">
        <v>2.87827306249353e-06</v>
      </c>
      <c r="AG64" t="n">
        <v>0.1652083333333333</v>
      </c>
      <c r="AH64" t="n">
        <v>55218.2708791372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12.6055</v>
      </c>
      <c r="E65" t="n">
        <v>7.93</v>
      </c>
      <c r="F65" t="n">
        <v>5.1</v>
      </c>
      <c r="G65" t="n">
        <v>76.45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68.48999999999999</v>
      </c>
      <c r="Q65" t="n">
        <v>202.81</v>
      </c>
      <c r="R65" t="n">
        <v>19.43</v>
      </c>
      <c r="S65" t="n">
        <v>13.89</v>
      </c>
      <c r="T65" t="n">
        <v>1095.85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44.69631701849683</v>
      </c>
      <c r="AB65" t="n">
        <v>61.15547280702771</v>
      </c>
      <c r="AC65" t="n">
        <v>55.31888031458274</v>
      </c>
      <c r="AD65" t="n">
        <v>44696.31701849683</v>
      </c>
      <c r="AE65" t="n">
        <v>61155.47280702771</v>
      </c>
      <c r="AF65" t="n">
        <v>2.877679514697869e-06</v>
      </c>
      <c r="AG65" t="n">
        <v>0.1652083333333333</v>
      </c>
      <c r="AH65" t="n">
        <v>55318.88031458273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12.6077</v>
      </c>
      <c r="E66" t="n">
        <v>7.93</v>
      </c>
      <c r="F66" t="n">
        <v>5.1</v>
      </c>
      <c r="G66" t="n">
        <v>76.43000000000001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68.73</v>
      </c>
      <c r="Q66" t="n">
        <v>202.81</v>
      </c>
      <c r="R66" t="n">
        <v>19.45</v>
      </c>
      <c r="S66" t="n">
        <v>13.89</v>
      </c>
      <c r="T66" t="n">
        <v>1106.8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44.79251848199767</v>
      </c>
      <c r="AB66" t="n">
        <v>61.28709989349854</v>
      </c>
      <c r="AC66" t="n">
        <v>55.43794509666061</v>
      </c>
      <c r="AD66" t="n">
        <v>44792.51848199768</v>
      </c>
      <c r="AE66" t="n">
        <v>61287.09989349853</v>
      </c>
      <c r="AF66" t="n">
        <v>2.878181747448044e-06</v>
      </c>
      <c r="AG66" t="n">
        <v>0.1652083333333333</v>
      </c>
      <c r="AH66" t="n">
        <v>55437.94509666061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12.6037</v>
      </c>
      <c r="E67" t="n">
        <v>7.93</v>
      </c>
      <c r="F67" t="n">
        <v>5.1</v>
      </c>
      <c r="G67" t="n">
        <v>76.47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68.79000000000001</v>
      </c>
      <c r="Q67" t="n">
        <v>202.81</v>
      </c>
      <c r="R67" t="n">
        <v>19.5</v>
      </c>
      <c r="S67" t="n">
        <v>13.89</v>
      </c>
      <c r="T67" t="n">
        <v>1127.6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44.83189900166034</v>
      </c>
      <c r="AB67" t="n">
        <v>61.34098205784688</v>
      </c>
      <c r="AC67" t="n">
        <v>55.48668482286765</v>
      </c>
      <c r="AD67" t="n">
        <v>44831.89900166034</v>
      </c>
      <c r="AE67" t="n">
        <v>61340.98205784688</v>
      </c>
      <c r="AF67" t="n">
        <v>2.87726859699318e-06</v>
      </c>
      <c r="AG67" t="n">
        <v>0.1652083333333333</v>
      </c>
      <c r="AH67" t="n">
        <v>55486.68482286765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12.6011</v>
      </c>
      <c r="E68" t="n">
        <v>7.94</v>
      </c>
      <c r="F68" t="n">
        <v>5.1</v>
      </c>
      <c r="G68" t="n">
        <v>76.48999999999999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68.98</v>
      </c>
      <c r="Q68" t="n">
        <v>202.81</v>
      </c>
      <c r="R68" t="n">
        <v>19.61</v>
      </c>
      <c r="S68" t="n">
        <v>13.89</v>
      </c>
      <c r="T68" t="n">
        <v>1185.3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44.92360897156681</v>
      </c>
      <c r="AB68" t="n">
        <v>61.46646368463117</v>
      </c>
      <c r="AC68" t="n">
        <v>55.60019065930625</v>
      </c>
      <c r="AD68" t="n">
        <v>44923.60897156681</v>
      </c>
      <c r="AE68" t="n">
        <v>61466.46368463116</v>
      </c>
      <c r="AF68" t="n">
        <v>2.876675049197518e-06</v>
      </c>
      <c r="AG68" t="n">
        <v>0.1654166666666667</v>
      </c>
      <c r="AH68" t="n">
        <v>55600.19065930625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12.6015</v>
      </c>
      <c r="E69" t="n">
        <v>7.94</v>
      </c>
      <c r="F69" t="n">
        <v>5.1</v>
      </c>
      <c r="G69" t="n">
        <v>76.48999999999999</v>
      </c>
      <c r="H69" t="n">
        <v>1.25</v>
      </c>
      <c r="I69" t="n">
        <v>4</v>
      </c>
      <c r="J69" t="n">
        <v>251.94</v>
      </c>
      <c r="K69" t="n">
        <v>56.94</v>
      </c>
      <c r="L69" t="n">
        <v>17.75</v>
      </c>
      <c r="M69" t="n">
        <v>2</v>
      </c>
      <c r="N69" t="n">
        <v>62.25</v>
      </c>
      <c r="O69" t="n">
        <v>31306.86</v>
      </c>
      <c r="P69" t="n">
        <v>68.92</v>
      </c>
      <c r="Q69" t="n">
        <v>202.81</v>
      </c>
      <c r="R69" t="n">
        <v>19.6</v>
      </c>
      <c r="S69" t="n">
        <v>13.89</v>
      </c>
      <c r="T69" t="n">
        <v>1181.65</v>
      </c>
      <c r="U69" t="n">
        <v>0.71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44.89634619576548</v>
      </c>
      <c r="AB69" t="n">
        <v>61.42916155203103</v>
      </c>
      <c r="AC69" t="n">
        <v>55.56644858988759</v>
      </c>
      <c r="AD69" t="n">
        <v>44896.34619576548</v>
      </c>
      <c r="AE69" t="n">
        <v>61429.16155203102</v>
      </c>
      <c r="AF69" t="n">
        <v>2.876766364243004e-06</v>
      </c>
      <c r="AG69" t="n">
        <v>0.1654166666666667</v>
      </c>
      <c r="AH69" t="n">
        <v>55566.44858988759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12.6002</v>
      </c>
      <c r="E70" t="n">
        <v>7.94</v>
      </c>
      <c r="F70" t="n">
        <v>5.1</v>
      </c>
      <c r="G70" t="n">
        <v>76.5</v>
      </c>
      <c r="H70" t="n">
        <v>1.27</v>
      </c>
      <c r="I70" t="n">
        <v>4</v>
      </c>
      <c r="J70" t="n">
        <v>252.39</v>
      </c>
      <c r="K70" t="n">
        <v>56.94</v>
      </c>
      <c r="L70" t="n">
        <v>18</v>
      </c>
      <c r="M70" t="n">
        <v>2</v>
      </c>
      <c r="N70" t="n">
        <v>62.45</v>
      </c>
      <c r="O70" t="n">
        <v>31362.58</v>
      </c>
      <c r="P70" t="n">
        <v>68.78</v>
      </c>
      <c r="Q70" t="n">
        <v>202.81</v>
      </c>
      <c r="R70" t="n">
        <v>19.65</v>
      </c>
      <c r="S70" t="n">
        <v>13.89</v>
      </c>
      <c r="T70" t="n">
        <v>1206.46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44.8402718488152</v>
      </c>
      <c r="AB70" t="n">
        <v>61.35243815670809</v>
      </c>
      <c r="AC70" t="n">
        <v>55.49704756773229</v>
      </c>
      <c r="AD70" t="n">
        <v>44840.2718488152</v>
      </c>
      <c r="AE70" t="n">
        <v>61352.43815670809</v>
      </c>
      <c r="AF70" t="n">
        <v>2.876469590345174e-06</v>
      </c>
      <c r="AG70" t="n">
        <v>0.1654166666666667</v>
      </c>
      <c r="AH70" t="n">
        <v>55497.04756773229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12.6077</v>
      </c>
      <c r="E71" t="n">
        <v>7.93</v>
      </c>
      <c r="F71" t="n">
        <v>5.1</v>
      </c>
      <c r="G71" t="n">
        <v>76.43000000000001</v>
      </c>
      <c r="H71" t="n">
        <v>1.28</v>
      </c>
      <c r="I71" t="n">
        <v>4</v>
      </c>
      <c r="J71" t="n">
        <v>252.84</v>
      </c>
      <c r="K71" t="n">
        <v>56.94</v>
      </c>
      <c r="L71" t="n">
        <v>18.25</v>
      </c>
      <c r="M71" t="n">
        <v>2</v>
      </c>
      <c r="N71" t="n">
        <v>62.65</v>
      </c>
      <c r="O71" t="n">
        <v>31418.38</v>
      </c>
      <c r="P71" t="n">
        <v>68.73</v>
      </c>
      <c r="Q71" t="n">
        <v>202.81</v>
      </c>
      <c r="R71" t="n">
        <v>19.41</v>
      </c>
      <c r="S71" t="n">
        <v>13.89</v>
      </c>
      <c r="T71" t="n">
        <v>1087.26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44.79251848199767</v>
      </c>
      <c r="AB71" t="n">
        <v>61.28709989349854</v>
      </c>
      <c r="AC71" t="n">
        <v>55.43794509666061</v>
      </c>
      <c r="AD71" t="n">
        <v>44792.51848199768</v>
      </c>
      <c r="AE71" t="n">
        <v>61287.09989349853</v>
      </c>
      <c r="AF71" t="n">
        <v>2.878181747448044e-06</v>
      </c>
      <c r="AG71" t="n">
        <v>0.1652083333333333</v>
      </c>
      <c r="AH71" t="n">
        <v>55437.94509666061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12.6028</v>
      </c>
      <c r="E72" t="n">
        <v>7.93</v>
      </c>
      <c r="F72" t="n">
        <v>5.1</v>
      </c>
      <c r="G72" t="n">
        <v>76.47</v>
      </c>
      <c r="H72" t="n">
        <v>1.3</v>
      </c>
      <c r="I72" t="n">
        <v>4</v>
      </c>
      <c r="J72" t="n">
        <v>253.3</v>
      </c>
      <c r="K72" t="n">
        <v>56.94</v>
      </c>
      <c r="L72" t="n">
        <v>18.5</v>
      </c>
      <c r="M72" t="n">
        <v>2</v>
      </c>
      <c r="N72" t="n">
        <v>62.86</v>
      </c>
      <c r="O72" t="n">
        <v>31474.25</v>
      </c>
      <c r="P72" t="n">
        <v>68.66</v>
      </c>
      <c r="Q72" t="n">
        <v>202.81</v>
      </c>
      <c r="R72" t="n">
        <v>19.49</v>
      </c>
      <c r="S72" t="n">
        <v>13.89</v>
      </c>
      <c r="T72" t="n">
        <v>1125.3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44.77879897195547</v>
      </c>
      <c r="AB72" t="n">
        <v>61.26832825459674</v>
      </c>
      <c r="AC72" t="n">
        <v>55.42096499662942</v>
      </c>
      <c r="AD72" t="n">
        <v>44778.79897195548</v>
      </c>
      <c r="AE72" t="n">
        <v>61268.32825459674</v>
      </c>
      <c r="AF72" t="n">
        <v>2.877063138140836e-06</v>
      </c>
      <c r="AG72" t="n">
        <v>0.1652083333333333</v>
      </c>
      <c r="AH72" t="n">
        <v>55420.96499662942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12.6006</v>
      </c>
      <c r="E73" t="n">
        <v>7.94</v>
      </c>
      <c r="F73" t="n">
        <v>5.1</v>
      </c>
      <c r="G73" t="n">
        <v>76.5</v>
      </c>
      <c r="H73" t="n">
        <v>1.31</v>
      </c>
      <c r="I73" t="n">
        <v>4</v>
      </c>
      <c r="J73" t="n">
        <v>253.75</v>
      </c>
      <c r="K73" t="n">
        <v>56.94</v>
      </c>
      <c r="L73" t="n">
        <v>18.75</v>
      </c>
      <c r="M73" t="n">
        <v>2</v>
      </c>
      <c r="N73" t="n">
        <v>63.06</v>
      </c>
      <c r="O73" t="n">
        <v>31530.19</v>
      </c>
      <c r="P73" t="n">
        <v>68.45</v>
      </c>
      <c r="Q73" t="n">
        <v>202.81</v>
      </c>
      <c r="R73" t="n">
        <v>19.45</v>
      </c>
      <c r="S73" t="n">
        <v>13.89</v>
      </c>
      <c r="T73" t="n">
        <v>1106.33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44.69640192615356</v>
      </c>
      <c r="AB73" t="n">
        <v>61.15558898142951</v>
      </c>
      <c r="AC73" t="n">
        <v>55.31898540146268</v>
      </c>
      <c r="AD73" t="n">
        <v>44696.40192615357</v>
      </c>
      <c r="AE73" t="n">
        <v>61155.58898142951</v>
      </c>
      <c r="AF73" t="n">
        <v>2.87656090539066e-06</v>
      </c>
      <c r="AG73" t="n">
        <v>0.1654166666666667</v>
      </c>
      <c r="AH73" t="n">
        <v>55318.98540146268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12.605</v>
      </c>
      <c r="E74" t="n">
        <v>7.93</v>
      </c>
      <c r="F74" t="n">
        <v>5.1</v>
      </c>
      <c r="G74" t="n">
        <v>76.45</v>
      </c>
      <c r="H74" t="n">
        <v>1.33</v>
      </c>
      <c r="I74" t="n">
        <v>4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68.13</v>
      </c>
      <c r="Q74" t="n">
        <v>202.81</v>
      </c>
      <c r="R74" t="n">
        <v>19.5</v>
      </c>
      <c r="S74" t="n">
        <v>13.89</v>
      </c>
      <c r="T74" t="n">
        <v>1129.02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44.54257442887923</v>
      </c>
      <c r="AB74" t="n">
        <v>60.94511541326865</v>
      </c>
      <c r="AC74" t="n">
        <v>55.12859913524552</v>
      </c>
      <c r="AD74" t="n">
        <v>44542.57442887923</v>
      </c>
      <c r="AE74" t="n">
        <v>60945.11541326864</v>
      </c>
      <c r="AF74" t="n">
        <v>2.877565370891011e-06</v>
      </c>
      <c r="AG74" t="n">
        <v>0.1652083333333333</v>
      </c>
      <c r="AH74" t="n">
        <v>55128.59913524552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12.6099</v>
      </c>
      <c r="E75" t="n">
        <v>7.93</v>
      </c>
      <c r="F75" t="n">
        <v>5.09</v>
      </c>
      <c r="G75" t="n">
        <v>76.41</v>
      </c>
      <c r="H75" t="n">
        <v>1.34</v>
      </c>
      <c r="I75" t="n">
        <v>4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67.90000000000001</v>
      </c>
      <c r="Q75" t="n">
        <v>202.82</v>
      </c>
      <c r="R75" t="n">
        <v>19.36</v>
      </c>
      <c r="S75" t="n">
        <v>13.89</v>
      </c>
      <c r="T75" t="n">
        <v>1061.77</v>
      </c>
      <c r="U75" t="n">
        <v>0.72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44.40184208175393</v>
      </c>
      <c r="AB75" t="n">
        <v>60.75255920725895</v>
      </c>
      <c r="AC75" t="n">
        <v>54.95442022328299</v>
      </c>
      <c r="AD75" t="n">
        <v>44401.84208175393</v>
      </c>
      <c r="AE75" t="n">
        <v>60752.55920725895</v>
      </c>
      <c r="AF75" t="n">
        <v>2.878683980198219e-06</v>
      </c>
      <c r="AG75" t="n">
        <v>0.1652083333333333</v>
      </c>
      <c r="AH75" t="n">
        <v>54954.42022328298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12.6125</v>
      </c>
      <c r="E76" t="n">
        <v>7.93</v>
      </c>
      <c r="F76" t="n">
        <v>5.09</v>
      </c>
      <c r="G76" t="n">
        <v>76.38</v>
      </c>
      <c r="H76" t="n">
        <v>1.36</v>
      </c>
      <c r="I76" t="n">
        <v>4</v>
      </c>
      <c r="J76" t="n">
        <v>255.12</v>
      </c>
      <c r="K76" t="n">
        <v>56.94</v>
      </c>
      <c r="L76" t="n">
        <v>19.5</v>
      </c>
      <c r="M76" t="n">
        <v>2</v>
      </c>
      <c r="N76" t="n">
        <v>63.67</v>
      </c>
      <c r="O76" t="n">
        <v>31698.47</v>
      </c>
      <c r="P76" t="n">
        <v>67.70999999999999</v>
      </c>
      <c r="Q76" t="n">
        <v>202.81</v>
      </c>
      <c r="R76" t="n">
        <v>19.35</v>
      </c>
      <c r="S76" t="n">
        <v>13.89</v>
      </c>
      <c r="T76" t="n">
        <v>1052.75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44.31119065252441</v>
      </c>
      <c r="AB76" t="n">
        <v>60.62852592252838</v>
      </c>
      <c r="AC76" t="n">
        <v>54.84222450116525</v>
      </c>
      <c r="AD76" t="n">
        <v>44311.19065252441</v>
      </c>
      <c r="AE76" t="n">
        <v>60628.52592252837</v>
      </c>
      <c r="AF76" t="n">
        <v>2.879277527993882e-06</v>
      </c>
      <c r="AG76" t="n">
        <v>0.1652083333333333</v>
      </c>
      <c r="AH76" t="n">
        <v>54842.22450116526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12.6117</v>
      </c>
      <c r="E77" t="n">
        <v>7.93</v>
      </c>
      <c r="F77" t="n">
        <v>5.09</v>
      </c>
      <c r="G77" t="n">
        <v>76.39</v>
      </c>
      <c r="H77" t="n">
        <v>1.37</v>
      </c>
      <c r="I77" t="n">
        <v>4</v>
      </c>
      <c r="J77" t="n">
        <v>255.57</v>
      </c>
      <c r="K77" t="n">
        <v>56.94</v>
      </c>
      <c r="L77" t="n">
        <v>19.75</v>
      </c>
      <c r="M77" t="n">
        <v>2</v>
      </c>
      <c r="N77" t="n">
        <v>63.88</v>
      </c>
      <c r="O77" t="n">
        <v>31754.72</v>
      </c>
      <c r="P77" t="n">
        <v>67.45999999999999</v>
      </c>
      <c r="Q77" t="n">
        <v>202.81</v>
      </c>
      <c r="R77" t="n">
        <v>19.3</v>
      </c>
      <c r="S77" t="n">
        <v>13.89</v>
      </c>
      <c r="T77" t="n">
        <v>1029.45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44.20597802015351</v>
      </c>
      <c r="AB77" t="n">
        <v>60.48456935726483</v>
      </c>
      <c r="AC77" t="n">
        <v>54.71200694844611</v>
      </c>
      <c r="AD77" t="n">
        <v>44205.97802015351</v>
      </c>
      <c r="AE77" t="n">
        <v>60484.56935726483</v>
      </c>
      <c r="AF77" t="n">
        <v>2.879094897902908e-06</v>
      </c>
      <c r="AG77" t="n">
        <v>0.1652083333333333</v>
      </c>
      <c r="AH77" t="n">
        <v>54712.00694844611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12.6042</v>
      </c>
      <c r="E78" t="n">
        <v>7.93</v>
      </c>
      <c r="F78" t="n">
        <v>5.1</v>
      </c>
      <c r="G78" t="n">
        <v>76.45999999999999</v>
      </c>
      <c r="H78" t="n">
        <v>1.39</v>
      </c>
      <c r="I78" t="n">
        <v>4</v>
      </c>
      <c r="J78" t="n">
        <v>256.03</v>
      </c>
      <c r="K78" t="n">
        <v>56.94</v>
      </c>
      <c r="L78" t="n">
        <v>20</v>
      </c>
      <c r="M78" t="n">
        <v>2</v>
      </c>
      <c r="N78" t="n">
        <v>64.09</v>
      </c>
      <c r="O78" t="n">
        <v>31811.04</v>
      </c>
      <c r="P78" t="n">
        <v>67.23999999999999</v>
      </c>
      <c r="Q78" t="n">
        <v>202.81</v>
      </c>
      <c r="R78" t="n">
        <v>19.42</v>
      </c>
      <c r="S78" t="n">
        <v>13.89</v>
      </c>
      <c r="T78" t="n">
        <v>1089.64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44.16098904214268</v>
      </c>
      <c r="AB78" t="n">
        <v>60.42301345277682</v>
      </c>
      <c r="AC78" t="n">
        <v>54.65632585308816</v>
      </c>
      <c r="AD78" t="n">
        <v>44160.98904214268</v>
      </c>
      <c r="AE78" t="n">
        <v>60423.01345277682</v>
      </c>
      <c r="AF78" t="n">
        <v>2.877382740800038e-06</v>
      </c>
      <c r="AG78" t="n">
        <v>0.1652083333333333</v>
      </c>
      <c r="AH78" t="n">
        <v>54656.32585308816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12.6201</v>
      </c>
      <c r="E79" t="n">
        <v>7.92</v>
      </c>
      <c r="F79" t="n">
        <v>5.09</v>
      </c>
      <c r="G79" t="n">
        <v>76.31</v>
      </c>
      <c r="H79" t="n">
        <v>1.4</v>
      </c>
      <c r="I79" t="n">
        <v>4</v>
      </c>
      <c r="J79" t="n">
        <v>256.49</v>
      </c>
      <c r="K79" t="n">
        <v>56.94</v>
      </c>
      <c r="L79" t="n">
        <v>20.25</v>
      </c>
      <c r="M79" t="n">
        <v>2</v>
      </c>
      <c r="N79" t="n">
        <v>64.29000000000001</v>
      </c>
      <c r="O79" t="n">
        <v>31867.44</v>
      </c>
      <c r="P79" t="n">
        <v>66.67</v>
      </c>
      <c r="Q79" t="n">
        <v>202.81</v>
      </c>
      <c r="R79" t="n">
        <v>19.18</v>
      </c>
      <c r="S79" t="n">
        <v>13.89</v>
      </c>
      <c r="T79" t="n">
        <v>970.5700000000001</v>
      </c>
      <c r="U79" t="n">
        <v>0.72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43.83656318538587</v>
      </c>
      <c r="AB79" t="n">
        <v>59.97911968290371</v>
      </c>
      <c r="AC79" t="n">
        <v>54.25479668160277</v>
      </c>
      <c r="AD79" t="n">
        <v>43836.56318538587</v>
      </c>
      <c r="AE79" t="n">
        <v>59979.11968290371</v>
      </c>
      <c r="AF79" t="n">
        <v>2.881012513858124e-06</v>
      </c>
      <c r="AG79" t="n">
        <v>0.165</v>
      </c>
      <c r="AH79" t="n">
        <v>54254.79668160277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12.6232</v>
      </c>
      <c r="E80" t="n">
        <v>7.92</v>
      </c>
      <c r="F80" t="n">
        <v>5.09</v>
      </c>
      <c r="G80" t="n">
        <v>76.28</v>
      </c>
      <c r="H80" t="n">
        <v>1.42</v>
      </c>
      <c r="I80" t="n">
        <v>4</v>
      </c>
      <c r="J80" t="n">
        <v>256.94</v>
      </c>
      <c r="K80" t="n">
        <v>56.94</v>
      </c>
      <c r="L80" t="n">
        <v>20.5</v>
      </c>
      <c r="M80" t="n">
        <v>2</v>
      </c>
      <c r="N80" t="n">
        <v>64.5</v>
      </c>
      <c r="O80" t="n">
        <v>31924.04</v>
      </c>
      <c r="P80" t="n">
        <v>66.18000000000001</v>
      </c>
      <c r="Q80" t="n">
        <v>202.81</v>
      </c>
      <c r="R80" t="n">
        <v>19.13</v>
      </c>
      <c r="S80" t="n">
        <v>13.89</v>
      </c>
      <c r="T80" t="n">
        <v>942.9299999999999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43.61512871446412</v>
      </c>
      <c r="AB80" t="n">
        <v>59.67614327078931</v>
      </c>
      <c r="AC80" t="n">
        <v>53.98073591303042</v>
      </c>
      <c r="AD80" t="n">
        <v>43615.12871446412</v>
      </c>
      <c r="AE80" t="n">
        <v>59676.14327078931</v>
      </c>
      <c r="AF80" t="n">
        <v>2.881720205460643e-06</v>
      </c>
      <c r="AG80" t="n">
        <v>0.165</v>
      </c>
      <c r="AH80" t="n">
        <v>53980.73591303042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12.6139</v>
      </c>
      <c r="E81" t="n">
        <v>7.93</v>
      </c>
      <c r="F81" t="n">
        <v>5.09</v>
      </c>
      <c r="G81" t="n">
        <v>76.37</v>
      </c>
      <c r="H81" t="n">
        <v>1.43</v>
      </c>
      <c r="I81" t="n">
        <v>4</v>
      </c>
      <c r="J81" t="n">
        <v>257.4</v>
      </c>
      <c r="K81" t="n">
        <v>56.94</v>
      </c>
      <c r="L81" t="n">
        <v>20.75</v>
      </c>
      <c r="M81" t="n">
        <v>2</v>
      </c>
      <c r="N81" t="n">
        <v>64.70999999999999</v>
      </c>
      <c r="O81" t="n">
        <v>31980.59</v>
      </c>
      <c r="P81" t="n">
        <v>66.12</v>
      </c>
      <c r="Q81" t="n">
        <v>202.81</v>
      </c>
      <c r="R81" t="n">
        <v>19.21</v>
      </c>
      <c r="S81" t="n">
        <v>13.89</v>
      </c>
      <c r="T81" t="n">
        <v>987.0599999999999</v>
      </c>
      <c r="U81" t="n">
        <v>0.72</v>
      </c>
      <c r="V81" t="n">
        <v>0.76</v>
      </c>
      <c r="W81" t="n">
        <v>0.65</v>
      </c>
      <c r="X81" t="n">
        <v>0.05</v>
      </c>
      <c r="Y81" t="n">
        <v>1</v>
      </c>
      <c r="Z81" t="n">
        <v>10</v>
      </c>
      <c r="AA81" t="n">
        <v>43.62056537231118</v>
      </c>
      <c r="AB81" t="n">
        <v>59.68358194590407</v>
      </c>
      <c r="AC81" t="n">
        <v>53.98746465143247</v>
      </c>
      <c r="AD81" t="n">
        <v>43620.56537231118</v>
      </c>
      <c r="AE81" t="n">
        <v>59683.58194590407</v>
      </c>
      <c r="AF81" t="n">
        <v>2.879597130653084e-06</v>
      </c>
      <c r="AG81" t="n">
        <v>0.1652083333333333</v>
      </c>
      <c r="AH81" t="n">
        <v>53987.46465143247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12.6165</v>
      </c>
      <c r="E82" t="n">
        <v>7.93</v>
      </c>
      <c r="F82" t="n">
        <v>5.09</v>
      </c>
      <c r="G82" t="n">
        <v>76.34999999999999</v>
      </c>
      <c r="H82" t="n">
        <v>1.45</v>
      </c>
      <c r="I82" t="n">
        <v>4</v>
      </c>
      <c r="J82" t="n">
        <v>257.86</v>
      </c>
      <c r="K82" t="n">
        <v>56.94</v>
      </c>
      <c r="L82" t="n">
        <v>21</v>
      </c>
      <c r="M82" t="n">
        <v>2</v>
      </c>
      <c r="N82" t="n">
        <v>64.92</v>
      </c>
      <c r="O82" t="n">
        <v>32037.22</v>
      </c>
      <c r="P82" t="n">
        <v>65.84999999999999</v>
      </c>
      <c r="Q82" t="n">
        <v>202.81</v>
      </c>
      <c r="R82" t="n">
        <v>19.17</v>
      </c>
      <c r="S82" t="n">
        <v>13.89</v>
      </c>
      <c r="T82" t="n">
        <v>966.23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43.49559675842703</v>
      </c>
      <c r="AB82" t="n">
        <v>59.51259437516172</v>
      </c>
      <c r="AC82" t="n">
        <v>53.83279589445915</v>
      </c>
      <c r="AD82" t="n">
        <v>43495.59675842703</v>
      </c>
      <c r="AE82" t="n">
        <v>59512.59437516172</v>
      </c>
      <c r="AF82" t="n">
        <v>2.880190678448746e-06</v>
      </c>
      <c r="AG82" t="n">
        <v>0.1652083333333333</v>
      </c>
      <c r="AH82" t="n">
        <v>53832.79589445915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12.6214</v>
      </c>
      <c r="E83" t="n">
        <v>7.92</v>
      </c>
      <c r="F83" t="n">
        <v>5.09</v>
      </c>
      <c r="G83" t="n">
        <v>76.3</v>
      </c>
      <c r="H83" t="n">
        <v>1.46</v>
      </c>
      <c r="I83" t="n">
        <v>4</v>
      </c>
      <c r="J83" t="n">
        <v>258.32</v>
      </c>
      <c r="K83" t="n">
        <v>56.94</v>
      </c>
      <c r="L83" t="n">
        <v>21.25</v>
      </c>
      <c r="M83" t="n">
        <v>2</v>
      </c>
      <c r="N83" t="n">
        <v>65.13</v>
      </c>
      <c r="O83" t="n">
        <v>32093.94</v>
      </c>
      <c r="P83" t="n">
        <v>65.54000000000001</v>
      </c>
      <c r="Q83" t="n">
        <v>202.81</v>
      </c>
      <c r="R83" t="n">
        <v>19.12</v>
      </c>
      <c r="S83" t="n">
        <v>13.89</v>
      </c>
      <c r="T83" t="n">
        <v>940.49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43.3450674730283</v>
      </c>
      <c r="AB83" t="n">
        <v>59.30663356599592</v>
      </c>
      <c r="AC83" t="n">
        <v>53.64649169585226</v>
      </c>
      <c r="AD83" t="n">
        <v>43345.0674730283</v>
      </c>
      <c r="AE83" t="n">
        <v>59306.63356599591</v>
      </c>
      <c r="AF83" t="n">
        <v>2.881309287755954e-06</v>
      </c>
      <c r="AG83" t="n">
        <v>0.165</v>
      </c>
      <c r="AH83" t="n">
        <v>53646.49169585226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12.6223</v>
      </c>
      <c r="E84" t="n">
        <v>7.92</v>
      </c>
      <c r="F84" t="n">
        <v>5.09</v>
      </c>
      <c r="G84" t="n">
        <v>76.29000000000001</v>
      </c>
      <c r="H84" t="n">
        <v>1.48</v>
      </c>
      <c r="I84" t="n">
        <v>4</v>
      </c>
      <c r="J84" t="n">
        <v>258.78</v>
      </c>
      <c r="K84" t="n">
        <v>56.94</v>
      </c>
      <c r="L84" t="n">
        <v>21.5</v>
      </c>
      <c r="M84" t="n">
        <v>2</v>
      </c>
      <c r="N84" t="n">
        <v>65.34</v>
      </c>
      <c r="O84" t="n">
        <v>32150.72</v>
      </c>
      <c r="P84" t="n">
        <v>65.31</v>
      </c>
      <c r="Q84" t="n">
        <v>202.81</v>
      </c>
      <c r="R84" t="n">
        <v>19.08</v>
      </c>
      <c r="S84" t="n">
        <v>13.89</v>
      </c>
      <c r="T84" t="n">
        <v>918.9400000000001</v>
      </c>
      <c r="U84" t="n">
        <v>0.73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43.24298158690763</v>
      </c>
      <c r="AB84" t="n">
        <v>59.16695515289424</v>
      </c>
      <c r="AC84" t="n">
        <v>53.52014399445708</v>
      </c>
      <c r="AD84" t="n">
        <v>43242.98158690763</v>
      </c>
      <c r="AE84" t="n">
        <v>59166.95515289424</v>
      </c>
      <c r="AF84" t="n">
        <v>2.881514746608299e-06</v>
      </c>
      <c r="AG84" t="n">
        <v>0.165</v>
      </c>
      <c r="AH84" t="n">
        <v>53520.14399445708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12.6263</v>
      </c>
      <c r="E85" t="n">
        <v>7.92</v>
      </c>
      <c r="F85" t="n">
        <v>5.08</v>
      </c>
      <c r="G85" t="n">
        <v>76.25</v>
      </c>
      <c r="H85" t="n">
        <v>1.49</v>
      </c>
      <c r="I85" t="n">
        <v>4</v>
      </c>
      <c r="J85" t="n">
        <v>259.24</v>
      </c>
      <c r="K85" t="n">
        <v>56.94</v>
      </c>
      <c r="L85" t="n">
        <v>21.75</v>
      </c>
      <c r="M85" t="n">
        <v>2</v>
      </c>
      <c r="N85" t="n">
        <v>65.55</v>
      </c>
      <c r="O85" t="n">
        <v>32207.59</v>
      </c>
      <c r="P85" t="n">
        <v>64.86</v>
      </c>
      <c r="Q85" t="n">
        <v>202.81</v>
      </c>
      <c r="R85" t="n">
        <v>18.98</v>
      </c>
      <c r="S85" t="n">
        <v>13.89</v>
      </c>
      <c r="T85" t="n">
        <v>869.14</v>
      </c>
      <c r="U85" t="n">
        <v>0.73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43.01103147315011</v>
      </c>
      <c r="AB85" t="n">
        <v>58.84959077433456</v>
      </c>
      <c r="AC85" t="n">
        <v>53.23306842676332</v>
      </c>
      <c r="AD85" t="n">
        <v>43011.03147315011</v>
      </c>
      <c r="AE85" t="n">
        <v>58849.59077433456</v>
      </c>
      <c r="AF85" t="n">
        <v>2.882427897063163e-06</v>
      </c>
      <c r="AG85" t="n">
        <v>0.165</v>
      </c>
      <c r="AH85" t="n">
        <v>53233.06842676333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12.6249</v>
      </c>
      <c r="E86" t="n">
        <v>7.92</v>
      </c>
      <c r="F86" t="n">
        <v>5.08</v>
      </c>
      <c r="G86" t="n">
        <v>76.27</v>
      </c>
      <c r="H86" t="n">
        <v>1.51</v>
      </c>
      <c r="I86" t="n">
        <v>4</v>
      </c>
      <c r="J86" t="n">
        <v>259.71</v>
      </c>
      <c r="K86" t="n">
        <v>56.94</v>
      </c>
      <c r="L86" t="n">
        <v>22</v>
      </c>
      <c r="M86" t="n">
        <v>2</v>
      </c>
      <c r="N86" t="n">
        <v>65.76000000000001</v>
      </c>
      <c r="O86" t="n">
        <v>32264.54</v>
      </c>
      <c r="P86" t="n">
        <v>64.42</v>
      </c>
      <c r="Q86" t="n">
        <v>202.81</v>
      </c>
      <c r="R86" t="n">
        <v>19.02</v>
      </c>
      <c r="S86" t="n">
        <v>13.89</v>
      </c>
      <c r="T86" t="n">
        <v>891.3</v>
      </c>
      <c r="U86" t="n">
        <v>0.73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42.82588017303836</v>
      </c>
      <c r="AB86" t="n">
        <v>58.59625859722291</v>
      </c>
      <c r="AC86" t="n">
        <v>53.0039139170812</v>
      </c>
      <c r="AD86" t="n">
        <v>42825.88017303836</v>
      </c>
      <c r="AE86" t="n">
        <v>58596.25859722291</v>
      </c>
      <c r="AF86" t="n">
        <v>2.88210829440396e-06</v>
      </c>
      <c r="AG86" t="n">
        <v>0.165</v>
      </c>
      <c r="AH86" t="n">
        <v>53003.9139170812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12.6214</v>
      </c>
      <c r="E87" t="n">
        <v>7.92</v>
      </c>
      <c r="F87" t="n">
        <v>5.09</v>
      </c>
      <c r="G87" t="n">
        <v>76.3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63.77</v>
      </c>
      <c r="Q87" t="n">
        <v>202.81</v>
      </c>
      <c r="R87" t="n">
        <v>19.06</v>
      </c>
      <c r="S87" t="n">
        <v>13.89</v>
      </c>
      <c r="T87" t="n">
        <v>908.49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42.5818980414663</v>
      </c>
      <c r="AB87" t="n">
        <v>58.26243148107421</v>
      </c>
      <c r="AC87" t="n">
        <v>52.70194679236831</v>
      </c>
      <c r="AD87" t="n">
        <v>42581.8980414663</v>
      </c>
      <c r="AE87" t="n">
        <v>58262.43148107421</v>
      </c>
      <c r="AF87" t="n">
        <v>2.881309287755954e-06</v>
      </c>
      <c r="AG87" t="n">
        <v>0.165</v>
      </c>
      <c r="AH87" t="n">
        <v>52701.94679236831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12.7289</v>
      </c>
      <c r="E88" t="n">
        <v>7.86</v>
      </c>
      <c r="F88" t="n">
        <v>5.06</v>
      </c>
      <c r="G88" t="n">
        <v>101.27</v>
      </c>
      <c r="H88" t="n">
        <v>1.54</v>
      </c>
      <c r="I88" t="n">
        <v>3</v>
      </c>
      <c r="J88" t="n">
        <v>260.63</v>
      </c>
      <c r="K88" t="n">
        <v>56.94</v>
      </c>
      <c r="L88" t="n">
        <v>22.5</v>
      </c>
      <c r="M88" t="n">
        <v>1</v>
      </c>
      <c r="N88" t="n">
        <v>66.19</v>
      </c>
      <c r="O88" t="n">
        <v>32378.67</v>
      </c>
      <c r="P88" t="n">
        <v>62.9</v>
      </c>
      <c r="Q88" t="n">
        <v>202.81</v>
      </c>
      <c r="R88" t="n">
        <v>18.4</v>
      </c>
      <c r="S88" t="n">
        <v>13.89</v>
      </c>
      <c r="T88" t="n">
        <v>584.4400000000001</v>
      </c>
      <c r="U88" t="n">
        <v>0.76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41.79021655159736</v>
      </c>
      <c r="AB88" t="n">
        <v>57.1792179399513</v>
      </c>
      <c r="AC88" t="n">
        <v>51.72211363141187</v>
      </c>
      <c r="AD88" t="n">
        <v>41790.21655159736</v>
      </c>
      <c r="AE88" t="n">
        <v>57179.2179399513</v>
      </c>
      <c r="AF88" t="n">
        <v>2.905850206230431e-06</v>
      </c>
      <c r="AG88" t="n">
        <v>0.16375</v>
      </c>
      <c r="AH88" t="n">
        <v>51722.11363141186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12.7191</v>
      </c>
      <c r="E89" t="n">
        <v>7.86</v>
      </c>
      <c r="F89" t="n">
        <v>5.07</v>
      </c>
      <c r="G89" t="n">
        <v>101.39</v>
      </c>
      <c r="H89" t="n">
        <v>1.55</v>
      </c>
      <c r="I89" t="n">
        <v>3</v>
      </c>
      <c r="J89" t="n">
        <v>261.09</v>
      </c>
      <c r="K89" t="n">
        <v>56.94</v>
      </c>
      <c r="L89" t="n">
        <v>22.75</v>
      </c>
      <c r="M89" t="n">
        <v>1</v>
      </c>
      <c r="N89" t="n">
        <v>66.40000000000001</v>
      </c>
      <c r="O89" t="n">
        <v>32435.86</v>
      </c>
      <c r="P89" t="n">
        <v>63.04</v>
      </c>
      <c r="Q89" t="n">
        <v>202.81</v>
      </c>
      <c r="R89" t="n">
        <v>18.62</v>
      </c>
      <c r="S89" t="n">
        <v>13.89</v>
      </c>
      <c r="T89" t="n">
        <v>694.05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41.90537725331719</v>
      </c>
      <c r="AB89" t="n">
        <v>57.33678589257521</v>
      </c>
      <c r="AC89" t="n">
        <v>51.86464351978582</v>
      </c>
      <c r="AD89" t="n">
        <v>41905.37725331719</v>
      </c>
      <c r="AE89" t="n">
        <v>57336.78589257521</v>
      </c>
      <c r="AF89" t="n">
        <v>2.903612987616014e-06</v>
      </c>
      <c r="AG89" t="n">
        <v>0.16375</v>
      </c>
      <c r="AH89" t="n">
        <v>51864.64351978582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12.7159</v>
      </c>
      <c r="E90" t="n">
        <v>7.86</v>
      </c>
      <c r="F90" t="n">
        <v>5.07</v>
      </c>
      <c r="G90" t="n">
        <v>101.43</v>
      </c>
      <c r="H90" t="n">
        <v>1.56</v>
      </c>
      <c r="I90" t="n">
        <v>3</v>
      </c>
      <c r="J90" t="n">
        <v>261.56</v>
      </c>
      <c r="K90" t="n">
        <v>56.94</v>
      </c>
      <c r="L90" t="n">
        <v>23</v>
      </c>
      <c r="M90" t="n">
        <v>1</v>
      </c>
      <c r="N90" t="n">
        <v>66.62</v>
      </c>
      <c r="O90" t="n">
        <v>32493.12</v>
      </c>
      <c r="P90" t="n">
        <v>63.13</v>
      </c>
      <c r="Q90" t="n">
        <v>202.81</v>
      </c>
      <c r="R90" t="n">
        <v>18.64</v>
      </c>
      <c r="S90" t="n">
        <v>13.89</v>
      </c>
      <c r="T90" t="n">
        <v>706.27</v>
      </c>
      <c r="U90" t="n">
        <v>0.75</v>
      </c>
      <c r="V90" t="n">
        <v>0.76</v>
      </c>
      <c r="W90" t="n">
        <v>0.64</v>
      </c>
      <c r="X90" t="n">
        <v>0.03</v>
      </c>
      <c r="Y90" t="n">
        <v>1</v>
      </c>
      <c r="Z90" t="n">
        <v>10</v>
      </c>
      <c r="AA90" t="n">
        <v>41.95385321640612</v>
      </c>
      <c r="AB90" t="n">
        <v>57.40311284388172</v>
      </c>
      <c r="AC90" t="n">
        <v>51.9246403199503</v>
      </c>
      <c r="AD90" t="n">
        <v>41953.85321640612</v>
      </c>
      <c r="AE90" t="n">
        <v>57403.11284388172</v>
      </c>
      <c r="AF90" t="n">
        <v>2.902882467252123e-06</v>
      </c>
      <c r="AG90" t="n">
        <v>0.16375</v>
      </c>
      <c r="AH90" t="n">
        <v>51924.6403199503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12.7182</v>
      </c>
      <c r="E91" t="n">
        <v>7.86</v>
      </c>
      <c r="F91" t="n">
        <v>5.07</v>
      </c>
      <c r="G91" t="n">
        <v>101.41</v>
      </c>
      <c r="H91" t="n">
        <v>1.58</v>
      </c>
      <c r="I91" t="n">
        <v>3</v>
      </c>
      <c r="J91" t="n">
        <v>262.02</v>
      </c>
      <c r="K91" t="n">
        <v>56.94</v>
      </c>
      <c r="L91" t="n">
        <v>23.25</v>
      </c>
      <c r="M91" t="n">
        <v>1</v>
      </c>
      <c r="N91" t="n">
        <v>66.83</v>
      </c>
      <c r="O91" t="n">
        <v>32550.47</v>
      </c>
      <c r="P91" t="n">
        <v>63.29</v>
      </c>
      <c r="Q91" t="n">
        <v>202.81</v>
      </c>
      <c r="R91" t="n">
        <v>18.55</v>
      </c>
      <c r="S91" t="n">
        <v>13.89</v>
      </c>
      <c r="T91" t="n">
        <v>661.38</v>
      </c>
      <c r="U91" t="n">
        <v>0.75</v>
      </c>
      <c r="V91" t="n">
        <v>0.76</v>
      </c>
      <c r="W91" t="n">
        <v>0.64</v>
      </c>
      <c r="X91" t="n">
        <v>0.03</v>
      </c>
      <c r="Y91" t="n">
        <v>1</v>
      </c>
      <c r="Z91" t="n">
        <v>10</v>
      </c>
      <c r="AA91" t="n">
        <v>42.01514962083925</v>
      </c>
      <c r="AB91" t="n">
        <v>57.48698128863322</v>
      </c>
      <c r="AC91" t="n">
        <v>52.00050447804507</v>
      </c>
      <c r="AD91" t="n">
        <v>42015.14962083925</v>
      </c>
      <c r="AE91" t="n">
        <v>57486.98128863322</v>
      </c>
      <c r="AF91" t="n">
        <v>2.903407528763669e-06</v>
      </c>
      <c r="AG91" t="n">
        <v>0.16375</v>
      </c>
      <c r="AH91" t="n">
        <v>52000.50447804507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12.7253</v>
      </c>
      <c r="E92" t="n">
        <v>7.86</v>
      </c>
      <c r="F92" t="n">
        <v>5.07</v>
      </c>
      <c r="G92" t="n">
        <v>101.32</v>
      </c>
      <c r="H92" t="n">
        <v>1.59</v>
      </c>
      <c r="I92" t="n">
        <v>3</v>
      </c>
      <c r="J92" t="n">
        <v>262.49</v>
      </c>
      <c r="K92" t="n">
        <v>56.94</v>
      </c>
      <c r="L92" t="n">
        <v>23.5</v>
      </c>
      <c r="M92" t="n">
        <v>1</v>
      </c>
      <c r="N92" t="n">
        <v>67.05</v>
      </c>
      <c r="O92" t="n">
        <v>32607.89</v>
      </c>
      <c r="P92" t="n">
        <v>63.29</v>
      </c>
      <c r="Q92" t="n">
        <v>202.81</v>
      </c>
      <c r="R92" t="n">
        <v>18.48</v>
      </c>
      <c r="S92" t="n">
        <v>13.89</v>
      </c>
      <c r="T92" t="n">
        <v>626.87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41.99300788972324</v>
      </c>
      <c r="AB92" t="n">
        <v>57.45668599529623</v>
      </c>
      <c r="AC92" t="n">
        <v>51.97310052498435</v>
      </c>
      <c r="AD92" t="n">
        <v>41993.00788972325</v>
      </c>
      <c r="AE92" t="n">
        <v>57456.68599529623</v>
      </c>
      <c r="AF92" t="n">
        <v>2.905028370821054e-06</v>
      </c>
      <c r="AG92" t="n">
        <v>0.16375</v>
      </c>
      <c r="AH92" t="n">
        <v>51973.10052498435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12.7235</v>
      </c>
      <c r="E93" t="n">
        <v>7.86</v>
      </c>
      <c r="F93" t="n">
        <v>5.07</v>
      </c>
      <c r="G93" t="n">
        <v>101.34</v>
      </c>
      <c r="H93" t="n">
        <v>1.61</v>
      </c>
      <c r="I93" t="n">
        <v>3</v>
      </c>
      <c r="J93" t="n">
        <v>262.96</v>
      </c>
      <c r="K93" t="n">
        <v>56.94</v>
      </c>
      <c r="L93" t="n">
        <v>23.75</v>
      </c>
      <c r="M93" t="n">
        <v>1</v>
      </c>
      <c r="N93" t="n">
        <v>67.26000000000001</v>
      </c>
      <c r="O93" t="n">
        <v>32665.4</v>
      </c>
      <c r="P93" t="n">
        <v>63.32</v>
      </c>
      <c r="Q93" t="n">
        <v>202.81</v>
      </c>
      <c r="R93" t="n">
        <v>18.48</v>
      </c>
      <c r="S93" t="n">
        <v>13.89</v>
      </c>
      <c r="T93" t="n">
        <v>623.64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42.01145022539453</v>
      </c>
      <c r="AB93" t="n">
        <v>57.48191961257997</v>
      </c>
      <c r="AC93" t="n">
        <v>51.99592588125022</v>
      </c>
      <c r="AD93" t="n">
        <v>42011.45022539452</v>
      </c>
      <c r="AE93" t="n">
        <v>57481.91961257997</v>
      </c>
      <c r="AF93" t="n">
        <v>2.904617453116364e-06</v>
      </c>
      <c r="AG93" t="n">
        <v>0.16375</v>
      </c>
      <c r="AH93" t="n">
        <v>51995.92588125022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12.7199</v>
      </c>
      <c r="E94" t="n">
        <v>7.86</v>
      </c>
      <c r="F94" t="n">
        <v>5.07</v>
      </c>
      <c r="G94" t="n">
        <v>101.38</v>
      </c>
      <c r="H94" t="n">
        <v>1.62</v>
      </c>
      <c r="I94" t="n">
        <v>3</v>
      </c>
      <c r="J94" t="n">
        <v>263.42</v>
      </c>
      <c r="K94" t="n">
        <v>56.94</v>
      </c>
      <c r="L94" t="n">
        <v>24</v>
      </c>
      <c r="M94" t="n">
        <v>1</v>
      </c>
      <c r="N94" t="n">
        <v>67.48</v>
      </c>
      <c r="O94" t="n">
        <v>32722.99</v>
      </c>
      <c r="P94" t="n">
        <v>63.42</v>
      </c>
      <c r="Q94" t="n">
        <v>202.81</v>
      </c>
      <c r="R94" t="n">
        <v>18.57</v>
      </c>
      <c r="S94" t="n">
        <v>13.89</v>
      </c>
      <c r="T94" t="n">
        <v>668.0599999999999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42.06546376723946</v>
      </c>
      <c r="AB94" t="n">
        <v>57.55582332344115</v>
      </c>
      <c r="AC94" t="n">
        <v>52.06277632567154</v>
      </c>
      <c r="AD94" t="n">
        <v>42065.46376723947</v>
      </c>
      <c r="AE94" t="n">
        <v>57555.82332344115</v>
      </c>
      <c r="AF94" t="n">
        <v>2.903795617706987e-06</v>
      </c>
      <c r="AG94" t="n">
        <v>0.16375</v>
      </c>
      <c r="AH94" t="n">
        <v>52062.77632567153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12.7186</v>
      </c>
      <c r="E95" t="n">
        <v>7.86</v>
      </c>
      <c r="F95" t="n">
        <v>5.07</v>
      </c>
      <c r="G95" t="n">
        <v>101.4</v>
      </c>
      <c r="H95" t="n">
        <v>1.64</v>
      </c>
      <c r="I95" t="n">
        <v>3</v>
      </c>
      <c r="J95" t="n">
        <v>263.89</v>
      </c>
      <c r="K95" t="n">
        <v>56.94</v>
      </c>
      <c r="L95" t="n">
        <v>24.25</v>
      </c>
      <c r="M95" t="n">
        <v>0</v>
      </c>
      <c r="N95" t="n">
        <v>67.7</v>
      </c>
      <c r="O95" t="n">
        <v>32780.66</v>
      </c>
      <c r="P95" t="n">
        <v>63.69</v>
      </c>
      <c r="Q95" t="n">
        <v>202.81</v>
      </c>
      <c r="R95" t="n">
        <v>18.56</v>
      </c>
      <c r="S95" t="n">
        <v>13.89</v>
      </c>
      <c r="T95" t="n">
        <v>662.58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42.18505115200888</v>
      </c>
      <c r="AB95" t="n">
        <v>57.71944805910494</v>
      </c>
      <c r="AC95" t="n">
        <v>52.21078494621281</v>
      </c>
      <c r="AD95" t="n">
        <v>42185.05115200888</v>
      </c>
      <c r="AE95" t="n">
        <v>57719.44805910494</v>
      </c>
      <c r="AF95" t="n">
        <v>2.903498843809156e-06</v>
      </c>
      <c r="AG95" t="n">
        <v>0.16375</v>
      </c>
      <c r="AH95" t="n">
        <v>52210.78494621281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12.3115</v>
      </c>
      <c r="E2" t="n">
        <v>8.119999999999999</v>
      </c>
      <c r="F2" t="n">
        <v>5.68</v>
      </c>
      <c r="G2" t="n">
        <v>10.65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43.02</v>
      </c>
      <c r="Q2" t="n">
        <v>202.9</v>
      </c>
      <c r="R2" t="n">
        <v>37.28</v>
      </c>
      <c r="S2" t="n">
        <v>13.89</v>
      </c>
      <c r="T2" t="n">
        <v>9877.98</v>
      </c>
      <c r="U2" t="n">
        <v>0.37</v>
      </c>
      <c r="V2" t="n">
        <v>0.68</v>
      </c>
      <c r="W2" t="n">
        <v>0.7</v>
      </c>
      <c r="X2" t="n">
        <v>0.64</v>
      </c>
      <c r="Y2" t="n">
        <v>1</v>
      </c>
      <c r="Z2" t="n">
        <v>10</v>
      </c>
      <c r="AA2" t="n">
        <v>30.31119059700923</v>
      </c>
      <c r="AB2" t="n">
        <v>41.47310821007595</v>
      </c>
      <c r="AC2" t="n">
        <v>37.51497297044563</v>
      </c>
      <c r="AD2" t="n">
        <v>30311.19059700923</v>
      </c>
      <c r="AE2" t="n">
        <v>41473.10821007595</v>
      </c>
      <c r="AF2" t="n">
        <v>3.31720269084202e-06</v>
      </c>
      <c r="AG2" t="n">
        <v>0.1691666666666667</v>
      </c>
      <c r="AH2" t="n">
        <v>37514.97297044563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12.7497</v>
      </c>
      <c r="E3" t="n">
        <v>7.84</v>
      </c>
      <c r="F3" t="n">
        <v>5.52</v>
      </c>
      <c r="G3" t="n">
        <v>13.25</v>
      </c>
      <c r="H3" t="n">
        <v>0.27</v>
      </c>
      <c r="I3" t="n">
        <v>25</v>
      </c>
      <c r="J3" t="n">
        <v>81.14</v>
      </c>
      <c r="K3" t="n">
        <v>35.1</v>
      </c>
      <c r="L3" t="n">
        <v>1.25</v>
      </c>
      <c r="M3" t="n">
        <v>23</v>
      </c>
      <c r="N3" t="n">
        <v>9.789999999999999</v>
      </c>
      <c r="O3" t="n">
        <v>10241.25</v>
      </c>
      <c r="P3" t="n">
        <v>41.33</v>
      </c>
      <c r="Q3" t="n">
        <v>202.87</v>
      </c>
      <c r="R3" t="n">
        <v>32.59</v>
      </c>
      <c r="S3" t="n">
        <v>13.89</v>
      </c>
      <c r="T3" t="n">
        <v>7568.36</v>
      </c>
      <c r="U3" t="n">
        <v>0.43</v>
      </c>
      <c r="V3" t="n">
        <v>0.7</v>
      </c>
      <c r="W3" t="n">
        <v>0.68</v>
      </c>
      <c r="X3" t="n">
        <v>0.48</v>
      </c>
      <c r="Y3" t="n">
        <v>1</v>
      </c>
      <c r="Z3" t="n">
        <v>10</v>
      </c>
      <c r="AA3" t="n">
        <v>28.35856668392794</v>
      </c>
      <c r="AB3" t="n">
        <v>38.80144202852375</v>
      </c>
      <c r="AC3" t="n">
        <v>35.09828685954577</v>
      </c>
      <c r="AD3" t="n">
        <v>28358.56668392794</v>
      </c>
      <c r="AE3" t="n">
        <v>38801.44202852375</v>
      </c>
      <c r="AF3" t="n">
        <v>3.435271018757138e-06</v>
      </c>
      <c r="AG3" t="n">
        <v>0.1633333333333333</v>
      </c>
      <c r="AH3" t="n">
        <v>35098.28685954577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12.988</v>
      </c>
      <c r="E4" t="n">
        <v>7.7</v>
      </c>
      <c r="F4" t="n">
        <v>5.45</v>
      </c>
      <c r="G4" t="n">
        <v>15.56</v>
      </c>
      <c r="H4" t="n">
        <v>0.32</v>
      </c>
      <c r="I4" t="n">
        <v>21</v>
      </c>
      <c r="J4" t="n">
        <v>81.44</v>
      </c>
      <c r="K4" t="n">
        <v>35.1</v>
      </c>
      <c r="L4" t="n">
        <v>1.5</v>
      </c>
      <c r="M4" t="n">
        <v>19</v>
      </c>
      <c r="N4" t="n">
        <v>9.84</v>
      </c>
      <c r="O4" t="n">
        <v>10278.32</v>
      </c>
      <c r="P4" t="n">
        <v>40.18</v>
      </c>
      <c r="Q4" t="n">
        <v>202.81</v>
      </c>
      <c r="R4" t="n">
        <v>30.24</v>
      </c>
      <c r="S4" t="n">
        <v>13.89</v>
      </c>
      <c r="T4" t="n">
        <v>6415.09</v>
      </c>
      <c r="U4" t="n">
        <v>0.46</v>
      </c>
      <c r="V4" t="n">
        <v>0.71</v>
      </c>
      <c r="W4" t="n">
        <v>0.67</v>
      </c>
      <c r="X4" t="n">
        <v>0.41</v>
      </c>
      <c r="Y4" t="n">
        <v>1</v>
      </c>
      <c r="Z4" t="n">
        <v>10</v>
      </c>
      <c r="AA4" t="n">
        <v>27.28120589032844</v>
      </c>
      <c r="AB4" t="n">
        <v>37.32734946092431</v>
      </c>
      <c r="AC4" t="n">
        <v>33.76487961769173</v>
      </c>
      <c r="AD4" t="n">
        <v>27281.20589032844</v>
      </c>
      <c r="AE4" t="n">
        <v>37327.34946092431</v>
      </c>
      <c r="AF4" t="n">
        <v>3.499478418442607e-06</v>
      </c>
      <c r="AG4" t="n">
        <v>0.1604166666666667</v>
      </c>
      <c r="AH4" t="n">
        <v>33764.87961769172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13.2714</v>
      </c>
      <c r="E5" t="n">
        <v>7.54</v>
      </c>
      <c r="F5" t="n">
        <v>5.35</v>
      </c>
      <c r="G5" t="n">
        <v>18.88</v>
      </c>
      <c r="H5" t="n">
        <v>0.38</v>
      </c>
      <c r="I5" t="n">
        <v>17</v>
      </c>
      <c r="J5" t="n">
        <v>81.73999999999999</v>
      </c>
      <c r="K5" t="n">
        <v>35.1</v>
      </c>
      <c r="L5" t="n">
        <v>1.75</v>
      </c>
      <c r="M5" t="n">
        <v>15</v>
      </c>
      <c r="N5" t="n">
        <v>9.890000000000001</v>
      </c>
      <c r="O5" t="n">
        <v>10315.41</v>
      </c>
      <c r="P5" t="n">
        <v>38.81</v>
      </c>
      <c r="Q5" t="n">
        <v>202.81</v>
      </c>
      <c r="R5" t="n">
        <v>27.24</v>
      </c>
      <c r="S5" t="n">
        <v>13.89</v>
      </c>
      <c r="T5" t="n">
        <v>4936.39</v>
      </c>
      <c r="U5" t="n">
        <v>0.51</v>
      </c>
      <c r="V5" t="n">
        <v>0.72</v>
      </c>
      <c r="W5" t="n">
        <v>0.67</v>
      </c>
      <c r="X5" t="n">
        <v>0.31</v>
      </c>
      <c r="Y5" t="n">
        <v>1</v>
      </c>
      <c r="Z5" t="n">
        <v>10</v>
      </c>
      <c r="AA5" t="n">
        <v>26.02464568040222</v>
      </c>
      <c r="AB5" t="n">
        <v>35.60806834618755</v>
      </c>
      <c r="AC5" t="n">
        <v>32.20968427951413</v>
      </c>
      <c r="AD5" t="n">
        <v>26024.64568040222</v>
      </c>
      <c r="AE5" t="n">
        <v>35608.06834618755</v>
      </c>
      <c r="AF5" t="n">
        <v>3.575837533301449e-06</v>
      </c>
      <c r="AG5" t="n">
        <v>0.1570833333333333</v>
      </c>
      <c r="AH5" t="n">
        <v>32209.68427951413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13.3769</v>
      </c>
      <c r="E6" t="n">
        <v>7.48</v>
      </c>
      <c r="F6" t="n">
        <v>5.33</v>
      </c>
      <c r="G6" t="n">
        <v>21.3</v>
      </c>
      <c r="H6" t="n">
        <v>0.43</v>
      </c>
      <c r="I6" t="n">
        <v>15</v>
      </c>
      <c r="J6" t="n">
        <v>82.04000000000001</v>
      </c>
      <c r="K6" t="n">
        <v>35.1</v>
      </c>
      <c r="L6" t="n">
        <v>2</v>
      </c>
      <c r="M6" t="n">
        <v>13</v>
      </c>
      <c r="N6" t="n">
        <v>9.94</v>
      </c>
      <c r="O6" t="n">
        <v>10352.53</v>
      </c>
      <c r="P6" t="n">
        <v>38.2</v>
      </c>
      <c r="Q6" t="n">
        <v>202.85</v>
      </c>
      <c r="R6" t="n">
        <v>26.63</v>
      </c>
      <c r="S6" t="n">
        <v>13.89</v>
      </c>
      <c r="T6" t="n">
        <v>4637.78</v>
      </c>
      <c r="U6" t="n">
        <v>0.52</v>
      </c>
      <c r="V6" t="n">
        <v>0.73</v>
      </c>
      <c r="W6" t="n">
        <v>0.66</v>
      </c>
      <c r="X6" t="n">
        <v>0.29</v>
      </c>
      <c r="Y6" t="n">
        <v>1</v>
      </c>
      <c r="Z6" t="n">
        <v>10</v>
      </c>
      <c r="AA6" t="n">
        <v>25.55481884079089</v>
      </c>
      <c r="AB6" t="n">
        <v>34.96523053693715</v>
      </c>
      <c r="AC6" t="n">
        <v>31.62819800854813</v>
      </c>
      <c r="AD6" t="n">
        <v>25554.81884079089</v>
      </c>
      <c r="AE6" t="n">
        <v>34965.23053693715</v>
      </c>
      <c r="AF6" t="n">
        <v>3.604263385868872e-06</v>
      </c>
      <c r="AG6" t="n">
        <v>0.1558333333333334</v>
      </c>
      <c r="AH6" t="n">
        <v>31628.19800854813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13.5211</v>
      </c>
      <c r="E7" t="n">
        <v>7.4</v>
      </c>
      <c r="F7" t="n">
        <v>5.28</v>
      </c>
      <c r="G7" t="n">
        <v>24.37</v>
      </c>
      <c r="H7" t="n">
        <v>0.48</v>
      </c>
      <c r="I7" t="n">
        <v>13</v>
      </c>
      <c r="J7" t="n">
        <v>82.34</v>
      </c>
      <c r="K7" t="n">
        <v>35.1</v>
      </c>
      <c r="L7" t="n">
        <v>2.25</v>
      </c>
      <c r="M7" t="n">
        <v>11</v>
      </c>
      <c r="N7" t="n">
        <v>9.99</v>
      </c>
      <c r="O7" t="n">
        <v>10389.66</v>
      </c>
      <c r="P7" t="n">
        <v>37.42</v>
      </c>
      <c r="Q7" t="n">
        <v>202.86</v>
      </c>
      <c r="R7" t="n">
        <v>25</v>
      </c>
      <c r="S7" t="n">
        <v>13.89</v>
      </c>
      <c r="T7" t="n">
        <v>3834.38</v>
      </c>
      <c r="U7" t="n">
        <v>0.5600000000000001</v>
      </c>
      <c r="V7" t="n">
        <v>0.73</v>
      </c>
      <c r="W7" t="n">
        <v>0.66</v>
      </c>
      <c r="X7" t="n">
        <v>0.24</v>
      </c>
      <c r="Y7" t="n">
        <v>1</v>
      </c>
      <c r="Z7" t="n">
        <v>10</v>
      </c>
      <c r="AA7" t="n">
        <v>24.91338747885701</v>
      </c>
      <c r="AB7" t="n">
        <v>34.08759584958894</v>
      </c>
      <c r="AC7" t="n">
        <v>30.8343235439898</v>
      </c>
      <c r="AD7" t="n">
        <v>24913.38747885701</v>
      </c>
      <c r="AE7" t="n">
        <v>34087.59584958894</v>
      </c>
      <c r="AF7" t="n">
        <v>3.643116541700365e-06</v>
      </c>
      <c r="AG7" t="n">
        <v>0.1541666666666667</v>
      </c>
      <c r="AH7" t="n">
        <v>30834.32354398981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13.5916</v>
      </c>
      <c r="E8" t="n">
        <v>7.36</v>
      </c>
      <c r="F8" t="n">
        <v>5.26</v>
      </c>
      <c r="G8" t="n">
        <v>26.29</v>
      </c>
      <c r="H8" t="n">
        <v>0.53</v>
      </c>
      <c r="I8" t="n">
        <v>12</v>
      </c>
      <c r="J8" t="n">
        <v>82.65000000000001</v>
      </c>
      <c r="K8" t="n">
        <v>35.1</v>
      </c>
      <c r="L8" t="n">
        <v>2.5</v>
      </c>
      <c r="M8" t="n">
        <v>10</v>
      </c>
      <c r="N8" t="n">
        <v>10.04</v>
      </c>
      <c r="O8" t="n">
        <v>10426.82</v>
      </c>
      <c r="P8" t="n">
        <v>36.9</v>
      </c>
      <c r="Q8" t="n">
        <v>202.82</v>
      </c>
      <c r="R8" t="n">
        <v>24.5</v>
      </c>
      <c r="S8" t="n">
        <v>13.89</v>
      </c>
      <c r="T8" t="n">
        <v>3587.99</v>
      </c>
      <c r="U8" t="n">
        <v>0.57</v>
      </c>
      <c r="V8" t="n">
        <v>0.74</v>
      </c>
      <c r="W8" t="n">
        <v>0.66</v>
      </c>
      <c r="X8" t="n">
        <v>0.22</v>
      </c>
      <c r="Y8" t="n">
        <v>1</v>
      </c>
      <c r="Z8" t="n">
        <v>10</v>
      </c>
      <c r="AA8" t="n">
        <v>24.55550819925335</v>
      </c>
      <c r="AB8" t="n">
        <v>33.59792963071805</v>
      </c>
      <c r="AC8" t="n">
        <v>30.39139038179565</v>
      </c>
      <c r="AD8" t="n">
        <v>24555.50819925335</v>
      </c>
      <c r="AE8" t="n">
        <v>33597.92963071805</v>
      </c>
      <c r="AF8" t="n">
        <v>3.662112016638785e-06</v>
      </c>
      <c r="AG8" t="n">
        <v>0.1533333333333333</v>
      </c>
      <c r="AH8" t="n">
        <v>30391.39038179565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13.656</v>
      </c>
      <c r="E9" t="n">
        <v>7.32</v>
      </c>
      <c r="F9" t="n">
        <v>5.24</v>
      </c>
      <c r="G9" t="n">
        <v>28.59</v>
      </c>
      <c r="H9" t="n">
        <v>0.58</v>
      </c>
      <c r="I9" t="n">
        <v>11</v>
      </c>
      <c r="J9" t="n">
        <v>82.95</v>
      </c>
      <c r="K9" t="n">
        <v>35.1</v>
      </c>
      <c r="L9" t="n">
        <v>2.75</v>
      </c>
      <c r="M9" t="n">
        <v>9</v>
      </c>
      <c r="N9" t="n">
        <v>10.1</v>
      </c>
      <c r="O9" t="n">
        <v>10463.99</v>
      </c>
      <c r="P9" t="n">
        <v>36.09</v>
      </c>
      <c r="Q9" t="n">
        <v>202.81</v>
      </c>
      <c r="R9" t="n">
        <v>24.14</v>
      </c>
      <c r="S9" t="n">
        <v>13.89</v>
      </c>
      <c r="T9" t="n">
        <v>3415.13</v>
      </c>
      <c r="U9" t="n">
        <v>0.58</v>
      </c>
      <c r="V9" t="n">
        <v>0.74</v>
      </c>
      <c r="W9" t="n">
        <v>0.65</v>
      </c>
      <c r="X9" t="n">
        <v>0.2</v>
      </c>
      <c r="Y9" t="n">
        <v>1</v>
      </c>
      <c r="Z9" t="n">
        <v>10</v>
      </c>
      <c r="AA9" t="n">
        <v>24.09554949803047</v>
      </c>
      <c r="AB9" t="n">
        <v>32.96859384376219</v>
      </c>
      <c r="AC9" t="n">
        <v>29.82211751906666</v>
      </c>
      <c r="AD9" t="n">
        <v>24095.54949803047</v>
      </c>
      <c r="AE9" t="n">
        <v>32968.59384376219</v>
      </c>
      <c r="AF9" t="n">
        <v>3.679463911476151e-06</v>
      </c>
      <c r="AG9" t="n">
        <v>0.1525</v>
      </c>
      <c r="AH9" t="n">
        <v>29822.11751906666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13.7604</v>
      </c>
      <c r="E10" t="n">
        <v>7.27</v>
      </c>
      <c r="F10" t="n">
        <v>5.2</v>
      </c>
      <c r="G10" t="n">
        <v>31.22</v>
      </c>
      <c r="H10" t="n">
        <v>0.63</v>
      </c>
      <c r="I10" t="n">
        <v>10</v>
      </c>
      <c r="J10" t="n">
        <v>83.25</v>
      </c>
      <c r="K10" t="n">
        <v>35.1</v>
      </c>
      <c r="L10" t="n">
        <v>3</v>
      </c>
      <c r="M10" t="n">
        <v>8</v>
      </c>
      <c r="N10" t="n">
        <v>10.15</v>
      </c>
      <c r="O10" t="n">
        <v>10501.19</v>
      </c>
      <c r="P10" t="n">
        <v>35.35</v>
      </c>
      <c r="Q10" t="n">
        <v>202.81</v>
      </c>
      <c r="R10" t="n">
        <v>22.86</v>
      </c>
      <c r="S10" t="n">
        <v>13.89</v>
      </c>
      <c r="T10" t="n">
        <v>2781.74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23.57602485322487</v>
      </c>
      <c r="AB10" t="n">
        <v>32.25775730493287</v>
      </c>
      <c r="AC10" t="n">
        <v>29.17912222183574</v>
      </c>
      <c r="AD10" t="n">
        <v>23576.02485322487</v>
      </c>
      <c r="AE10" t="n">
        <v>32257.75730493287</v>
      </c>
      <c r="AF10" t="n">
        <v>3.707593380746663e-06</v>
      </c>
      <c r="AG10" t="n">
        <v>0.1514583333333333</v>
      </c>
      <c r="AH10" t="n">
        <v>29179.12222183574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13.8037</v>
      </c>
      <c r="E11" t="n">
        <v>7.24</v>
      </c>
      <c r="F11" t="n">
        <v>5.2</v>
      </c>
      <c r="G11" t="n">
        <v>34.65</v>
      </c>
      <c r="H11" t="n">
        <v>0.68</v>
      </c>
      <c r="I11" t="n">
        <v>9</v>
      </c>
      <c r="J11" t="n">
        <v>83.55</v>
      </c>
      <c r="K11" t="n">
        <v>35.1</v>
      </c>
      <c r="L11" t="n">
        <v>3.25</v>
      </c>
      <c r="M11" t="n">
        <v>6</v>
      </c>
      <c r="N11" t="n">
        <v>10.2</v>
      </c>
      <c r="O11" t="n">
        <v>10538.42</v>
      </c>
      <c r="P11" t="n">
        <v>34.23</v>
      </c>
      <c r="Q11" t="n">
        <v>202.81</v>
      </c>
      <c r="R11" t="n">
        <v>22.66</v>
      </c>
      <c r="S11" t="n">
        <v>13.89</v>
      </c>
      <c r="T11" t="n">
        <v>2683.89</v>
      </c>
      <c r="U11" t="n">
        <v>0.61</v>
      </c>
      <c r="V11" t="n">
        <v>0.74</v>
      </c>
      <c r="W11" t="n">
        <v>0.65</v>
      </c>
      <c r="X11" t="n">
        <v>0.16</v>
      </c>
      <c r="Y11" t="n">
        <v>1</v>
      </c>
      <c r="Z11" t="n">
        <v>10</v>
      </c>
      <c r="AA11" t="n">
        <v>23.06508171602907</v>
      </c>
      <c r="AB11" t="n">
        <v>31.55866236340463</v>
      </c>
      <c r="AC11" t="n">
        <v>28.54674792033897</v>
      </c>
      <c r="AD11" t="n">
        <v>23065.08171602907</v>
      </c>
      <c r="AE11" t="n">
        <v>31558.66236340463</v>
      </c>
      <c r="AF11" t="n">
        <v>3.719260105070543e-06</v>
      </c>
      <c r="AG11" t="n">
        <v>0.1508333333333333</v>
      </c>
      <c r="AH11" t="n">
        <v>28546.74792033897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13.8499</v>
      </c>
      <c r="E12" t="n">
        <v>7.22</v>
      </c>
      <c r="F12" t="n">
        <v>5.19</v>
      </c>
      <c r="G12" t="n">
        <v>38.93</v>
      </c>
      <c r="H12" t="n">
        <v>0.73</v>
      </c>
      <c r="I12" t="n">
        <v>8</v>
      </c>
      <c r="J12" t="n">
        <v>83.84999999999999</v>
      </c>
      <c r="K12" t="n">
        <v>35.1</v>
      </c>
      <c r="L12" t="n">
        <v>3.5</v>
      </c>
      <c r="M12" t="n">
        <v>5</v>
      </c>
      <c r="N12" t="n">
        <v>10.25</v>
      </c>
      <c r="O12" t="n">
        <v>10575.66</v>
      </c>
      <c r="P12" t="n">
        <v>33.85</v>
      </c>
      <c r="Q12" t="n">
        <v>202.81</v>
      </c>
      <c r="R12" t="n">
        <v>22.33</v>
      </c>
      <c r="S12" t="n">
        <v>13.89</v>
      </c>
      <c r="T12" t="n">
        <v>2525.4</v>
      </c>
      <c r="U12" t="n">
        <v>0.62</v>
      </c>
      <c r="V12" t="n">
        <v>0.75</v>
      </c>
      <c r="W12" t="n">
        <v>0.65</v>
      </c>
      <c r="X12" t="n">
        <v>0.15</v>
      </c>
      <c r="Y12" t="n">
        <v>1</v>
      </c>
      <c r="Z12" t="n">
        <v>10</v>
      </c>
      <c r="AA12" t="n">
        <v>22.8304746639</v>
      </c>
      <c r="AB12" t="n">
        <v>31.23766264455053</v>
      </c>
      <c r="AC12" t="n">
        <v>28.25638396412541</v>
      </c>
      <c r="AD12" t="n">
        <v>22830.4746639</v>
      </c>
      <c r="AE12" t="n">
        <v>31237.66264455053</v>
      </c>
      <c r="AF12" t="n">
        <v>3.731708203540828e-06</v>
      </c>
      <c r="AG12" t="n">
        <v>0.1504166666666667</v>
      </c>
      <c r="AH12" t="n">
        <v>28256.38396412541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13.8707</v>
      </c>
      <c r="E13" t="n">
        <v>7.21</v>
      </c>
      <c r="F13" t="n">
        <v>5.18</v>
      </c>
      <c r="G13" t="n">
        <v>38.85</v>
      </c>
      <c r="H13" t="n">
        <v>0.78</v>
      </c>
      <c r="I13" t="n">
        <v>8</v>
      </c>
      <c r="J13" t="n">
        <v>84.15000000000001</v>
      </c>
      <c r="K13" t="n">
        <v>35.1</v>
      </c>
      <c r="L13" t="n">
        <v>3.75</v>
      </c>
      <c r="M13" t="n">
        <v>4</v>
      </c>
      <c r="N13" t="n">
        <v>10.3</v>
      </c>
      <c r="O13" t="n">
        <v>10612.93</v>
      </c>
      <c r="P13" t="n">
        <v>33.04</v>
      </c>
      <c r="Q13" t="n">
        <v>202.81</v>
      </c>
      <c r="R13" t="n">
        <v>21.98</v>
      </c>
      <c r="S13" t="n">
        <v>13.89</v>
      </c>
      <c r="T13" t="n">
        <v>2349.75</v>
      </c>
      <c r="U13" t="n">
        <v>0.63</v>
      </c>
      <c r="V13" t="n">
        <v>0.75</v>
      </c>
      <c r="W13" t="n">
        <v>0.65</v>
      </c>
      <c r="X13" t="n">
        <v>0.14</v>
      </c>
      <c r="Y13" t="n">
        <v>1</v>
      </c>
      <c r="Z13" t="n">
        <v>10</v>
      </c>
      <c r="AA13" t="n">
        <v>22.46685439345503</v>
      </c>
      <c r="AB13" t="n">
        <v>30.74014134873597</v>
      </c>
      <c r="AC13" t="n">
        <v>27.80634540250639</v>
      </c>
      <c r="AD13" t="n">
        <v>22466.85439345503</v>
      </c>
      <c r="AE13" t="n">
        <v>30740.14134873597</v>
      </c>
      <c r="AF13" t="n">
        <v>3.737312542246064e-06</v>
      </c>
      <c r="AG13" t="n">
        <v>0.1502083333333333</v>
      </c>
      <c r="AH13" t="n">
        <v>27806.34540250639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13.8712</v>
      </c>
      <c r="E14" t="n">
        <v>7.21</v>
      </c>
      <c r="F14" t="n">
        <v>5.18</v>
      </c>
      <c r="G14" t="n">
        <v>38.85</v>
      </c>
      <c r="H14" t="n">
        <v>0.83</v>
      </c>
      <c r="I14" t="n">
        <v>8</v>
      </c>
      <c r="J14" t="n">
        <v>84.45999999999999</v>
      </c>
      <c r="K14" t="n">
        <v>35.1</v>
      </c>
      <c r="L14" t="n">
        <v>4</v>
      </c>
      <c r="M14" t="n">
        <v>2</v>
      </c>
      <c r="N14" t="n">
        <v>10.36</v>
      </c>
      <c r="O14" t="n">
        <v>10650.22</v>
      </c>
      <c r="P14" t="n">
        <v>32.71</v>
      </c>
      <c r="Q14" t="n">
        <v>202.81</v>
      </c>
      <c r="R14" t="n">
        <v>21.98</v>
      </c>
      <c r="S14" t="n">
        <v>13.89</v>
      </c>
      <c r="T14" t="n">
        <v>2347.66</v>
      </c>
      <c r="U14" t="n">
        <v>0.63</v>
      </c>
      <c r="V14" t="n">
        <v>0.75</v>
      </c>
      <c r="W14" t="n">
        <v>0.65</v>
      </c>
      <c r="X14" t="n">
        <v>0.14</v>
      </c>
      <c r="Y14" t="n">
        <v>1</v>
      </c>
      <c r="Z14" t="n">
        <v>10</v>
      </c>
      <c r="AA14" t="n">
        <v>22.33665792270498</v>
      </c>
      <c r="AB14" t="n">
        <v>30.5620007935937</v>
      </c>
      <c r="AC14" t="n">
        <v>27.64520633192452</v>
      </c>
      <c r="AD14" t="n">
        <v>22336.65792270498</v>
      </c>
      <c r="AE14" t="n">
        <v>30562.0007935937</v>
      </c>
      <c r="AF14" t="n">
        <v>3.737447261926478e-06</v>
      </c>
      <c r="AG14" t="n">
        <v>0.1502083333333333</v>
      </c>
      <c r="AH14" t="n">
        <v>27645.20633192452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13.9346</v>
      </c>
      <c r="E15" t="n">
        <v>7.18</v>
      </c>
      <c r="F15" t="n">
        <v>5.16</v>
      </c>
      <c r="G15" t="n">
        <v>44.26</v>
      </c>
      <c r="H15" t="n">
        <v>0.88</v>
      </c>
      <c r="I15" t="n">
        <v>7</v>
      </c>
      <c r="J15" t="n">
        <v>84.76000000000001</v>
      </c>
      <c r="K15" t="n">
        <v>35.1</v>
      </c>
      <c r="L15" t="n">
        <v>4.25</v>
      </c>
      <c r="M15" t="n">
        <v>0</v>
      </c>
      <c r="N15" t="n">
        <v>10.41</v>
      </c>
      <c r="O15" t="n">
        <v>10687.53</v>
      </c>
      <c r="P15" t="n">
        <v>32.54</v>
      </c>
      <c r="Q15" t="n">
        <v>202.83</v>
      </c>
      <c r="R15" t="n">
        <v>21.32</v>
      </c>
      <c r="S15" t="n">
        <v>13.89</v>
      </c>
      <c r="T15" t="n">
        <v>2022.83</v>
      </c>
      <c r="U15" t="n">
        <v>0.65</v>
      </c>
      <c r="V15" t="n">
        <v>0.75</v>
      </c>
      <c r="W15" t="n">
        <v>0.66</v>
      </c>
      <c r="X15" t="n">
        <v>0.13</v>
      </c>
      <c r="Y15" t="n">
        <v>1</v>
      </c>
      <c r="Z15" t="n">
        <v>10</v>
      </c>
      <c r="AA15" t="n">
        <v>22.14820372535412</v>
      </c>
      <c r="AB15" t="n">
        <v>30.30414944676708</v>
      </c>
      <c r="AC15" t="n">
        <v>27.41196395574163</v>
      </c>
      <c r="AD15" t="n">
        <v>22148.20372535412</v>
      </c>
      <c r="AE15" t="n">
        <v>30304.14944676708</v>
      </c>
      <c r="AF15" t="n">
        <v>3.754529717403015e-06</v>
      </c>
      <c r="AG15" t="n">
        <v>0.1495833333333333</v>
      </c>
      <c r="AH15" t="n">
        <v>27411.96395574163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11.4162</v>
      </c>
      <c r="E2" t="n">
        <v>8.76</v>
      </c>
      <c r="F2" t="n">
        <v>5.83</v>
      </c>
      <c r="G2" t="n">
        <v>8.75</v>
      </c>
      <c r="H2" t="n">
        <v>0.16</v>
      </c>
      <c r="I2" t="n">
        <v>40</v>
      </c>
      <c r="J2" t="n">
        <v>107.41</v>
      </c>
      <c r="K2" t="n">
        <v>41.65</v>
      </c>
      <c r="L2" t="n">
        <v>1</v>
      </c>
      <c r="M2" t="n">
        <v>38</v>
      </c>
      <c r="N2" t="n">
        <v>14.77</v>
      </c>
      <c r="O2" t="n">
        <v>13481.73</v>
      </c>
      <c r="P2" t="n">
        <v>54.37</v>
      </c>
      <c r="Q2" t="n">
        <v>202.83</v>
      </c>
      <c r="R2" t="n">
        <v>42.39</v>
      </c>
      <c r="S2" t="n">
        <v>13.89</v>
      </c>
      <c r="T2" t="n">
        <v>12394.05</v>
      </c>
      <c r="U2" t="n">
        <v>0.33</v>
      </c>
      <c r="V2" t="n">
        <v>0.66</v>
      </c>
      <c r="W2" t="n">
        <v>0.7</v>
      </c>
      <c r="X2" t="n">
        <v>0.8</v>
      </c>
      <c r="Y2" t="n">
        <v>1</v>
      </c>
      <c r="Z2" t="n">
        <v>10</v>
      </c>
      <c r="AA2" t="n">
        <v>39.79735238148009</v>
      </c>
      <c r="AB2" t="n">
        <v>54.45249326344787</v>
      </c>
      <c r="AC2" t="n">
        <v>49.25562373104367</v>
      </c>
      <c r="AD2" t="n">
        <v>39797.35238148009</v>
      </c>
      <c r="AE2" t="n">
        <v>54452.49326344787</v>
      </c>
      <c r="AF2" t="n">
        <v>2.942686364901345e-06</v>
      </c>
      <c r="AG2" t="n">
        <v>0.1825</v>
      </c>
      <c r="AH2" t="n">
        <v>49255.62373104367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11.9454</v>
      </c>
      <c r="E3" t="n">
        <v>8.369999999999999</v>
      </c>
      <c r="F3" t="n">
        <v>5.65</v>
      </c>
      <c r="G3" t="n">
        <v>10.93</v>
      </c>
      <c r="H3" t="n">
        <v>0.2</v>
      </c>
      <c r="I3" t="n">
        <v>31</v>
      </c>
      <c r="J3" t="n">
        <v>107.73</v>
      </c>
      <c r="K3" t="n">
        <v>41.65</v>
      </c>
      <c r="L3" t="n">
        <v>1.25</v>
      </c>
      <c r="M3" t="n">
        <v>29</v>
      </c>
      <c r="N3" t="n">
        <v>14.83</v>
      </c>
      <c r="O3" t="n">
        <v>13520.81</v>
      </c>
      <c r="P3" t="n">
        <v>52.17</v>
      </c>
      <c r="Q3" t="n">
        <v>202.86</v>
      </c>
      <c r="R3" t="n">
        <v>36.67</v>
      </c>
      <c r="S3" t="n">
        <v>13.89</v>
      </c>
      <c r="T3" t="n">
        <v>9578.059999999999</v>
      </c>
      <c r="U3" t="n">
        <v>0.38</v>
      </c>
      <c r="V3" t="n">
        <v>0.6899999999999999</v>
      </c>
      <c r="W3" t="n">
        <v>0.68</v>
      </c>
      <c r="X3" t="n">
        <v>0.61</v>
      </c>
      <c r="Y3" t="n">
        <v>1</v>
      </c>
      <c r="Z3" t="n">
        <v>10</v>
      </c>
      <c r="AA3" t="n">
        <v>36.76373048229164</v>
      </c>
      <c r="AB3" t="n">
        <v>50.30175794704567</v>
      </c>
      <c r="AC3" t="n">
        <v>45.50102876763295</v>
      </c>
      <c r="AD3" t="n">
        <v>36763.73048229164</v>
      </c>
      <c r="AE3" t="n">
        <v>50301.75794704566</v>
      </c>
      <c r="AF3" t="n">
        <v>3.07909511950496e-06</v>
      </c>
      <c r="AG3" t="n">
        <v>0.174375</v>
      </c>
      <c r="AH3" t="n">
        <v>45501.02876763295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12.2449</v>
      </c>
      <c r="E4" t="n">
        <v>8.17</v>
      </c>
      <c r="F4" t="n">
        <v>5.55</v>
      </c>
      <c r="G4" t="n">
        <v>12.81</v>
      </c>
      <c r="H4" t="n">
        <v>0.24</v>
      </c>
      <c r="I4" t="n">
        <v>26</v>
      </c>
      <c r="J4" t="n">
        <v>108.05</v>
      </c>
      <c r="K4" t="n">
        <v>41.65</v>
      </c>
      <c r="L4" t="n">
        <v>1.5</v>
      </c>
      <c r="M4" t="n">
        <v>24</v>
      </c>
      <c r="N4" t="n">
        <v>14.9</v>
      </c>
      <c r="O4" t="n">
        <v>13559.91</v>
      </c>
      <c r="P4" t="n">
        <v>50.93</v>
      </c>
      <c r="Q4" t="n">
        <v>202.84</v>
      </c>
      <c r="R4" t="n">
        <v>33.78</v>
      </c>
      <c r="S4" t="n">
        <v>13.89</v>
      </c>
      <c r="T4" t="n">
        <v>8158.5</v>
      </c>
      <c r="U4" t="n">
        <v>0.41</v>
      </c>
      <c r="V4" t="n">
        <v>0.7</v>
      </c>
      <c r="W4" t="n">
        <v>0.68</v>
      </c>
      <c r="X4" t="n">
        <v>0.51</v>
      </c>
      <c r="Y4" t="n">
        <v>1</v>
      </c>
      <c r="Z4" t="n">
        <v>10</v>
      </c>
      <c r="AA4" t="n">
        <v>35.16922997401291</v>
      </c>
      <c r="AB4" t="n">
        <v>48.12009200723148</v>
      </c>
      <c r="AC4" t="n">
        <v>43.52757796312076</v>
      </c>
      <c r="AD4" t="n">
        <v>35169.22997401291</v>
      </c>
      <c r="AE4" t="n">
        <v>48120.09200723148</v>
      </c>
      <c r="AF4" t="n">
        <v>3.156295463427452e-06</v>
      </c>
      <c r="AG4" t="n">
        <v>0.1702083333333333</v>
      </c>
      <c r="AH4" t="n">
        <v>43527.57796312076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12.5291</v>
      </c>
      <c r="E5" t="n">
        <v>7.98</v>
      </c>
      <c r="F5" t="n">
        <v>5.46</v>
      </c>
      <c r="G5" t="n">
        <v>14.88</v>
      </c>
      <c r="H5" t="n">
        <v>0.28</v>
      </c>
      <c r="I5" t="n">
        <v>22</v>
      </c>
      <c r="J5" t="n">
        <v>108.37</v>
      </c>
      <c r="K5" t="n">
        <v>41.65</v>
      </c>
      <c r="L5" t="n">
        <v>1.75</v>
      </c>
      <c r="M5" t="n">
        <v>20</v>
      </c>
      <c r="N5" t="n">
        <v>14.97</v>
      </c>
      <c r="O5" t="n">
        <v>13599.17</v>
      </c>
      <c r="P5" t="n">
        <v>49.79</v>
      </c>
      <c r="Q5" t="n">
        <v>202.89</v>
      </c>
      <c r="R5" t="n">
        <v>30.84</v>
      </c>
      <c r="S5" t="n">
        <v>13.89</v>
      </c>
      <c r="T5" t="n">
        <v>6711.74</v>
      </c>
      <c r="U5" t="n">
        <v>0.45</v>
      </c>
      <c r="V5" t="n">
        <v>0.71</v>
      </c>
      <c r="W5" t="n">
        <v>0.67</v>
      </c>
      <c r="X5" t="n">
        <v>0.42</v>
      </c>
      <c r="Y5" t="n">
        <v>1</v>
      </c>
      <c r="Z5" t="n">
        <v>10</v>
      </c>
      <c r="AA5" t="n">
        <v>33.75068282428364</v>
      </c>
      <c r="AB5" t="n">
        <v>46.17917321509784</v>
      </c>
      <c r="AC5" t="n">
        <v>41.77189773640595</v>
      </c>
      <c r="AD5" t="n">
        <v>33750.68282428363</v>
      </c>
      <c r="AE5" t="n">
        <v>46179.17321509784</v>
      </c>
      <c r="AF5" t="n">
        <v>3.229552016825689e-06</v>
      </c>
      <c r="AG5" t="n">
        <v>0.16625</v>
      </c>
      <c r="AH5" t="n">
        <v>41771.89773640595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12.7024</v>
      </c>
      <c r="E6" t="n">
        <v>7.87</v>
      </c>
      <c r="F6" t="n">
        <v>5.41</v>
      </c>
      <c r="G6" t="n">
        <v>17.1</v>
      </c>
      <c r="H6" t="n">
        <v>0.32</v>
      </c>
      <c r="I6" t="n">
        <v>19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49.11</v>
      </c>
      <c r="Q6" t="n">
        <v>202.87</v>
      </c>
      <c r="R6" t="n">
        <v>29.2</v>
      </c>
      <c r="S6" t="n">
        <v>13.89</v>
      </c>
      <c r="T6" t="n">
        <v>5902.75</v>
      </c>
      <c r="U6" t="n">
        <v>0.48</v>
      </c>
      <c r="V6" t="n">
        <v>0.71</v>
      </c>
      <c r="W6" t="n">
        <v>0.67</v>
      </c>
      <c r="X6" t="n">
        <v>0.38</v>
      </c>
      <c r="Y6" t="n">
        <v>1</v>
      </c>
      <c r="Z6" t="n">
        <v>10</v>
      </c>
      <c r="AA6" t="n">
        <v>32.9321416481494</v>
      </c>
      <c r="AB6" t="n">
        <v>45.05920906642832</v>
      </c>
      <c r="AC6" t="n">
        <v>40.75882139420256</v>
      </c>
      <c r="AD6" t="n">
        <v>32932.14164814939</v>
      </c>
      <c r="AE6" t="n">
        <v>45059.20906642832</v>
      </c>
      <c r="AF6" t="n">
        <v>3.274222533025249e-06</v>
      </c>
      <c r="AG6" t="n">
        <v>0.1639583333333333</v>
      </c>
      <c r="AH6" t="n">
        <v>40758.82139420256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12.8576</v>
      </c>
      <c r="E7" t="n">
        <v>7.78</v>
      </c>
      <c r="F7" t="n">
        <v>5.36</v>
      </c>
      <c r="G7" t="n">
        <v>18.93</v>
      </c>
      <c r="H7" t="n">
        <v>0.36</v>
      </c>
      <c r="I7" t="n">
        <v>17</v>
      </c>
      <c r="J7" t="n">
        <v>109</v>
      </c>
      <c r="K7" t="n">
        <v>41.65</v>
      </c>
      <c r="L7" t="n">
        <v>2.25</v>
      </c>
      <c r="M7" t="n">
        <v>15</v>
      </c>
      <c r="N7" t="n">
        <v>15.1</v>
      </c>
      <c r="O7" t="n">
        <v>13677.51</v>
      </c>
      <c r="P7" t="n">
        <v>48.11</v>
      </c>
      <c r="Q7" t="n">
        <v>202.82</v>
      </c>
      <c r="R7" t="n">
        <v>27.67</v>
      </c>
      <c r="S7" t="n">
        <v>13.89</v>
      </c>
      <c r="T7" t="n">
        <v>5151.97</v>
      </c>
      <c r="U7" t="n">
        <v>0.5</v>
      </c>
      <c r="V7" t="n">
        <v>0.72</v>
      </c>
      <c r="W7" t="n">
        <v>0.67</v>
      </c>
      <c r="X7" t="n">
        <v>0.33</v>
      </c>
      <c r="Y7" t="n">
        <v>1</v>
      </c>
      <c r="Z7" t="n">
        <v>10</v>
      </c>
      <c r="AA7" t="n">
        <v>32.0436292058567</v>
      </c>
      <c r="AB7" t="n">
        <v>43.84350714448688</v>
      </c>
      <c r="AC7" t="n">
        <v>39.65914435743922</v>
      </c>
      <c r="AD7" t="n">
        <v>32043.6292058567</v>
      </c>
      <c r="AE7" t="n">
        <v>43843.50714448688</v>
      </c>
      <c r="AF7" t="n">
        <v>3.314227519258206e-06</v>
      </c>
      <c r="AG7" t="n">
        <v>0.1620833333333333</v>
      </c>
      <c r="AH7" t="n">
        <v>39659.14435743923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12.994</v>
      </c>
      <c r="E8" t="n">
        <v>7.7</v>
      </c>
      <c r="F8" t="n">
        <v>5.33</v>
      </c>
      <c r="G8" t="n">
        <v>21.31</v>
      </c>
      <c r="H8" t="n">
        <v>0.4</v>
      </c>
      <c r="I8" t="n">
        <v>15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47.48</v>
      </c>
      <c r="Q8" t="n">
        <v>202.85</v>
      </c>
      <c r="R8" t="n">
        <v>26.34</v>
      </c>
      <c r="S8" t="n">
        <v>13.89</v>
      </c>
      <c r="T8" t="n">
        <v>4496.31</v>
      </c>
      <c r="U8" t="n">
        <v>0.53</v>
      </c>
      <c r="V8" t="n">
        <v>0.73</v>
      </c>
      <c r="W8" t="n">
        <v>0.67</v>
      </c>
      <c r="X8" t="n">
        <v>0.29</v>
      </c>
      <c r="Y8" t="n">
        <v>1</v>
      </c>
      <c r="Z8" t="n">
        <v>10</v>
      </c>
      <c r="AA8" t="n">
        <v>31.40852469523449</v>
      </c>
      <c r="AB8" t="n">
        <v>42.97452913422423</v>
      </c>
      <c r="AC8" t="n">
        <v>38.87310038885516</v>
      </c>
      <c r="AD8" t="n">
        <v>31408.52469523449</v>
      </c>
      <c r="AE8" t="n">
        <v>42974.52913422423</v>
      </c>
      <c r="AF8" t="n">
        <v>3.349386540663976e-06</v>
      </c>
      <c r="AG8" t="n">
        <v>0.1604166666666667</v>
      </c>
      <c r="AH8" t="n">
        <v>38873.10038885516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13.0738</v>
      </c>
      <c r="E9" t="n">
        <v>7.65</v>
      </c>
      <c r="F9" t="n">
        <v>5.3</v>
      </c>
      <c r="G9" t="n">
        <v>22.72</v>
      </c>
      <c r="H9" t="n">
        <v>0.44</v>
      </c>
      <c r="I9" t="n">
        <v>14</v>
      </c>
      <c r="J9" t="n">
        <v>109.64</v>
      </c>
      <c r="K9" t="n">
        <v>41.65</v>
      </c>
      <c r="L9" t="n">
        <v>2.75</v>
      </c>
      <c r="M9" t="n">
        <v>12</v>
      </c>
      <c r="N9" t="n">
        <v>15.24</v>
      </c>
      <c r="O9" t="n">
        <v>13755.95</v>
      </c>
      <c r="P9" t="n">
        <v>46.91</v>
      </c>
      <c r="Q9" t="n">
        <v>202.82</v>
      </c>
      <c r="R9" t="n">
        <v>25.92</v>
      </c>
      <c r="S9" t="n">
        <v>13.89</v>
      </c>
      <c r="T9" t="n">
        <v>4290.69</v>
      </c>
      <c r="U9" t="n">
        <v>0.54</v>
      </c>
      <c r="V9" t="n">
        <v>0.73</v>
      </c>
      <c r="W9" t="n">
        <v>0.66</v>
      </c>
      <c r="X9" t="n">
        <v>0.26</v>
      </c>
      <c r="Y9" t="n">
        <v>1</v>
      </c>
      <c r="Z9" t="n">
        <v>10</v>
      </c>
      <c r="AA9" t="n">
        <v>30.93742805808126</v>
      </c>
      <c r="AB9" t="n">
        <v>42.32995393195749</v>
      </c>
      <c r="AC9" t="n">
        <v>38.29004253922385</v>
      </c>
      <c r="AD9" t="n">
        <v>30937.42805808126</v>
      </c>
      <c r="AE9" t="n">
        <v>42329.95393195749</v>
      </c>
      <c r="AF9" t="n">
        <v>3.36995611477087e-06</v>
      </c>
      <c r="AG9" t="n">
        <v>0.159375</v>
      </c>
      <c r="AH9" t="n">
        <v>38290.04253922385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13.2324</v>
      </c>
      <c r="E10" t="n">
        <v>7.56</v>
      </c>
      <c r="F10" t="n">
        <v>5.25</v>
      </c>
      <c r="G10" t="n">
        <v>26.27</v>
      </c>
      <c r="H10" t="n">
        <v>0.48</v>
      </c>
      <c r="I10" t="n">
        <v>12</v>
      </c>
      <c r="J10" t="n">
        <v>109.96</v>
      </c>
      <c r="K10" t="n">
        <v>41.65</v>
      </c>
      <c r="L10" t="n">
        <v>3</v>
      </c>
      <c r="M10" t="n">
        <v>10</v>
      </c>
      <c r="N10" t="n">
        <v>15.31</v>
      </c>
      <c r="O10" t="n">
        <v>13795.21</v>
      </c>
      <c r="P10" t="n">
        <v>46.09</v>
      </c>
      <c r="Q10" t="n">
        <v>202.83</v>
      </c>
      <c r="R10" t="n">
        <v>24.34</v>
      </c>
      <c r="S10" t="n">
        <v>13.89</v>
      </c>
      <c r="T10" t="n">
        <v>3511.61</v>
      </c>
      <c r="U10" t="n">
        <v>0.57</v>
      </c>
      <c r="V10" t="n">
        <v>0.74</v>
      </c>
      <c r="W10" t="n">
        <v>0.66</v>
      </c>
      <c r="X10" t="n">
        <v>0.22</v>
      </c>
      <c r="Y10" t="n">
        <v>1</v>
      </c>
      <c r="Z10" t="n">
        <v>10</v>
      </c>
      <c r="AA10" t="n">
        <v>30.16371900102425</v>
      </c>
      <c r="AB10" t="n">
        <v>41.27133106646264</v>
      </c>
      <c r="AC10" t="n">
        <v>37.33245315422216</v>
      </c>
      <c r="AD10" t="n">
        <v>30163.71900102425</v>
      </c>
      <c r="AE10" t="n">
        <v>41271.33106646263</v>
      </c>
      <c r="AF10" t="n">
        <v>3.410837498898106e-06</v>
      </c>
      <c r="AG10" t="n">
        <v>0.1575</v>
      </c>
      <c r="AH10" t="n">
        <v>37332.45315422217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13.2081</v>
      </c>
      <c r="E11" t="n">
        <v>7.57</v>
      </c>
      <c r="F11" t="n">
        <v>5.27</v>
      </c>
      <c r="G11" t="n">
        <v>26.34</v>
      </c>
      <c r="H11" t="n">
        <v>0.52</v>
      </c>
      <c r="I11" t="n">
        <v>12</v>
      </c>
      <c r="J11" t="n">
        <v>110.27</v>
      </c>
      <c r="K11" t="n">
        <v>41.65</v>
      </c>
      <c r="L11" t="n">
        <v>3.25</v>
      </c>
      <c r="M11" t="n">
        <v>10</v>
      </c>
      <c r="N11" t="n">
        <v>15.37</v>
      </c>
      <c r="O11" t="n">
        <v>13834.5</v>
      </c>
      <c r="P11" t="n">
        <v>45.85</v>
      </c>
      <c r="Q11" t="n">
        <v>202.82</v>
      </c>
      <c r="R11" t="n">
        <v>24.93</v>
      </c>
      <c r="S11" t="n">
        <v>13.89</v>
      </c>
      <c r="T11" t="n">
        <v>3805.69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30.15122232164801</v>
      </c>
      <c r="AB11" t="n">
        <v>41.25423255842556</v>
      </c>
      <c r="AC11" t="n">
        <v>37.31698650379419</v>
      </c>
      <c r="AD11" t="n">
        <v>30151.22232164801</v>
      </c>
      <c r="AE11" t="n">
        <v>41254.23255842557</v>
      </c>
      <c r="AF11" t="n">
        <v>3.404573831594879e-06</v>
      </c>
      <c r="AG11" t="n">
        <v>0.1577083333333333</v>
      </c>
      <c r="AH11" t="n">
        <v>37316.98650379419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13.3097</v>
      </c>
      <c r="E12" t="n">
        <v>7.51</v>
      </c>
      <c r="F12" t="n">
        <v>5.23</v>
      </c>
      <c r="G12" t="n">
        <v>28.54</v>
      </c>
      <c r="H12" t="n">
        <v>0.5600000000000001</v>
      </c>
      <c r="I12" t="n">
        <v>11</v>
      </c>
      <c r="J12" t="n">
        <v>110.59</v>
      </c>
      <c r="K12" t="n">
        <v>41.65</v>
      </c>
      <c r="L12" t="n">
        <v>3.5</v>
      </c>
      <c r="M12" t="n">
        <v>9</v>
      </c>
      <c r="N12" t="n">
        <v>15.44</v>
      </c>
      <c r="O12" t="n">
        <v>13873.81</v>
      </c>
      <c r="P12" t="n">
        <v>45.18</v>
      </c>
      <c r="Q12" t="n">
        <v>202.82</v>
      </c>
      <c r="R12" t="n">
        <v>23.81</v>
      </c>
      <c r="S12" t="n">
        <v>13.89</v>
      </c>
      <c r="T12" t="n">
        <v>3251.46</v>
      </c>
      <c r="U12" t="n">
        <v>0.58</v>
      </c>
      <c r="V12" t="n">
        <v>0.74</v>
      </c>
      <c r="W12" t="n">
        <v>0.65</v>
      </c>
      <c r="X12" t="n">
        <v>0.19</v>
      </c>
      <c r="Y12" t="n">
        <v>1</v>
      </c>
      <c r="Z12" t="n">
        <v>10</v>
      </c>
      <c r="AA12" t="n">
        <v>29.59149955728827</v>
      </c>
      <c r="AB12" t="n">
        <v>40.48839517900667</v>
      </c>
      <c r="AC12" t="n">
        <v>36.62423956900523</v>
      </c>
      <c r="AD12" t="n">
        <v>29591.49955728827</v>
      </c>
      <c r="AE12" t="n">
        <v>40488.39517900667</v>
      </c>
      <c r="AF12" t="n">
        <v>3.430762662788619e-06</v>
      </c>
      <c r="AG12" t="n">
        <v>0.1564583333333333</v>
      </c>
      <c r="AH12" t="n">
        <v>36624.23956900524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13.3859</v>
      </c>
      <c r="E13" t="n">
        <v>7.47</v>
      </c>
      <c r="F13" t="n">
        <v>5.21</v>
      </c>
      <c r="G13" t="n">
        <v>31.27</v>
      </c>
      <c r="H13" t="n">
        <v>0.6</v>
      </c>
      <c r="I13" t="n">
        <v>10</v>
      </c>
      <c r="J13" t="n">
        <v>110.91</v>
      </c>
      <c r="K13" t="n">
        <v>41.65</v>
      </c>
      <c r="L13" t="n">
        <v>3.75</v>
      </c>
      <c r="M13" t="n">
        <v>8</v>
      </c>
      <c r="N13" t="n">
        <v>15.51</v>
      </c>
      <c r="O13" t="n">
        <v>13913.15</v>
      </c>
      <c r="P13" t="n">
        <v>44.62</v>
      </c>
      <c r="Q13" t="n">
        <v>202.81</v>
      </c>
      <c r="R13" t="n">
        <v>23.08</v>
      </c>
      <c r="S13" t="n">
        <v>13.89</v>
      </c>
      <c r="T13" t="n">
        <v>2887.9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29.17114248630895</v>
      </c>
      <c r="AB13" t="n">
        <v>39.91324408965041</v>
      </c>
      <c r="AC13" t="n">
        <v>36.1039800923858</v>
      </c>
      <c r="AD13" t="n">
        <v>29171.14248630895</v>
      </c>
      <c r="AE13" t="n">
        <v>39913.24408965041</v>
      </c>
      <c r="AF13" t="n">
        <v>3.450404286183924e-06</v>
      </c>
      <c r="AG13" t="n">
        <v>0.155625</v>
      </c>
      <c r="AH13" t="n">
        <v>36103.98009238581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13.4378</v>
      </c>
      <c r="E14" t="n">
        <v>7.44</v>
      </c>
      <c r="F14" t="n">
        <v>5.21</v>
      </c>
      <c r="G14" t="n">
        <v>34.7</v>
      </c>
      <c r="H14" t="n">
        <v>0.63</v>
      </c>
      <c r="I14" t="n">
        <v>9</v>
      </c>
      <c r="J14" t="n">
        <v>111.23</v>
      </c>
      <c r="K14" t="n">
        <v>41.65</v>
      </c>
      <c r="L14" t="n">
        <v>4</v>
      </c>
      <c r="M14" t="n">
        <v>7</v>
      </c>
      <c r="N14" t="n">
        <v>15.58</v>
      </c>
      <c r="O14" t="n">
        <v>13952.52</v>
      </c>
      <c r="P14" t="n">
        <v>43.95</v>
      </c>
      <c r="Q14" t="n">
        <v>202.81</v>
      </c>
      <c r="R14" t="n">
        <v>22.72</v>
      </c>
      <c r="S14" t="n">
        <v>13.89</v>
      </c>
      <c r="T14" t="n">
        <v>2715.18</v>
      </c>
      <c r="U14" t="n">
        <v>0.61</v>
      </c>
      <c r="V14" t="n">
        <v>0.74</v>
      </c>
      <c r="W14" t="n">
        <v>0.66</v>
      </c>
      <c r="X14" t="n">
        <v>0.17</v>
      </c>
      <c r="Y14" t="n">
        <v>1</v>
      </c>
      <c r="Z14" t="n">
        <v>10</v>
      </c>
      <c r="AA14" t="n">
        <v>28.79335738281694</v>
      </c>
      <c r="AB14" t="n">
        <v>39.39634184435265</v>
      </c>
      <c r="AC14" t="n">
        <v>35.63641027190086</v>
      </c>
      <c r="AD14" t="n">
        <v>28793.35738281694</v>
      </c>
      <c r="AE14" t="n">
        <v>39396.34184435265</v>
      </c>
      <c r="AF14" t="n">
        <v>3.463782242276002e-06</v>
      </c>
      <c r="AG14" t="n">
        <v>0.155</v>
      </c>
      <c r="AH14" t="n">
        <v>35636.41027190087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13.4439</v>
      </c>
      <c r="E15" t="n">
        <v>7.44</v>
      </c>
      <c r="F15" t="n">
        <v>5.2</v>
      </c>
      <c r="G15" t="n">
        <v>34.68</v>
      </c>
      <c r="H15" t="n">
        <v>0.67</v>
      </c>
      <c r="I15" t="n">
        <v>9</v>
      </c>
      <c r="J15" t="n">
        <v>111.55</v>
      </c>
      <c r="K15" t="n">
        <v>41.65</v>
      </c>
      <c r="L15" t="n">
        <v>4.25</v>
      </c>
      <c r="M15" t="n">
        <v>7</v>
      </c>
      <c r="N15" t="n">
        <v>15.65</v>
      </c>
      <c r="O15" t="n">
        <v>13991.91</v>
      </c>
      <c r="P15" t="n">
        <v>43.56</v>
      </c>
      <c r="Q15" t="n">
        <v>202.82</v>
      </c>
      <c r="R15" t="n">
        <v>22.66</v>
      </c>
      <c r="S15" t="n">
        <v>13.89</v>
      </c>
      <c r="T15" t="n">
        <v>2682.67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28.60663210841958</v>
      </c>
      <c r="AB15" t="n">
        <v>39.14085608618571</v>
      </c>
      <c r="AC15" t="n">
        <v>35.40530771591611</v>
      </c>
      <c r="AD15" t="n">
        <v>28606.63210841958</v>
      </c>
      <c r="AE15" t="n">
        <v>39140.85608618571</v>
      </c>
      <c r="AF15" t="n">
        <v>3.465354603203972e-06</v>
      </c>
      <c r="AG15" t="n">
        <v>0.155</v>
      </c>
      <c r="AH15" t="n">
        <v>35405.30771591611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13.5216</v>
      </c>
      <c r="E16" t="n">
        <v>7.4</v>
      </c>
      <c r="F16" t="n">
        <v>5.18</v>
      </c>
      <c r="G16" t="n">
        <v>38.86</v>
      </c>
      <c r="H16" t="n">
        <v>0.71</v>
      </c>
      <c r="I16" t="n">
        <v>8</v>
      </c>
      <c r="J16" t="n">
        <v>111.87</v>
      </c>
      <c r="K16" t="n">
        <v>41.65</v>
      </c>
      <c r="L16" t="n">
        <v>4.5</v>
      </c>
      <c r="M16" t="n">
        <v>6</v>
      </c>
      <c r="N16" t="n">
        <v>15.72</v>
      </c>
      <c r="O16" t="n">
        <v>14031.33</v>
      </c>
      <c r="P16" t="n">
        <v>42.92</v>
      </c>
      <c r="Q16" t="n">
        <v>202.82</v>
      </c>
      <c r="R16" t="n">
        <v>22.02</v>
      </c>
      <c r="S16" t="n">
        <v>13.89</v>
      </c>
      <c r="T16" t="n">
        <v>2369.1</v>
      </c>
      <c r="U16" t="n">
        <v>0.63</v>
      </c>
      <c r="V16" t="n">
        <v>0.75</v>
      </c>
      <c r="W16" t="n">
        <v>0.65</v>
      </c>
      <c r="X16" t="n">
        <v>0.14</v>
      </c>
      <c r="Y16" t="n">
        <v>1</v>
      </c>
      <c r="Z16" t="n">
        <v>10</v>
      </c>
      <c r="AA16" t="n">
        <v>28.16085675346818</v>
      </c>
      <c r="AB16" t="n">
        <v>38.53092657932347</v>
      </c>
      <c r="AC16" t="n">
        <v>34.85358902514555</v>
      </c>
      <c r="AD16" t="n">
        <v>28160.85675346819</v>
      </c>
      <c r="AE16" t="n">
        <v>38530.92657932347</v>
      </c>
      <c r="AF16" t="n">
        <v>3.485382872729107e-06</v>
      </c>
      <c r="AG16" t="n">
        <v>0.1541666666666667</v>
      </c>
      <c r="AH16" t="n">
        <v>34853.58902514555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13.5282</v>
      </c>
      <c r="E17" t="n">
        <v>7.39</v>
      </c>
      <c r="F17" t="n">
        <v>5.18</v>
      </c>
      <c r="G17" t="n">
        <v>38.84</v>
      </c>
      <c r="H17" t="n">
        <v>0.75</v>
      </c>
      <c r="I17" t="n">
        <v>8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42.36</v>
      </c>
      <c r="Q17" t="n">
        <v>202.82</v>
      </c>
      <c r="R17" t="n">
        <v>22</v>
      </c>
      <c r="S17" t="n">
        <v>13.89</v>
      </c>
      <c r="T17" t="n">
        <v>2362.14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27.92212771375196</v>
      </c>
      <c r="AB17" t="n">
        <v>38.20428697520338</v>
      </c>
      <c r="AC17" t="n">
        <v>34.55812344640015</v>
      </c>
      <c r="AD17" t="n">
        <v>27922.12771375195</v>
      </c>
      <c r="AE17" t="n">
        <v>38204.28697520338</v>
      </c>
      <c r="AF17" t="n">
        <v>3.487084115700354e-06</v>
      </c>
      <c r="AG17" t="n">
        <v>0.1539583333333333</v>
      </c>
      <c r="AH17" t="n">
        <v>34558.12344640015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13.5988</v>
      </c>
      <c r="E18" t="n">
        <v>7.35</v>
      </c>
      <c r="F18" t="n">
        <v>5.16</v>
      </c>
      <c r="G18" t="n">
        <v>44.25</v>
      </c>
      <c r="H18" t="n">
        <v>0.78</v>
      </c>
      <c r="I18" t="n">
        <v>7</v>
      </c>
      <c r="J18" t="n">
        <v>112.51</v>
      </c>
      <c r="K18" t="n">
        <v>41.65</v>
      </c>
      <c r="L18" t="n">
        <v>5</v>
      </c>
      <c r="M18" t="n">
        <v>5</v>
      </c>
      <c r="N18" t="n">
        <v>15.86</v>
      </c>
      <c r="O18" t="n">
        <v>14110.24</v>
      </c>
      <c r="P18" t="n">
        <v>41.74</v>
      </c>
      <c r="Q18" t="n">
        <v>202.81</v>
      </c>
      <c r="R18" t="n">
        <v>21.41</v>
      </c>
      <c r="S18" t="n">
        <v>13.89</v>
      </c>
      <c r="T18" t="n">
        <v>2071.91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27.50416987970118</v>
      </c>
      <c r="AB18" t="n">
        <v>37.6324186276596</v>
      </c>
      <c r="AC18" t="n">
        <v>34.04083341132198</v>
      </c>
      <c r="AD18" t="n">
        <v>27504.16987970118</v>
      </c>
      <c r="AE18" t="n">
        <v>37632.4186276596</v>
      </c>
      <c r="AF18" t="n">
        <v>3.505282260210964e-06</v>
      </c>
      <c r="AG18" t="n">
        <v>0.153125</v>
      </c>
      <c r="AH18" t="n">
        <v>34040.83341132198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13.6121</v>
      </c>
      <c r="E19" t="n">
        <v>7.35</v>
      </c>
      <c r="F19" t="n">
        <v>5.15</v>
      </c>
      <c r="G19" t="n">
        <v>44.18</v>
      </c>
      <c r="H19" t="n">
        <v>0.82</v>
      </c>
      <c r="I19" t="n">
        <v>7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41.65</v>
      </c>
      <c r="Q19" t="n">
        <v>202.82</v>
      </c>
      <c r="R19" t="n">
        <v>21.2</v>
      </c>
      <c r="S19" t="n">
        <v>13.89</v>
      </c>
      <c r="T19" t="n">
        <v>1963.15</v>
      </c>
      <c r="U19" t="n">
        <v>0.66</v>
      </c>
      <c r="V19" t="n">
        <v>0.75</v>
      </c>
      <c r="W19" t="n">
        <v>0.65</v>
      </c>
      <c r="X19" t="n">
        <v>0.12</v>
      </c>
      <c r="Y19" t="n">
        <v>1</v>
      </c>
      <c r="Z19" t="n">
        <v>10</v>
      </c>
      <c r="AA19" t="n">
        <v>27.42689291330381</v>
      </c>
      <c r="AB19" t="n">
        <v>37.52668487301609</v>
      </c>
      <c r="AC19" t="n">
        <v>33.94519073782307</v>
      </c>
      <c r="AD19" t="n">
        <v>27426.89291330381</v>
      </c>
      <c r="AE19" t="n">
        <v>37526.68487301609</v>
      </c>
      <c r="AF19" t="n">
        <v>3.508710522562113e-06</v>
      </c>
      <c r="AG19" t="n">
        <v>0.153125</v>
      </c>
      <c r="AH19" t="n">
        <v>33945.19073782307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13.6111</v>
      </c>
      <c r="E20" t="n">
        <v>7.35</v>
      </c>
      <c r="F20" t="n">
        <v>5.16</v>
      </c>
      <c r="G20" t="n">
        <v>44.19</v>
      </c>
      <c r="H20" t="n">
        <v>0.86</v>
      </c>
      <c r="I20" t="n">
        <v>7</v>
      </c>
      <c r="J20" t="n">
        <v>113.15</v>
      </c>
      <c r="K20" t="n">
        <v>41.65</v>
      </c>
      <c r="L20" t="n">
        <v>5.5</v>
      </c>
      <c r="M20" t="n">
        <v>5</v>
      </c>
      <c r="N20" t="n">
        <v>16</v>
      </c>
      <c r="O20" t="n">
        <v>14189.26</v>
      </c>
      <c r="P20" t="n">
        <v>41.17</v>
      </c>
      <c r="Q20" t="n">
        <v>202.86</v>
      </c>
      <c r="R20" t="n">
        <v>21.24</v>
      </c>
      <c r="S20" t="n">
        <v>13.89</v>
      </c>
      <c r="T20" t="n">
        <v>1983.05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27.25343178848244</v>
      </c>
      <c r="AB20" t="n">
        <v>37.2893477094719</v>
      </c>
      <c r="AC20" t="n">
        <v>33.73050470006203</v>
      </c>
      <c r="AD20" t="n">
        <v>27253.43178848244</v>
      </c>
      <c r="AE20" t="n">
        <v>37289.3477094719</v>
      </c>
      <c r="AF20" t="n">
        <v>3.508452758475561e-06</v>
      </c>
      <c r="AG20" t="n">
        <v>0.153125</v>
      </c>
      <c r="AH20" t="n">
        <v>33730.50470006203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13.6851</v>
      </c>
      <c r="E21" t="n">
        <v>7.31</v>
      </c>
      <c r="F21" t="n">
        <v>5.14</v>
      </c>
      <c r="G21" t="n">
        <v>51.38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4</v>
      </c>
      <c r="N21" t="n">
        <v>16.07</v>
      </c>
      <c r="O21" t="n">
        <v>14228.81</v>
      </c>
      <c r="P21" t="n">
        <v>40.11</v>
      </c>
      <c r="Q21" t="n">
        <v>202.85</v>
      </c>
      <c r="R21" t="n">
        <v>20.75</v>
      </c>
      <c r="S21" t="n">
        <v>13.89</v>
      </c>
      <c r="T21" t="n">
        <v>1743.43</v>
      </c>
      <c r="U21" t="n">
        <v>0.67</v>
      </c>
      <c r="V21" t="n">
        <v>0.75</v>
      </c>
      <c r="W21" t="n">
        <v>0.65</v>
      </c>
      <c r="X21" t="n">
        <v>0.1</v>
      </c>
      <c r="Y21" t="n">
        <v>1</v>
      </c>
      <c r="Z21" t="n">
        <v>10</v>
      </c>
      <c r="AA21" t="n">
        <v>26.66033614685325</v>
      </c>
      <c r="AB21" t="n">
        <v>36.47784808706572</v>
      </c>
      <c r="AC21" t="n">
        <v>32.99645346266902</v>
      </c>
      <c r="AD21" t="n">
        <v>26660.33614685325</v>
      </c>
      <c r="AE21" t="n">
        <v>36477.84808706572</v>
      </c>
      <c r="AF21" t="n">
        <v>3.52752730088045e-06</v>
      </c>
      <c r="AG21" t="n">
        <v>0.1522916666666667</v>
      </c>
      <c r="AH21" t="n">
        <v>32996.45346266901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13.6835</v>
      </c>
      <c r="E22" t="n">
        <v>7.31</v>
      </c>
      <c r="F22" t="n">
        <v>5.14</v>
      </c>
      <c r="G22" t="n">
        <v>51.39</v>
      </c>
      <c r="H22" t="n">
        <v>0.93</v>
      </c>
      <c r="I22" t="n">
        <v>6</v>
      </c>
      <c r="J22" t="n">
        <v>113.79</v>
      </c>
      <c r="K22" t="n">
        <v>41.65</v>
      </c>
      <c r="L22" t="n">
        <v>6</v>
      </c>
      <c r="M22" t="n">
        <v>4</v>
      </c>
      <c r="N22" t="n">
        <v>16.14</v>
      </c>
      <c r="O22" t="n">
        <v>14268.39</v>
      </c>
      <c r="P22" t="n">
        <v>39.85</v>
      </c>
      <c r="Q22" t="n">
        <v>202.82</v>
      </c>
      <c r="R22" t="n">
        <v>20.77</v>
      </c>
      <c r="S22" t="n">
        <v>13.89</v>
      </c>
      <c r="T22" t="n">
        <v>1752.39</v>
      </c>
      <c r="U22" t="n">
        <v>0.67</v>
      </c>
      <c r="V22" t="n">
        <v>0.75</v>
      </c>
      <c r="W22" t="n">
        <v>0.65</v>
      </c>
      <c r="X22" t="n">
        <v>0.1</v>
      </c>
      <c r="Y22" t="n">
        <v>1</v>
      </c>
      <c r="Z22" t="n">
        <v>10</v>
      </c>
      <c r="AA22" t="n">
        <v>26.5597908713701</v>
      </c>
      <c r="AB22" t="n">
        <v>36.34027760540585</v>
      </c>
      <c r="AC22" t="n">
        <v>32.87201251469697</v>
      </c>
      <c r="AD22" t="n">
        <v>26559.7908713701</v>
      </c>
      <c r="AE22" t="n">
        <v>36340.27760540585</v>
      </c>
      <c r="AF22" t="n">
        <v>3.527114878341966e-06</v>
      </c>
      <c r="AG22" t="n">
        <v>0.1522916666666667</v>
      </c>
      <c r="AH22" t="n">
        <v>32872.01251469697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13.6809</v>
      </c>
      <c r="E23" t="n">
        <v>7.31</v>
      </c>
      <c r="F23" t="n">
        <v>5.14</v>
      </c>
      <c r="G23" t="n">
        <v>51.4</v>
      </c>
      <c r="H23" t="n">
        <v>0.97</v>
      </c>
      <c r="I23" t="n">
        <v>6</v>
      </c>
      <c r="J23" t="n">
        <v>114.11</v>
      </c>
      <c r="K23" t="n">
        <v>41.65</v>
      </c>
      <c r="L23" t="n">
        <v>6.25</v>
      </c>
      <c r="M23" t="n">
        <v>4</v>
      </c>
      <c r="N23" t="n">
        <v>16.21</v>
      </c>
      <c r="O23" t="n">
        <v>14307.99</v>
      </c>
      <c r="P23" t="n">
        <v>39.51</v>
      </c>
      <c r="Q23" t="n">
        <v>202.84</v>
      </c>
      <c r="R23" t="n">
        <v>20.73</v>
      </c>
      <c r="S23" t="n">
        <v>13.89</v>
      </c>
      <c r="T23" t="n">
        <v>1733.92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26.42917130970479</v>
      </c>
      <c r="AB23" t="n">
        <v>36.16155815860787</v>
      </c>
      <c r="AC23" t="n">
        <v>32.71034980106653</v>
      </c>
      <c r="AD23" t="n">
        <v>26429.17130970479</v>
      </c>
      <c r="AE23" t="n">
        <v>36161.55815860788</v>
      </c>
      <c r="AF23" t="n">
        <v>3.526444691716929e-06</v>
      </c>
      <c r="AG23" t="n">
        <v>0.1522916666666667</v>
      </c>
      <c r="AH23" t="n">
        <v>32710.34980106653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13.6742</v>
      </c>
      <c r="E24" t="n">
        <v>7.31</v>
      </c>
      <c r="F24" t="n">
        <v>5.14</v>
      </c>
      <c r="G24" t="n">
        <v>51.44</v>
      </c>
      <c r="H24" t="n">
        <v>1</v>
      </c>
      <c r="I24" t="n">
        <v>6</v>
      </c>
      <c r="J24" t="n">
        <v>114.44</v>
      </c>
      <c r="K24" t="n">
        <v>41.65</v>
      </c>
      <c r="L24" t="n">
        <v>6.5</v>
      </c>
      <c r="M24" t="n">
        <v>2</v>
      </c>
      <c r="N24" t="n">
        <v>16.29</v>
      </c>
      <c r="O24" t="n">
        <v>14347.62</v>
      </c>
      <c r="P24" t="n">
        <v>39.43</v>
      </c>
      <c r="Q24" t="n">
        <v>202.82</v>
      </c>
      <c r="R24" t="n">
        <v>20.82</v>
      </c>
      <c r="S24" t="n">
        <v>13.89</v>
      </c>
      <c r="T24" t="n">
        <v>1781.94</v>
      </c>
      <c r="U24" t="n">
        <v>0.67</v>
      </c>
      <c r="V24" t="n">
        <v>0.75</v>
      </c>
      <c r="W24" t="n">
        <v>0.65</v>
      </c>
      <c r="X24" t="n">
        <v>0.11</v>
      </c>
      <c r="Y24" t="n">
        <v>1</v>
      </c>
      <c r="Z24" t="n">
        <v>10</v>
      </c>
      <c r="AA24" t="n">
        <v>26.40919333492481</v>
      </c>
      <c r="AB24" t="n">
        <v>36.134223412148</v>
      </c>
      <c r="AC24" t="n">
        <v>32.68562384444414</v>
      </c>
      <c r="AD24" t="n">
        <v>26409.19333492481</v>
      </c>
      <c r="AE24" t="n">
        <v>36134.223412148</v>
      </c>
      <c r="AF24" t="n">
        <v>3.524717672337027e-06</v>
      </c>
      <c r="AG24" t="n">
        <v>0.1522916666666667</v>
      </c>
      <c r="AH24" t="n">
        <v>32685.62384444414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13.6882</v>
      </c>
      <c r="E25" t="n">
        <v>7.31</v>
      </c>
      <c r="F25" t="n">
        <v>5.14</v>
      </c>
      <c r="G25" t="n">
        <v>51.36</v>
      </c>
      <c r="H25" t="n">
        <v>1.04</v>
      </c>
      <c r="I25" t="n">
        <v>6</v>
      </c>
      <c r="J25" t="n">
        <v>114.76</v>
      </c>
      <c r="K25" t="n">
        <v>41.65</v>
      </c>
      <c r="L25" t="n">
        <v>6.75</v>
      </c>
      <c r="M25" t="n">
        <v>2</v>
      </c>
      <c r="N25" t="n">
        <v>16.36</v>
      </c>
      <c r="O25" t="n">
        <v>14387.27</v>
      </c>
      <c r="P25" t="n">
        <v>39.03</v>
      </c>
      <c r="Q25" t="n">
        <v>202.81</v>
      </c>
      <c r="R25" t="n">
        <v>20.63</v>
      </c>
      <c r="S25" t="n">
        <v>13.89</v>
      </c>
      <c r="T25" t="n">
        <v>1683.36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26.22543108036614</v>
      </c>
      <c r="AB25" t="n">
        <v>35.88279178844353</v>
      </c>
      <c r="AC25" t="n">
        <v>32.45818850201879</v>
      </c>
      <c r="AD25" t="n">
        <v>26225.43108036614</v>
      </c>
      <c r="AE25" t="n">
        <v>35882.79178844353</v>
      </c>
      <c r="AF25" t="n">
        <v>3.528326369548763e-06</v>
      </c>
      <c r="AG25" t="n">
        <v>0.1522916666666667</v>
      </c>
      <c r="AH25" t="n">
        <v>32458.18850201878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5.14</v>
      </c>
      <c r="G26" t="n">
        <v>51.43</v>
      </c>
      <c r="H26" t="n">
        <v>1.07</v>
      </c>
      <c r="I26" t="n">
        <v>6</v>
      </c>
      <c r="J26" t="n">
        <v>115.08</v>
      </c>
      <c r="K26" t="n">
        <v>41.65</v>
      </c>
      <c r="L26" t="n">
        <v>7</v>
      </c>
      <c r="M26" t="n">
        <v>1</v>
      </c>
      <c r="N26" t="n">
        <v>16.43</v>
      </c>
      <c r="O26" t="n">
        <v>14426.96</v>
      </c>
      <c r="P26" t="n">
        <v>38.97</v>
      </c>
      <c r="Q26" t="n">
        <v>202.81</v>
      </c>
      <c r="R26" t="n">
        <v>20.73</v>
      </c>
      <c r="S26" t="n">
        <v>13.89</v>
      </c>
      <c r="T26" t="n">
        <v>1737.16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26.22349325704784</v>
      </c>
      <c r="AB26" t="n">
        <v>35.88014037308871</v>
      </c>
      <c r="AC26" t="n">
        <v>32.45579013402414</v>
      </c>
      <c r="AD26" t="n">
        <v>26223.49325704784</v>
      </c>
      <c r="AE26" t="n">
        <v>35880.14037308871</v>
      </c>
      <c r="AF26" t="n">
        <v>3.525104318466856e-06</v>
      </c>
      <c r="AG26" t="n">
        <v>0.1522916666666667</v>
      </c>
      <c r="AH26" t="n">
        <v>32455.79013402414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13.6711</v>
      </c>
      <c r="E27" t="n">
        <v>7.31</v>
      </c>
      <c r="F27" t="n">
        <v>5.15</v>
      </c>
      <c r="G27" t="n">
        <v>51.45</v>
      </c>
      <c r="H27" t="n">
        <v>1.11</v>
      </c>
      <c r="I27" t="n">
        <v>6</v>
      </c>
      <c r="J27" t="n">
        <v>115.4</v>
      </c>
      <c r="K27" t="n">
        <v>41.65</v>
      </c>
      <c r="L27" t="n">
        <v>7.25</v>
      </c>
      <c r="M27" t="n">
        <v>1</v>
      </c>
      <c r="N27" t="n">
        <v>16.5</v>
      </c>
      <c r="O27" t="n">
        <v>14466.67</v>
      </c>
      <c r="P27" t="n">
        <v>38.83</v>
      </c>
      <c r="Q27" t="n">
        <v>202.81</v>
      </c>
      <c r="R27" t="n">
        <v>20.83</v>
      </c>
      <c r="S27" t="n">
        <v>13.89</v>
      </c>
      <c r="T27" t="n">
        <v>1786.34</v>
      </c>
      <c r="U27" t="n">
        <v>0.67</v>
      </c>
      <c r="V27" t="n">
        <v>0.75</v>
      </c>
      <c r="W27" t="n">
        <v>0.65</v>
      </c>
      <c r="X27" t="n">
        <v>0.11</v>
      </c>
      <c r="Y27" t="n">
        <v>1</v>
      </c>
      <c r="Z27" t="n">
        <v>10</v>
      </c>
      <c r="AA27" t="n">
        <v>26.19236677757696</v>
      </c>
      <c r="AB27" t="n">
        <v>35.83755175067351</v>
      </c>
      <c r="AC27" t="n">
        <v>32.4172661099586</v>
      </c>
      <c r="AD27" t="n">
        <v>26192.36677757696</v>
      </c>
      <c r="AE27" t="n">
        <v>35837.55175067351</v>
      </c>
      <c r="AF27" t="n">
        <v>3.523918603668714e-06</v>
      </c>
      <c r="AG27" t="n">
        <v>0.1522916666666667</v>
      </c>
      <c r="AH27" t="n">
        <v>32417.2661099586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13.6716</v>
      </c>
      <c r="E28" t="n">
        <v>7.31</v>
      </c>
      <c r="F28" t="n">
        <v>5.14</v>
      </c>
      <c r="G28" t="n">
        <v>51.45</v>
      </c>
      <c r="H28" t="n">
        <v>1.14</v>
      </c>
      <c r="I28" t="n">
        <v>6</v>
      </c>
      <c r="J28" t="n">
        <v>115.72</v>
      </c>
      <c r="K28" t="n">
        <v>41.65</v>
      </c>
      <c r="L28" t="n">
        <v>7.5</v>
      </c>
      <c r="M28" t="n">
        <v>0</v>
      </c>
      <c r="N28" t="n">
        <v>16.57</v>
      </c>
      <c r="O28" t="n">
        <v>14506.4</v>
      </c>
      <c r="P28" t="n">
        <v>38.76</v>
      </c>
      <c r="Q28" t="n">
        <v>202.81</v>
      </c>
      <c r="R28" t="n">
        <v>20.79</v>
      </c>
      <c r="S28" t="n">
        <v>13.89</v>
      </c>
      <c r="T28" t="n">
        <v>1762.86</v>
      </c>
      <c r="U28" t="n">
        <v>0.67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26.14710030690484</v>
      </c>
      <c r="AB28" t="n">
        <v>35.77561616848447</v>
      </c>
      <c r="AC28" t="n">
        <v>32.36124157280637</v>
      </c>
      <c r="AD28" t="n">
        <v>26147.10030690483</v>
      </c>
      <c r="AE28" t="n">
        <v>35775.61616848447</v>
      </c>
      <c r="AF28" t="n">
        <v>3.524047485711991e-06</v>
      </c>
      <c r="AG28" t="n">
        <v>0.1522916666666667</v>
      </c>
      <c r="AH28" t="n">
        <v>32361.24157280637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7.0418</v>
      </c>
      <c r="E2" t="n">
        <v>14.2</v>
      </c>
      <c r="F2" t="n">
        <v>6.81</v>
      </c>
      <c r="G2" t="n">
        <v>4.75</v>
      </c>
      <c r="H2" t="n">
        <v>0.06</v>
      </c>
      <c r="I2" t="n">
        <v>86</v>
      </c>
      <c r="J2" t="n">
        <v>274.09</v>
      </c>
      <c r="K2" t="n">
        <v>60.56</v>
      </c>
      <c r="L2" t="n">
        <v>1</v>
      </c>
      <c r="M2" t="n">
        <v>84</v>
      </c>
      <c r="N2" t="n">
        <v>72.53</v>
      </c>
      <c r="O2" t="n">
        <v>34038.11</v>
      </c>
      <c r="P2" t="n">
        <v>117.85</v>
      </c>
      <c r="Q2" t="n">
        <v>202.93</v>
      </c>
      <c r="R2" t="n">
        <v>72.56</v>
      </c>
      <c r="S2" t="n">
        <v>13.89</v>
      </c>
      <c r="T2" t="n">
        <v>27249.51</v>
      </c>
      <c r="U2" t="n">
        <v>0.19</v>
      </c>
      <c r="V2" t="n">
        <v>0.57</v>
      </c>
      <c r="W2" t="n">
        <v>0.79</v>
      </c>
      <c r="X2" t="n">
        <v>1.77</v>
      </c>
      <c r="Y2" t="n">
        <v>1</v>
      </c>
      <c r="Z2" t="n">
        <v>10</v>
      </c>
      <c r="AA2" t="n">
        <v>127.1017087130348</v>
      </c>
      <c r="AB2" t="n">
        <v>173.906165192741</v>
      </c>
      <c r="AC2" t="n">
        <v>157.3088048656301</v>
      </c>
      <c r="AD2" t="n">
        <v>127101.7087130348</v>
      </c>
      <c r="AE2" t="n">
        <v>173906.165192741</v>
      </c>
      <c r="AF2" t="n">
        <v>1.556060491985312e-06</v>
      </c>
      <c r="AG2" t="n">
        <v>0.2958333333333333</v>
      </c>
      <c r="AH2" t="n">
        <v>157308.8048656301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7.9419</v>
      </c>
      <c r="E3" t="n">
        <v>12.59</v>
      </c>
      <c r="F3" t="n">
        <v>6.35</v>
      </c>
      <c r="G3" t="n">
        <v>5.95</v>
      </c>
      <c r="H3" t="n">
        <v>0.08</v>
      </c>
      <c r="I3" t="n">
        <v>64</v>
      </c>
      <c r="J3" t="n">
        <v>274.57</v>
      </c>
      <c r="K3" t="n">
        <v>60.56</v>
      </c>
      <c r="L3" t="n">
        <v>1.25</v>
      </c>
      <c r="M3" t="n">
        <v>62</v>
      </c>
      <c r="N3" t="n">
        <v>72.76000000000001</v>
      </c>
      <c r="O3" t="n">
        <v>34097.72</v>
      </c>
      <c r="P3" t="n">
        <v>109.73</v>
      </c>
      <c r="Q3" t="n">
        <v>202.86</v>
      </c>
      <c r="R3" t="n">
        <v>58.12</v>
      </c>
      <c r="S3" t="n">
        <v>13.89</v>
      </c>
      <c r="T3" t="n">
        <v>20138.48</v>
      </c>
      <c r="U3" t="n">
        <v>0.24</v>
      </c>
      <c r="V3" t="n">
        <v>0.61</v>
      </c>
      <c r="W3" t="n">
        <v>0.75</v>
      </c>
      <c r="X3" t="n">
        <v>1.31</v>
      </c>
      <c r="Y3" t="n">
        <v>1</v>
      </c>
      <c r="Z3" t="n">
        <v>10</v>
      </c>
      <c r="AA3" t="n">
        <v>105.3351073295433</v>
      </c>
      <c r="AB3" t="n">
        <v>144.1241409051827</v>
      </c>
      <c r="AC3" t="n">
        <v>130.3691351767332</v>
      </c>
      <c r="AD3" t="n">
        <v>105335.1073295433</v>
      </c>
      <c r="AE3" t="n">
        <v>144124.1409051827</v>
      </c>
      <c r="AF3" t="n">
        <v>1.754959928043703e-06</v>
      </c>
      <c r="AG3" t="n">
        <v>0.2622916666666666</v>
      </c>
      <c r="AH3" t="n">
        <v>130369.1351767332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8.5997</v>
      </c>
      <c r="E4" t="n">
        <v>11.63</v>
      </c>
      <c r="F4" t="n">
        <v>6.06</v>
      </c>
      <c r="G4" t="n">
        <v>7.13</v>
      </c>
      <c r="H4" t="n">
        <v>0.1</v>
      </c>
      <c r="I4" t="n">
        <v>51</v>
      </c>
      <c r="J4" t="n">
        <v>275.05</v>
      </c>
      <c r="K4" t="n">
        <v>60.56</v>
      </c>
      <c r="L4" t="n">
        <v>1.5</v>
      </c>
      <c r="M4" t="n">
        <v>49</v>
      </c>
      <c r="N4" t="n">
        <v>73</v>
      </c>
      <c r="O4" t="n">
        <v>34157.42</v>
      </c>
      <c r="P4" t="n">
        <v>104.71</v>
      </c>
      <c r="Q4" t="n">
        <v>202.84</v>
      </c>
      <c r="R4" t="n">
        <v>49.53</v>
      </c>
      <c r="S4" t="n">
        <v>13.89</v>
      </c>
      <c r="T4" t="n">
        <v>15911.87</v>
      </c>
      <c r="U4" t="n">
        <v>0.28</v>
      </c>
      <c r="V4" t="n">
        <v>0.64</v>
      </c>
      <c r="W4" t="n">
        <v>0.72</v>
      </c>
      <c r="X4" t="n">
        <v>1.02</v>
      </c>
      <c r="Y4" t="n">
        <v>1</v>
      </c>
      <c r="Z4" t="n">
        <v>10</v>
      </c>
      <c r="AA4" t="n">
        <v>93.07218101717675</v>
      </c>
      <c r="AB4" t="n">
        <v>127.3454641224842</v>
      </c>
      <c r="AC4" t="n">
        <v>115.1917917571494</v>
      </c>
      <c r="AD4" t="n">
        <v>93072.18101717674</v>
      </c>
      <c r="AE4" t="n">
        <v>127345.4641224842</v>
      </c>
      <c r="AF4" t="n">
        <v>1.900317165060934e-06</v>
      </c>
      <c r="AG4" t="n">
        <v>0.2422916666666667</v>
      </c>
      <c r="AH4" t="n">
        <v>115191.7917571494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9.0634</v>
      </c>
      <c r="E5" t="n">
        <v>11.03</v>
      </c>
      <c r="F5" t="n">
        <v>5.89</v>
      </c>
      <c r="G5" t="n">
        <v>8.210000000000001</v>
      </c>
      <c r="H5" t="n">
        <v>0.11</v>
      </c>
      <c r="I5" t="n">
        <v>43</v>
      </c>
      <c r="J5" t="n">
        <v>275.54</v>
      </c>
      <c r="K5" t="n">
        <v>60.56</v>
      </c>
      <c r="L5" t="n">
        <v>1.75</v>
      </c>
      <c r="M5" t="n">
        <v>41</v>
      </c>
      <c r="N5" t="n">
        <v>73.23</v>
      </c>
      <c r="O5" t="n">
        <v>34217.22</v>
      </c>
      <c r="P5" t="n">
        <v>101.58</v>
      </c>
      <c r="Q5" t="n">
        <v>202.85</v>
      </c>
      <c r="R5" t="n">
        <v>44.09</v>
      </c>
      <c r="S5" t="n">
        <v>13.89</v>
      </c>
      <c r="T5" t="n">
        <v>13231.82</v>
      </c>
      <c r="U5" t="n">
        <v>0.32</v>
      </c>
      <c r="V5" t="n">
        <v>0.66</v>
      </c>
      <c r="W5" t="n">
        <v>0.7</v>
      </c>
      <c r="X5" t="n">
        <v>0.85</v>
      </c>
      <c r="Y5" t="n">
        <v>1</v>
      </c>
      <c r="Z5" t="n">
        <v>10</v>
      </c>
      <c r="AA5" t="n">
        <v>85.87218038794518</v>
      </c>
      <c r="AB5" t="n">
        <v>117.4941056199648</v>
      </c>
      <c r="AC5" t="n">
        <v>106.2806330836388</v>
      </c>
      <c r="AD5" t="n">
        <v>85872.18038794518</v>
      </c>
      <c r="AE5" t="n">
        <v>117494.1056199648</v>
      </c>
      <c r="AF5" t="n">
        <v>2.00278318939187e-06</v>
      </c>
      <c r="AG5" t="n">
        <v>0.2297916666666666</v>
      </c>
      <c r="AH5" t="n">
        <v>106280.6330836388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9.4359</v>
      </c>
      <c r="E6" t="n">
        <v>10.6</v>
      </c>
      <c r="F6" t="n">
        <v>5.76</v>
      </c>
      <c r="G6" t="n">
        <v>9.35</v>
      </c>
      <c r="H6" t="n">
        <v>0.13</v>
      </c>
      <c r="I6" t="n">
        <v>37</v>
      </c>
      <c r="J6" t="n">
        <v>276.02</v>
      </c>
      <c r="K6" t="n">
        <v>60.56</v>
      </c>
      <c r="L6" t="n">
        <v>2</v>
      </c>
      <c r="M6" t="n">
        <v>35</v>
      </c>
      <c r="N6" t="n">
        <v>73.47</v>
      </c>
      <c r="O6" t="n">
        <v>34277.1</v>
      </c>
      <c r="P6" t="n">
        <v>99.37</v>
      </c>
      <c r="Q6" t="n">
        <v>202.85</v>
      </c>
      <c r="R6" t="n">
        <v>39.94</v>
      </c>
      <c r="S6" t="n">
        <v>13.89</v>
      </c>
      <c r="T6" t="n">
        <v>11186.55</v>
      </c>
      <c r="U6" t="n">
        <v>0.35</v>
      </c>
      <c r="V6" t="n">
        <v>0.67</v>
      </c>
      <c r="W6" t="n">
        <v>0.7</v>
      </c>
      <c r="X6" t="n">
        <v>0.72</v>
      </c>
      <c r="Y6" t="n">
        <v>1</v>
      </c>
      <c r="Z6" t="n">
        <v>10</v>
      </c>
      <c r="AA6" t="n">
        <v>80.80104278223122</v>
      </c>
      <c r="AB6" t="n">
        <v>110.5555514250289</v>
      </c>
      <c r="AC6" t="n">
        <v>100.0042847627434</v>
      </c>
      <c r="AD6" t="n">
        <v>80801.04278223122</v>
      </c>
      <c r="AE6" t="n">
        <v>110555.5514250289</v>
      </c>
      <c r="AF6" t="n">
        <v>2.085096310080406e-06</v>
      </c>
      <c r="AG6" t="n">
        <v>0.2208333333333333</v>
      </c>
      <c r="AH6" t="n">
        <v>100004.2847627434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9.7768</v>
      </c>
      <c r="E7" t="n">
        <v>10.23</v>
      </c>
      <c r="F7" t="n">
        <v>5.66</v>
      </c>
      <c r="G7" t="n">
        <v>10.61</v>
      </c>
      <c r="H7" t="n">
        <v>0.14</v>
      </c>
      <c r="I7" t="n">
        <v>32</v>
      </c>
      <c r="J7" t="n">
        <v>276.51</v>
      </c>
      <c r="K7" t="n">
        <v>60.56</v>
      </c>
      <c r="L7" t="n">
        <v>2.25</v>
      </c>
      <c r="M7" t="n">
        <v>30</v>
      </c>
      <c r="N7" t="n">
        <v>73.70999999999999</v>
      </c>
      <c r="O7" t="n">
        <v>34337.08</v>
      </c>
      <c r="P7" t="n">
        <v>97.36</v>
      </c>
      <c r="Q7" t="n">
        <v>202.84</v>
      </c>
      <c r="R7" t="n">
        <v>36.98</v>
      </c>
      <c r="S7" t="n">
        <v>13.89</v>
      </c>
      <c r="T7" t="n">
        <v>9729.73</v>
      </c>
      <c r="U7" t="n">
        <v>0.38</v>
      </c>
      <c r="V7" t="n">
        <v>0.68</v>
      </c>
      <c r="W7" t="n">
        <v>0.68</v>
      </c>
      <c r="X7" t="n">
        <v>0.62</v>
      </c>
      <c r="Y7" t="n">
        <v>1</v>
      </c>
      <c r="Z7" t="n">
        <v>10</v>
      </c>
      <c r="AA7" t="n">
        <v>76.57165818465154</v>
      </c>
      <c r="AB7" t="n">
        <v>104.7687208313435</v>
      </c>
      <c r="AC7" t="n">
        <v>94.7697411590497</v>
      </c>
      <c r="AD7" t="n">
        <v>76571.65818465153</v>
      </c>
      <c r="AE7" t="n">
        <v>104768.7208313435</v>
      </c>
      <c r="AF7" t="n">
        <v>2.160426626436706e-06</v>
      </c>
      <c r="AG7" t="n">
        <v>0.213125</v>
      </c>
      <c r="AH7" t="n">
        <v>94769.74115904971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9.9671</v>
      </c>
      <c r="E8" t="n">
        <v>10.03</v>
      </c>
      <c r="F8" t="n">
        <v>5.62</v>
      </c>
      <c r="G8" t="n">
        <v>11.62</v>
      </c>
      <c r="H8" t="n">
        <v>0.16</v>
      </c>
      <c r="I8" t="n">
        <v>29</v>
      </c>
      <c r="J8" t="n">
        <v>277</v>
      </c>
      <c r="K8" t="n">
        <v>60.56</v>
      </c>
      <c r="L8" t="n">
        <v>2.5</v>
      </c>
      <c r="M8" t="n">
        <v>27</v>
      </c>
      <c r="N8" t="n">
        <v>73.94</v>
      </c>
      <c r="O8" t="n">
        <v>34397.15</v>
      </c>
      <c r="P8" t="n">
        <v>96.65000000000001</v>
      </c>
      <c r="Q8" t="n">
        <v>202.83</v>
      </c>
      <c r="R8" t="n">
        <v>35.45</v>
      </c>
      <c r="S8" t="n">
        <v>13.89</v>
      </c>
      <c r="T8" t="n">
        <v>8981.48</v>
      </c>
      <c r="U8" t="n">
        <v>0.39</v>
      </c>
      <c r="V8" t="n">
        <v>0.6899999999999999</v>
      </c>
      <c r="W8" t="n">
        <v>0.6899999999999999</v>
      </c>
      <c r="X8" t="n">
        <v>0.58</v>
      </c>
      <c r="Y8" t="n">
        <v>1</v>
      </c>
      <c r="Z8" t="n">
        <v>10</v>
      </c>
      <c r="AA8" t="n">
        <v>74.61542373905667</v>
      </c>
      <c r="AB8" t="n">
        <v>102.0921145599091</v>
      </c>
      <c r="AC8" t="n">
        <v>92.34858643351971</v>
      </c>
      <c r="AD8" t="n">
        <v>74615.42373905667</v>
      </c>
      <c r="AE8" t="n">
        <v>102092.1145599091</v>
      </c>
      <c r="AF8" t="n">
        <v>2.202478134804567e-06</v>
      </c>
      <c r="AG8" t="n">
        <v>0.2089583333333333</v>
      </c>
      <c r="AH8" t="n">
        <v>92348.58643351971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10.2055</v>
      </c>
      <c r="E9" t="n">
        <v>9.800000000000001</v>
      </c>
      <c r="F9" t="n">
        <v>5.54</v>
      </c>
      <c r="G9" t="n">
        <v>12.78</v>
      </c>
      <c r="H9" t="n">
        <v>0.18</v>
      </c>
      <c r="I9" t="n">
        <v>26</v>
      </c>
      <c r="J9" t="n">
        <v>277.48</v>
      </c>
      <c r="K9" t="n">
        <v>60.56</v>
      </c>
      <c r="L9" t="n">
        <v>2.75</v>
      </c>
      <c r="M9" t="n">
        <v>24</v>
      </c>
      <c r="N9" t="n">
        <v>74.18000000000001</v>
      </c>
      <c r="O9" t="n">
        <v>34457.31</v>
      </c>
      <c r="P9" t="n">
        <v>95.17</v>
      </c>
      <c r="Q9" t="n">
        <v>202.83</v>
      </c>
      <c r="R9" t="n">
        <v>33.3</v>
      </c>
      <c r="S9" t="n">
        <v>13.89</v>
      </c>
      <c r="T9" t="n">
        <v>7920.91</v>
      </c>
      <c r="U9" t="n">
        <v>0.42</v>
      </c>
      <c r="V9" t="n">
        <v>0.7</v>
      </c>
      <c r="W9" t="n">
        <v>0.68</v>
      </c>
      <c r="X9" t="n">
        <v>0.5</v>
      </c>
      <c r="Y9" t="n">
        <v>1</v>
      </c>
      <c r="Z9" t="n">
        <v>10</v>
      </c>
      <c r="AA9" t="n">
        <v>71.85344999551698</v>
      </c>
      <c r="AB9" t="n">
        <v>98.31306023431816</v>
      </c>
      <c r="AC9" t="n">
        <v>88.93019974882588</v>
      </c>
      <c r="AD9" t="n">
        <v>71853.44999551699</v>
      </c>
      <c r="AE9" t="n">
        <v>98313.06023431815</v>
      </c>
      <c r="AF9" t="n">
        <v>2.25515853204523e-06</v>
      </c>
      <c r="AG9" t="n">
        <v>0.2041666666666667</v>
      </c>
      <c r="AH9" t="n">
        <v>88930.19974882588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10.3582</v>
      </c>
      <c r="E10" t="n">
        <v>9.65</v>
      </c>
      <c r="F10" t="n">
        <v>5.5</v>
      </c>
      <c r="G10" t="n">
        <v>13.75</v>
      </c>
      <c r="H10" t="n">
        <v>0.19</v>
      </c>
      <c r="I10" t="n">
        <v>24</v>
      </c>
      <c r="J10" t="n">
        <v>277.97</v>
      </c>
      <c r="K10" t="n">
        <v>60.56</v>
      </c>
      <c r="L10" t="n">
        <v>3</v>
      </c>
      <c r="M10" t="n">
        <v>22</v>
      </c>
      <c r="N10" t="n">
        <v>74.42</v>
      </c>
      <c r="O10" t="n">
        <v>34517.57</v>
      </c>
      <c r="P10" t="n">
        <v>94.34</v>
      </c>
      <c r="Q10" t="n">
        <v>202.84</v>
      </c>
      <c r="R10" t="n">
        <v>32.05</v>
      </c>
      <c r="S10" t="n">
        <v>13.89</v>
      </c>
      <c r="T10" t="n">
        <v>7306.35</v>
      </c>
      <c r="U10" t="n">
        <v>0.43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70.24952119285166</v>
      </c>
      <c r="AB10" t="n">
        <v>96.11849408616781</v>
      </c>
      <c r="AC10" t="n">
        <v>86.9450799137614</v>
      </c>
      <c r="AD10" t="n">
        <v>70249.52119285167</v>
      </c>
      <c r="AE10" t="n">
        <v>96118.49408616782</v>
      </c>
      <c r="AF10" t="n">
        <v>2.288901387157013e-06</v>
      </c>
      <c r="AG10" t="n">
        <v>0.2010416666666667</v>
      </c>
      <c r="AH10" t="n">
        <v>86945.07991376141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10.5119</v>
      </c>
      <c r="E11" t="n">
        <v>9.51</v>
      </c>
      <c r="F11" t="n">
        <v>5.46</v>
      </c>
      <c r="G11" t="n">
        <v>14.9</v>
      </c>
      <c r="H11" t="n">
        <v>0.21</v>
      </c>
      <c r="I11" t="n">
        <v>22</v>
      </c>
      <c r="J11" t="n">
        <v>278.46</v>
      </c>
      <c r="K11" t="n">
        <v>60.56</v>
      </c>
      <c r="L11" t="n">
        <v>3.25</v>
      </c>
      <c r="M11" t="n">
        <v>20</v>
      </c>
      <c r="N11" t="n">
        <v>74.66</v>
      </c>
      <c r="O11" t="n">
        <v>34577.92</v>
      </c>
      <c r="P11" t="n">
        <v>93.63</v>
      </c>
      <c r="Q11" t="n">
        <v>202.87</v>
      </c>
      <c r="R11" t="n">
        <v>30.88</v>
      </c>
      <c r="S11" t="n">
        <v>13.89</v>
      </c>
      <c r="T11" t="n">
        <v>6727.77</v>
      </c>
      <c r="U11" t="n">
        <v>0.45</v>
      </c>
      <c r="V11" t="n">
        <v>0.71</v>
      </c>
      <c r="W11" t="n">
        <v>0.67</v>
      </c>
      <c r="X11" t="n">
        <v>0.42</v>
      </c>
      <c r="Y11" t="n">
        <v>1</v>
      </c>
      <c r="Z11" t="n">
        <v>10</v>
      </c>
      <c r="AA11" t="n">
        <v>68.74853553458206</v>
      </c>
      <c r="AB11" t="n">
        <v>94.06477928971061</v>
      </c>
      <c r="AC11" t="n">
        <v>85.08736877507059</v>
      </c>
      <c r="AD11" t="n">
        <v>68748.53553458206</v>
      </c>
      <c r="AE11" t="n">
        <v>94064.77928971061</v>
      </c>
      <c r="AF11" t="n">
        <v>2.322865217089437e-06</v>
      </c>
      <c r="AG11" t="n">
        <v>0.198125</v>
      </c>
      <c r="AH11" t="n">
        <v>85087.36877507059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10.6749</v>
      </c>
      <c r="E12" t="n">
        <v>9.369999999999999</v>
      </c>
      <c r="F12" t="n">
        <v>5.42</v>
      </c>
      <c r="G12" t="n">
        <v>16.27</v>
      </c>
      <c r="H12" t="n">
        <v>0.22</v>
      </c>
      <c r="I12" t="n">
        <v>20</v>
      </c>
      <c r="J12" t="n">
        <v>278.95</v>
      </c>
      <c r="K12" t="n">
        <v>60.56</v>
      </c>
      <c r="L12" t="n">
        <v>3.5</v>
      </c>
      <c r="M12" t="n">
        <v>18</v>
      </c>
      <c r="N12" t="n">
        <v>74.90000000000001</v>
      </c>
      <c r="O12" t="n">
        <v>34638.36</v>
      </c>
      <c r="P12" t="n">
        <v>92.84</v>
      </c>
      <c r="Q12" t="n">
        <v>202.83</v>
      </c>
      <c r="R12" t="n">
        <v>29.56</v>
      </c>
      <c r="S12" t="n">
        <v>13.89</v>
      </c>
      <c r="T12" t="n">
        <v>6077.92</v>
      </c>
      <c r="U12" t="n">
        <v>0.47</v>
      </c>
      <c r="V12" t="n">
        <v>0.71</v>
      </c>
      <c r="W12" t="n">
        <v>0.67</v>
      </c>
      <c r="X12" t="n">
        <v>0.38</v>
      </c>
      <c r="Y12" t="n">
        <v>1</v>
      </c>
      <c r="Z12" t="n">
        <v>10</v>
      </c>
      <c r="AA12" t="n">
        <v>67.19320234682453</v>
      </c>
      <c r="AB12" t="n">
        <v>91.9367038057643</v>
      </c>
      <c r="AC12" t="n">
        <v>83.16239382853873</v>
      </c>
      <c r="AD12" t="n">
        <v>67193.20234682453</v>
      </c>
      <c r="AE12" t="n">
        <v>91936.70380576429</v>
      </c>
      <c r="AF12" t="n">
        <v>2.358884112853816e-06</v>
      </c>
      <c r="AG12" t="n">
        <v>0.1952083333333333</v>
      </c>
      <c r="AH12" t="n">
        <v>83162.39382853873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10.7495</v>
      </c>
      <c r="E13" t="n">
        <v>9.300000000000001</v>
      </c>
      <c r="F13" t="n">
        <v>5.41</v>
      </c>
      <c r="G13" t="n">
        <v>17.08</v>
      </c>
      <c r="H13" t="n">
        <v>0.24</v>
      </c>
      <c r="I13" t="n">
        <v>19</v>
      </c>
      <c r="J13" t="n">
        <v>279.44</v>
      </c>
      <c r="K13" t="n">
        <v>60.56</v>
      </c>
      <c r="L13" t="n">
        <v>3.75</v>
      </c>
      <c r="M13" t="n">
        <v>17</v>
      </c>
      <c r="N13" t="n">
        <v>75.14</v>
      </c>
      <c r="O13" t="n">
        <v>34698.9</v>
      </c>
      <c r="P13" t="n">
        <v>92.62</v>
      </c>
      <c r="Q13" t="n">
        <v>202.89</v>
      </c>
      <c r="R13" t="n">
        <v>29.06</v>
      </c>
      <c r="S13" t="n">
        <v>13.89</v>
      </c>
      <c r="T13" t="n">
        <v>5836.76</v>
      </c>
      <c r="U13" t="n">
        <v>0.48</v>
      </c>
      <c r="V13" t="n">
        <v>0.72</v>
      </c>
      <c r="W13" t="n">
        <v>0.67</v>
      </c>
      <c r="X13" t="n">
        <v>0.37</v>
      </c>
      <c r="Y13" t="n">
        <v>1</v>
      </c>
      <c r="Z13" t="n">
        <v>10</v>
      </c>
      <c r="AA13" t="n">
        <v>66.59455354378177</v>
      </c>
      <c r="AB13" t="n">
        <v>91.11760610292039</v>
      </c>
      <c r="AC13" t="n">
        <v>82.42146966084314</v>
      </c>
      <c r="AD13" t="n">
        <v>66594.55354378177</v>
      </c>
      <c r="AE13" t="n">
        <v>91117.60610292038</v>
      </c>
      <c r="AF13" t="n">
        <v>2.375368834473587e-06</v>
      </c>
      <c r="AG13" t="n">
        <v>0.19375</v>
      </c>
      <c r="AH13" t="n">
        <v>82421.46966084314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10.8401</v>
      </c>
      <c r="E14" t="n">
        <v>9.220000000000001</v>
      </c>
      <c r="F14" t="n">
        <v>5.38</v>
      </c>
      <c r="G14" t="n">
        <v>17.95</v>
      </c>
      <c r="H14" t="n">
        <v>0.25</v>
      </c>
      <c r="I14" t="n">
        <v>18</v>
      </c>
      <c r="J14" t="n">
        <v>279.94</v>
      </c>
      <c r="K14" t="n">
        <v>60.56</v>
      </c>
      <c r="L14" t="n">
        <v>4</v>
      </c>
      <c r="M14" t="n">
        <v>16</v>
      </c>
      <c r="N14" t="n">
        <v>75.38</v>
      </c>
      <c r="O14" t="n">
        <v>34759.54</v>
      </c>
      <c r="P14" t="n">
        <v>92.09999999999999</v>
      </c>
      <c r="Q14" t="n">
        <v>202.88</v>
      </c>
      <c r="R14" t="n">
        <v>28.24</v>
      </c>
      <c r="S14" t="n">
        <v>13.89</v>
      </c>
      <c r="T14" t="n">
        <v>5431.52</v>
      </c>
      <c r="U14" t="n">
        <v>0.49</v>
      </c>
      <c r="V14" t="n">
        <v>0.72</v>
      </c>
      <c r="W14" t="n">
        <v>0.67</v>
      </c>
      <c r="X14" t="n">
        <v>0.35</v>
      </c>
      <c r="Y14" t="n">
        <v>1</v>
      </c>
      <c r="Z14" t="n">
        <v>10</v>
      </c>
      <c r="AA14" t="n">
        <v>65.69563127780449</v>
      </c>
      <c r="AB14" t="n">
        <v>89.88766100095941</v>
      </c>
      <c r="AC14" t="n">
        <v>81.30890879317415</v>
      </c>
      <c r="AD14" t="n">
        <v>65695.6312778045</v>
      </c>
      <c r="AE14" t="n">
        <v>89887.66100095942</v>
      </c>
      <c r="AF14" t="n">
        <v>2.395389153223604e-06</v>
      </c>
      <c r="AG14" t="n">
        <v>0.1920833333333334</v>
      </c>
      <c r="AH14" t="n">
        <v>81308.90879317415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10.9167</v>
      </c>
      <c r="E15" t="n">
        <v>9.16</v>
      </c>
      <c r="F15" t="n">
        <v>5.37</v>
      </c>
      <c r="G15" t="n">
        <v>18.96</v>
      </c>
      <c r="H15" t="n">
        <v>0.27</v>
      </c>
      <c r="I15" t="n">
        <v>17</v>
      </c>
      <c r="J15" t="n">
        <v>280.43</v>
      </c>
      <c r="K15" t="n">
        <v>60.56</v>
      </c>
      <c r="L15" t="n">
        <v>4.25</v>
      </c>
      <c r="M15" t="n">
        <v>15</v>
      </c>
      <c r="N15" t="n">
        <v>75.62</v>
      </c>
      <c r="O15" t="n">
        <v>34820.27</v>
      </c>
      <c r="P15" t="n">
        <v>91.73</v>
      </c>
      <c r="Q15" t="n">
        <v>202.83</v>
      </c>
      <c r="R15" t="n">
        <v>28.01</v>
      </c>
      <c r="S15" t="n">
        <v>13.89</v>
      </c>
      <c r="T15" t="n">
        <v>5318.09</v>
      </c>
      <c r="U15" t="n">
        <v>0.5</v>
      </c>
      <c r="V15" t="n">
        <v>0.72</v>
      </c>
      <c r="W15" t="n">
        <v>0.66</v>
      </c>
      <c r="X15" t="n">
        <v>0.33</v>
      </c>
      <c r="Y15" t="n">
        <v>1</v>
      </c>
      <c r="Z15" t="n">
        <v>10</v>
      </c>
      <c r="AA15" t="n">
        <v>65.03074715726929</v>
      </c>
      <c r="AB15" t="n">
        <v>88.97793721462638</v>
      </c>
      <c r="AC15" t="n">
        <v>80.48600776820308</v>
      </c>
      <c r="AD15" t="n">
        <v>65030.74715726929</v>
      </c>
      <c r="AE15" t="n">
        <v>88977.93721462638</v>
      </c>
      <c r="AF15" t="n">
        <v>2.412315824484657e-06</v>
      </c>
      <c r="AG15" t="n">
        <v>0.1908333333333333</v>
      </c>
      <c r="AH15" t="n">
        <v>80486.00776820308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11.0152</v>
      </c>
      <c r="E16" t="n">
        <v>9.08</v>
      </c>
      <c r="F16" t="n">
        <v>5.34</v>
      </c>
      <c r="G16" t="n">
        <v>20.03</v>
      </c>
      <c r="H16" t="n">
        <v>0.29</v>
      </c>
      <c r="I16" t="n">
        <v>16</v>
      </c>
      <c r="J16" t="n">
        <v>280.92</v>
      </c>
      <c r="K16" t="n">
        <v>60.56</v>
      </c>
      <c r="L16" t="n">
        <v>4.5</v>
      </c>
      <c r="M16" t="n">
        <v>14</v>
      </c>
      <c r="N16" t="n">
        <v>75.87</v>
      </c>
      <c r="O16" t="n">
        <v>34881.09</v>
      </c>
      <c r="P16" t="n">
        <v>91.09999999999999</v>
      </c>
      <c r="Q16" t="n">
        <v>202.85</v>
      </c>
      <c r="R16" t="n">
        <v>27.18</v>
      </c>
      <c r="S16" t="n">
        <v>13.89</v>
      </c>
      <c r="T16" t="n">
        <v>4907.48</v>
      </c>
      <c r="U16" t="n">
        <v>0.51</v>
      </c>
      <c r="V16" t="n">
        <v>0.72</v>
      </c>
      <c r="W16" t="n">
        <v>0.66</v>
      </c>
      <c r="X16" t="n">
        <v>0.3</v>
      </c>
      <c r="Y16" t="n">
        <v>1</v>
      </c>
      <c r="Z16" t="n">
        <v>10</v>
      </c>
      <c r="AA16" t="n">
        <v>64.05954132200981</v>
      </c>
      <c r="AB16" t="n">
        <v>87.64909054424753</v>
      </c>
      <c r="AC16" t="n">
        <v>79.28398435899675</v>
      </c>
      <c r="AD16" t="n">
        <v>64059.54132200981</v>
      </c>
      <c r="AE16" t="n">
        <v>87649.09054424753</v>
      </c>
      <c r="AF16" t="n">
        <v>2.434081844317732e-06</v>
      </c>
      <c r="AG16" t="n">
        <v>0.1891666666666667</v>
      </c>
      <c r="AH16" t="n">
        <v>79283.98435899675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11.093</v>
      </c>
      <c r="E17" t="n">
        <v>9.01</v>
      </c>
      <c r="F17" t="n">
        <v>5.33</v>
      </c>
      <c r="G17" t="n">
        <v>21.32</v>
      </c>
      <c r="H17" t="n">
        <v>0.3</v>
      </c>
      <c r="I17" t="n">
        <v>15</v>
      </c>
      <c r="J17" t="n">
        <v>281.41</v>
      </c>
      <c r="K17" t="n">
        <v>60.56</v>
      </c>
      <c r="L17" t="n">
        <v>4.75</v>
      </c>
      <c r="M17" t="n">
        <v>13</v>
      </c>
      <c r="N17" t="n">
        <v>76.11</v>
      </c>
      <c r="O17" t="n">
        <v>34942.02</v>
      </c>
      <c r="P17" t="n">
        <v>90.83</v>
      </c>
      <c r="Q17" t="n">
        <v>202.83</v>
      </c>
      <c r="R17" t="n">
        <v>26.86</v>
      </c>
      <c r="S17" t="n">
        <v>13.89</v>
      </c>
      <c r="T17" t="n">
        <v>4754.35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63.45783020715616</v>
      </c>
      <c r="AB17" t="n">
        <v>86.82580285128432</v>
      </c>
      <c r="AC17" t="n">
        <v>78.53927008795817</v>
      </c>
      <c r="AD17" t="n">
        <v>63457.83020715616</v>
      </c>
      <c r="AE17" t="n">
        <v>86825.80285128432</v>
      </c>
      <c r="AF17" t="n">
        <v>2.451273685363552e-06</v>
      </c>
      <c r="AG17" t="n">
        <v>0.1877083333333333</v>
      </c>
      <c r="AH17" t="n">
        <v>78539.27008795817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11.1933</v>
      </c>
      <c r="E18" t="n">
        <v>8.93</v>
      </c>
      <c r="F18" t="n">
        <v>5.3</v>
      </c>
      <c r="G18" t="n">
        <v>22.72</v>
      </c>
      <c r="H18" t="n">
        <v>0.32</v>
      </c>
      <c r="I18" t="n">
        <v>14</v>
      </c>
      <c r="J18" t="n">
        <v>281.91</v>
      </c>
      <c r="K18" t="n">
        <v>60.56</v>
      </c>
      <c r="L18" t="n">
        <v>5</v>
      </c>
      <c r="M18" t="n">
        <v>12</v>
      </c>
      <c r="N18" t="n">
        <v>76.34999999999999</v>
      </c>
      <c r="O18" t="n">
        <v>35003.04</v>
      </c>
      <c r="P18" t="n">
        <v>90.22</v>
      </c>
      <c r="Q18" t="n">
        <v>202.84</v>
      </c>
      <c r="R18" t="n">
        <v>25.87</v>
      </c>
      <c r="S18" t="n">
        <v>13.89</v>
      </c>
      <c r="T18" t="n">
        <v>4266.92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62.51559636025176</v>
      </c>
      <c r="AB18" t="n">
        <v>85.53659693352678</v>
      </c>
      <c r="AC18" t="n">
        <v>77.37310417357911</v>
      </c>
      <c r="AD18" t="n">
        <v>62515.59636025176</v>
      </c>
      <c r="AE18" t="n">
        <v>85536.59693352679</v>
      </c>
      <c r="AF18" t="n">
        <v>2.473437459873781e-06</v>
      </c>
      <c r="AG18" t="n">
        <v>0.1860416666666667</v>
      </c>
      <c r="AH18" t="n">
        <v>77373.10417357911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11.202</v>
      </c>
      <c r="E19" t="n">
        <v>8.93</v>
      </c>
      <c r="F19" t="n">
        <v>5.29</v>
      </c>
      <c r="G19" t="n">
        <v>22.69</v>
      </c>
      <c r="H19" t="n">
        <v>0.33</v>
      </c>
      <c r="I19" t="n">
        <v>14</v>
      </c>
      <c r="J19" t="n">
        <v>282.4</v>
      </c>
      <c r="K19" t="n">
        <v>60.56</v>
      </c>
      <c r="L19" t="n">
        <v>5.25</v>
      </c>
      <c r="M19" t="n">
        <v>12</v>
      </c>
      <c r="N19" t="n">
        <v>76.59999999999999</v>
      </c>
      <c r="O19" t="n">
        <v>35064.15</v>
      </c>
      <c r="P19" t="n">
        <v>90.09</v>
      </c>
      <c r="Q19" t="n">
        <v>202.85</v>
      </c>
      <c r="R19" t="n">
        <v>25.8</v>
      </c>
      <c r="S19" t="n">
        <v>13.89</v>
      </c>
      <c r="T19" t="n">
        <v>4228.19</v>
      </c>
      <c r="U19" t="n">
        <v>0.54</v>
      </c>
      <c r="V19" t="n">
        <v>0.73</v>
      </c>
      <c r="W19" t="n">
        <v>0.65</v>
      </c>
      <c r="X19" t="n">
        <v>0.26</v>
      </c>
      <c r="Y19" t="n">
        <v>1</v>
      </c>
      <c r="Z19" t="n">
        <v>10</v>
      </c>
      <c r="AA19" t="n">
        <v>62.37523474303049</v>
      </c>
      <c r="AB19" t="n">
        <v>85.34454797652721</v>
      </c>
      <c r="AC19" t="n">
        <v>77.19938409949309</v>
      </c>
      <c r="AD19" t="n">
        <v>62375.23474303049</v>
      </c>
      <c r="AE19" t="n">
        <v>85344.5479765272</v>
      </c>
      <c r="AF19" t="n">
        <v>2.475359940813352e-06</v>
      </c>
      <c r="AG19" t="n">
        <v>0.1860416666666667</v>
      </c>
      <c r="AH19" t="n">
        <v>77199.38409949309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11.2839</v>
      </c>
      <c r="E20" t="n">
        <v>8.859999999999999</v>
      </c>
      <c r="F20" t="n">
        <v>5.28</v>
      </c>
      <c r="G20" t="n">
        <v>24.38</v>
      </c>
      <c r="H20" t="n">
        <v>0.35</v>
      </c>
      <c r="I20" t="n">
        <v>13</v>
      </c>
      <c r="J20" t="n">
        <v>282.9</v>
      </c>
      <c r="K20" t="n">
        <v>60.56</v>
      </c>
      <c r="L20" t="n">
        <v>5.5</v>
      </c>
      <c r="M20" t="n">
        <v>11</v>
      </c>
      <c r="N20" t="n">
        <v>76.84999999999999</v>
      </c>
      <c r="O20" t="n">
        <v>35125.37</v>
      </c>
      <c r="P20" t="n">
        <v>89.78</v>
      </c>
      <c r="Q20" t="n">
        <v>202.82</v>
      </c>
      <c r="R20" t="n">
        <v>25.14</v>
      </c>
      <c r="S20" t="n">
        <v>13.89</v>
      </c>
      <c r="T20" t="n">
        <v>3905.88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61.75404790883418</v>
      </c>
      <c r="AB20" t="n">
        <v>84.49461274515124</v>
      </c>
      <c r="AC20" t="n">
        <v>76.43056549370782</v>
      </c>
      <c r="AD20" t="n">
        <v>61754.04790883418</v>
      </c>
      <c r="AE20" t="n">
        <v>84494.61274515124</v>
      </c>
      <c r="AF20" t="n">
        <v>2.493457778623797e-06</v>
      </c>
      <c r="AG20" t="n">
        <v>0.1845833333333333</v>
      </c>
      <c r="AH20" t="n">
        <v>76430.56549370782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11.287</v>
      </c>
      <c r="E21" t="n">
        <v>8.859999999999999</v>
      </c>
      <c r="F21" t="n">
        <v>5.28</v>
      </c>
      <c r="G21" t="n">
        <v>24.37</v>
      </c>
      <c r="H21" t="n">
        <v>0.36</v>
      </c>
      <c r="I21" t="n">
        <v>13</v>
      </c>
      <c r="J21" t="n">
        <v>283.4</v>
      </c>
      <c r="K21" t="n">
        <v>60.56</v>
      </c>
      <c r="L21" t="n">
        <v>5.75</v>
      </c>
      <c r="M21" t="n">
        <v>11</v>
      </c>
      <c r="N21" t="n">
        <v>77.09</v>
      </c>
      <c r="O21" t="n">
        <v>35186.68</v>
      </c>
      <c r="P21" t="n">
        <v>89.63</v>
      </c>
      <c r="Q21" t="n">
        <v>202.83</v>
      </c>
      <c r="R21" t="n">
        <v>25.16</v>
      </c>
      <c r="S21" t="n">
        <v>13.89</v>
      </c>
      <c r="T21" t="n">
        <v>3914.44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61.66543547950237</v>
      </c>
      <c r="AB21" t="n">
        <v>84.37336931003505</v>
      </c>
      <c r="AC21" t="n">
        <v>76.32089336187286</v>
      </c>
      <c r="AD21" t="n">
        <v>61665.43547950237</v>
      </c>
      <c r="AE21" t="n">
        <v>84373.36931003505</v>
      </c>
      <c r="AF21" t="n">
        <v>2.494142800567783e-06</v>
      </c>
      <c r="AG21" t="n">
        <v>0.1845833333333333</v>
      </c>
      <c r="AH21" t="n">
        <v>76320.89336187286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11.3794</v>
      </c>
      <c r="E22" t="n">
        <v>8.789999999999999</v>
      </c>
      <c r="F22" t="n">
        <v>5.26</v>
      </c>
      <c r="G22" t="n">
        <v>26.3</v>
      </c>
      <c r="H22" t="n">
        <v>0.38</v>
      </c>
      <c r="I22" t="n">
        <v>12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89.37</v>
      </c>
      <c r="Q22" t="n">
        <v>202.81</v>
      </c>
      <c r="R22" t="n">
        <v>24.55</v>
      </c>
      <c r="S22" t="n">
        <v>13.89</v>
      </c>
      <c r="T22" t="n">
        <v>3616.62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60.99365558049455</v>
      </c>
      <c r="AB22" t="n">
        <v>83.45421041537553</v>
      </c>
      <c r="AC22" t="n">
        <v>75.48945770207173</v>
      </c>
      <c r="AD22" t="n">
        <v>60993.65558049455</v>
      </c>
      <c r="AE22" t="n">
        <v>83454.21041537552</v>
      </c>
      <c r="AF22" t="n">
        <v>2.514560873994952e-06</v>
      </c>
      <c r="AG22" t="n">
        <v>0.183125</v>
      </c>
      <c r="AH22" t="n">
        <v>75489.45770207173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11.3751</v>
      </c>
      <c r="E23" t="n">
        <v>8.789999999999999</v>
      </c>
      <c r="F23" t="n">
        <v>5.26</v>
      </c>
      <c r="G23" t="n">
        <v>26.32</v>
      </c>
      <c r="H23" t="n">
        <v>0.39</v>
      </c>
      <c r="I23" t="n">
        <v>12</v>
      </c>
      <c r="J23" t="n">
        <v>284.4</v>
      </c>
      <c r="K23" t="n">
        <v>60.56</v>
      </c>
      <c r="L23" t="n">
        <v>6.25</v>
      </c>
      <c r="M23" t="n">
        <v>10</v>
      </c>
      <c r="N23" t="n">
        <v>77.59</v>
      </c>
      <c r="O23" t="n">
        <v>35309.61</v>
      </c>
      <c r="P23" t="n">
        <v>89.22</v>
      </c>
      <c r="Q23" t="n">
        <v>202.81</v>
      </c>
      <c r="R23" t="n">
        <v>24.72</v>
      </c>
      <c r="S23" t="n">
        <v>13.89</v>
      </c>
      <c r="T23" t="n">
        <v>3701.47</v>
      </c>
      <c r="U23" t="n">
        <v>0.5600000000000001</v>
      </c>
      <c r="V23" t="n">
        <v>0.73</v>
      </c>
      <c r="W23" t="n">
        <v>0.65</v>
      </c>
      <c r="X23" t="n">
        <v>0.23</v>
      </c>
      <c r="Y23" t="n">
        <v>1</v>
      </c>
      <c r="Z23" t="n">
        <v>10</v>
      </c>
      <c r="AA23" t="n">
        <v>60.94403104512768</v>
      </c>
      <c r="AB23" t="n">
        <v>83.38631193680664</v>
      </c>
      <c r="AC23" t="n">
        <v>75.42803935900133</v>
      </c>
      <c r="AD23" t="n">
        <v>60944.03104512768</v>
      </c>
      <c r="AE23" t="n">
        <v>83386.31193680664</v>
      </c>
      <c r="AF23" t="n">
        <v>2.513610682266199e-06</v>
      </c>
      <c r="AG23" t="n">
        <v>0.183125</v>
      </c>
      <c r="AH23" t="n">
        <v>75428.03935900133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11.4734</v>
      </c>
      <c r="E24" t="n">
        <v>8.720000000000001</v>
      </c>
      <c r="F24" t="n">
        <v>5.24</v>
      </c>
      <c r="G24" t="n">
        <v>28.58</v>
      </c>
      <c r="H24" t="n">
        <v>0.41</v>
      </c>
      <c r="I24" t="n">
        <v>11</v>
      </c>
      <c r="J24" t="n">
        <v>284.89</v>
      </c>
      <c r="K24" t="n">
        <v>60.56</v>
      </c>
      <c r="L24" t="n">
        <v>6.5</v>
      </c>
      <c r="M24" t="n">
        <v>9</v>
      </c>
      <c r="N24" t="n">
        <v>77.84</v>
      </c>
      <c r="O24" t="n">
        <v>35371.22</v>
      </c>
      <c r="P24" t="n">
        <v>88.7</v>
      </c>
      <c r="Q24" t="n">
        <v>202.82</v>
      </c>
      <c r="R24" t="n">
        <v>23.89</v>
      </c>
      <c r="S24" t="n">
        <v>13.89</v>
      </c>
      <c r="T24" t="n">
        <v>3289.97</v>
      </c>
      <c r="U24" t="n">
        <v>0.58</v>
      </c>
      <c r="V24" t="n">
        <v>0.74</v>
      </c>
      <c r="W24" t="n">
        <v>0.66</v>
      </c>
      <c r="X24" t="n">
        <v>0.2</v>
      </c>
      <c r="Y24" t="n">
        <v>1</v>
      </c>
      <c r="Z24" t="n">
        <v>10</v>
      </c>
      <c r="AA24" t="n">
        <v>60.13005215308575</v>
      </c>
      <c r="AB24" t="n">
        <v>82.27259010650113</v>
      </c>
      <c r="AC24" t="n">
        <v>74.42060957706138</v>
      </c>
      <c r="AD24" t="n">
        <v>60130.05215308575</v>
      </c>
      <c r="AE24" t="n">
        <v>82272.59010650113</v>
      </c>
      <c r="AF24" t="n">
        <v>2.535332507135147e-06</v>
      </c>
      <c r="AG24" t="n">
        <v>0.1816666666666667</v>
      </c>
      <c r="AH24" t="n">
        <v>74420.60957706139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11.4661</v>
      </c>
      <c r="E25" t="n">
        <v>8.720000000000001</v>
      </c>
      <c r="F25" t="n">
        <v>5.25</v>
      </c>
      <c r="G25" t="n">
        <v>28.61</v>
      </c>
      <c r="H25" t="n">
        <v>0.42</v>
      </c>
      <c r="I25" t="n">
        <v>11</v>
      </c>
      <c r="J25" t="n">
        <v>285.39</v>
      </c>
      <c r="K25" t="n">
        <v>60.56</v>
      </c>
      <c r="L25" t="n">
        <v>6.75</v>
      </c>
      <c r="M25" t="n">
        <v>9</v>
      </c>
      <c r="N25" t="n">
        <v>78.09</v>
      </c>
      <c r="O25" t="n">
        <v>35432.93</v>
      </c>
      <c r="P25" t="n">
        <v>88.76000000000001</v>
      </c>
      <c r="Q25" t="n">
        <v>202.82</v>
      </c>
      <c r="R25" t="n">
        <v>24.02</v>
      </c>
      <c r="S25" t="n">
        <v>13.89</v>
      </c>
      <c r="T25" t="n">
        <v>3356.44</v>
      </c>
      <c r="U25" t="n">
        <v>0.58</v>
      </c>
      <c r="V25" t="n">
        <v>0.74</v>
      </c>
      <c r="W25" t="n">
        <v>0.66</v>
      </c>
      <c r="X25" t="n">
        <v>0.21</v>
      </c>
      <c r="Y25" t="n">
        <v>1</v>
      </c>
      <c r="Z25" t="n">
        <v>10</v>
      </c>
      <c r="AA25" t="n">
        <v>60.22511685947637</v>
      </c>
      <c r="AB25" t="n">
        <v>82.40266183174356</v>
      </c>
      <c r="AC25" t="n">
        <v>74.53826743940353</v>
      </c>
      <c r="AD25" t="n">
        <v>60225.11685947637</v>
      </c>
      <c r="AE25" t="n">
        <v>82402.66183174356</v>
      </c>
      <c r="AF25" t="n">
        <v>2.533719390944472e-06</v>
      </c>
      <c r="AG25" t="n">
        <v>0.1816666666666667</v>
      </c>
      <c r="AH25" t="n">
        <v>74538.26743940353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11.5722</v>
      </c>
      <c r="E26" t="n">
        <v>8.640000000000001</v>
      </c>
      <c r="F26" t="n">
        <v>5.22</v>
      </c>
      <c r="G26" t="n">
        <v>31.31</v>
      </c>
      <c r="H26" t="n">
        <v>0.44</v>
      </c>
      <c r="I26" t="n">
        <v>10</v>
      </c>
      <c r="J26" t="n">
        <v>285.9</v>
      </c>
      <c r="K26" t="n">
        <v>60.56</v>
      </c>
      <c r="L26" t="n">
        <v>7</v>
      </c>
      <c r="M26" t="n">
        <v>8</v>
      </c>
      <c r="N26" t="n">
        <v>78.34</v>
      </c>
      <c r="O26" t="n">
        <v>35494.74</v>
      </c>
      <c r="P26" t="n">
        <v>88.08</v>
      </c>
      <c r="Q26" t="n">
        <v>202.82</v>
      </c>
      <c r="R26" t="n">
        <v>23.08</v>
      </c>
      <c r="S26" t="n">
        <v>13.89</v>
      </c>
      <c r="T26" t="n">
        <v>2889.2</v>
      </c>
      <c r="U26" t="n">
        <v>0.6</v>
      </c>
      <c r="V26" t="n">
        <v>0.74</v>
      </c>
      <c r="W26" t="n">
        <v>0.66</v>
      </c>
      <c r="X26" t="n">
        <v>0.18</v>
      </c>
      <c r="Y26" t="n">
        <v>1</v>
      </c>
      <c r="Z26" t="n">
        <v>10</v>
      </c>
      <c r="AA26" t="n">
        <v>59.27939859590468</v>
      </c>
      <c r="AB26" t="n">
        <v>81.10868838138025</v>
      </c>
      <c r="AC26" t="n">
        <v>73.36778899903935</v>
      </c>
      <c r="AD26" t="n">
        <v>59279.39859590468</v>
      </c>
      <c r="AE26" t="n">
        <v>81108.68838138024</v>
      </c>
      <c r="AF26" t="n">
        <v>2.557164819414414e-06</v>
      </c>
      <c r="AG26" t="n">
        <v>0.18</v>
      </c>
      <c r="AH26" t="n">
        <v>73367.78899903935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11.5741</v>
      </c>
      <c r="E27" t="n">
        <v>8.640000000000001</v>
      </c>
      <c r="F27" t="n">
        <v>5.22</v>
      </c>
      <c r="G27" t="n">
        <v>31.3</v>
      </c>
      <c r="H27" t="n">
        <v>0.45</v>
      </c>
      <c r="I27" t="n">
        <v>10</v>
      </c>
      <c r="J27" t="n">
        <v>286.4</v>
      </c>
      <c r="K27" t="n">
        <v>60.56</v>
      </c>
      <c r="L27" t="n">
        <v>7.25</v>
      </c>
      <c r="M27" t="n">
        <v>8</v>
      </c>
      <c r="N27" t="n">
        <v>78.59</v>
      </c>
      <c r="O27" t="n">
        <v>35556.78</v>
      </c>
      <c r="P27" t="n">
        <v>88.01000000000001</v>
      </c>
      <c r="Q27" t="n">
        <v>202.81</v>
      </c>
      <c r="R27" t="n">
        <v>23.28</v>
      </c>
      <c r="S27" t="n">
        <v>13.89</v>
      </c>
      <c r="T27" t="n">
        <v>2989.02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59.23715161947009</v>
      </c>
      <c r="AB27" t="n">
        <v>81.0508842044174</v>
      </c>
      <c r="AC27" t="n">
        <v>73.31550157159715</v>
      </c>
      <c r="AD27" t="n">
        <v>59237.15161947009</v>
      </c>
      <c r="AE27" t="n">
        <v>81050.88420441739</v>
      </c>
      <c r="AF27" t="n">
        <v>2.557584671573631e-06</v>
      </c>
      <c r="AG27" t="n">
        <v>0.18</v>
      </c>
      <c r="AH27" t="n">
        <v>73315.50157159715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11.5845</v>
      </c>
      <c r="E28" t="n">
        <v>8.630000000000001</v>
      </c>
      <c r="F28" t="n">
        <v>5.21</v>
      </c>
      <c r="G28" t="n">
        <v>31.25</v>
      </c>
      <c r="H28" t="n">
        <v>0.47</v>
      </c>
      <c r="I28" t="n">
        <v>10</v>
      </c>
      <c r="J28" t="n">
        <v>286.9</v>
      </c>
      <c r="K28" t="n">
        <v>60.56</v>
      </c>
      <c r="L28" t="n">
        <v>7.5</v>
      </c>
      <c r="M28" t="n">
        <v>8</v>
      </c>
      <c r="N28" t="n">
        <v>78.84999999999999</v>
      </c>
      <c r="O28" t="n">
        <v>35618.8</v>
      </c>
      <c r="P28" t="n">
        <v>87.95999999999999</v>
      </c>
      <c r="Q28" t="n">
        <v>202.81</v>
      </c>
      <c r="R28" t="n">
        <v>22.88</v>
      </c>
      <c r="S28" t="n">
        <v>13.89</v>
      </c>
      <c r="T28" t="n">
        <v>2789.59</v>
      </c>
      <c r="U28" t="n">
        <v>0.61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59.13219927400621</v>
      </c>
      <c r="AB28" t="n">
        <v>80.90728377518307</v>
      </c>
      <c r="AC28" t="n">
        <v>73.18560616578445</v>
      </c>
      <c r="AD28" t="n">
        <v>59132.19927400621</v>
      </c>
      <c r="AE28" t="n">
        <v>80907.28377518308</v>
      </c>
      <c r="AF28" t="n">
        <v>2.559882809708291e-06</v>
      </c>
      <c r="AG28" t="n">
        <v>0.1797916666666667</v>
      </c>
      <c r="AH28" t="n">
        <v>73185.60616578445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11.5759</v>
      </c>
      <c r="E29" t="n">
        <v>8.640000000000001</v>
      </c>
      <c r="F29" t="n">
        <v>5.22</v>
      </c>
      <c r="G29" t="n">
        <v>31.29</v>
      </c>
      <c r="H29" t="n">
        <v>0.48</v>
      </c>
      <c r="I29" t="n">
        <v>10</v>
      </c>
      <c r="J29" t="n">
        <v>287.41</v>
      </c>
      <c r="K29" t="n">
        <v>60.56</v>
      </c>
      <c r="L29" t="n">
        <v>7.75</v>
      </c>
      <c r="M29" t="n">
        <v>8</v>
      </c>
      <c r="N29" t="n">
        <v>79.09999999999999</v>
      </c>
      <c r="O29" t="n">
        <v>35680.92</v>
      </c>
      <c r="P29" t="n">
        <v>87.89</v>
      </c>
      <c r="Q29" t="n">
        <v>202.84</v>
      </c>
      <c r="R29" t="n">
        <v>23.2</v>
      </c>
      <c r="S29" t="n">
        <v>13.89</v>
      </c>
      <c r="T29" t="n">
        <v>2950.89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59.17190341991742</v>
      </c>
      <c r="AB29" t="n">
        <v>80.96160873924208</v>
      </c>
      <c r="AC29" t="n">
        <v>73.23474643151921</v>
      </c>
      <c r="AD29" t="n">
        <v>59171.90341991742</v>
      </c>
      <c r="AE29" t="n">
        <v>80961.60873924207</v>
      </c>
      <c r="AF29" t="n">
        <v>2.557982426250784e-06</v>
      </c>
      <c r="AG29" t="n">
        <v>0.18</v>
      </c>
      <c r="AH29" t="n">
        <v>73234.74643151922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11.6697</v>
      </c>
      <c r="E30" t="n">
        <v>8.57</v>
      </c>
      <c r="F30" t="n">
        <v>5.2</v>
      </c>
      <c r="G30" t="n">
        <v>34.65</v>
      </c>
      <c r="H30" t="n">
        <v>0.49</v>
      </c>
      <c r="I30" t="n">
        <v>9</v>
      </c>
      <c r="J30" t="n">
        <v>287.91</v>
      </c>
      <c r="K30" t="n">
        <v>60.56</v>
      </c>
      <c r="L30" t="n">
        <v>8</v>
      </c>
      <c r="M30" t="n">
        <v>7</v>
      </c>
      <c r="N30" t="n">
        <v>79.36</v>
      </c>
      <c r="O30" t="n">
        <v>35743.15</v>
      </c>
      <c r="P30" t="n">
        <v>87.45</v>
      </c>
      <c r="Q30" t="n">
        <v>202.81</v>
      </c>
      <c r="R30" t="n">
        <v>22.67</v>
      </c>
      <c r="S30" t="n">
        <v>13.89</v>
      </c>
      <c r="T30" t="n">
        <v>2691.01</v>
      </c>
      <c r="U30" t="n">
        <v>0.61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58.44551309228086</v>
      </c>
      <c r="AB30" t="n">
        <v>79.96772944689064</v>
      </c>
      <c r="AC30" t="n">
        <v>72.33572158391115</v>
      </c>
      <c r="AD30" t="n">
        <v>58445.51309228085</v>
      </c>
      <c r="AE30" t="n">
        <v>79967.72944689065</v>
      </c>
      <c r="AF30" t="n">
        <v>2.57870986442685e-06</v>
      </c>
      <c r="AG30" t="n">
        <v>0.1785416666666667</v>
      </c>
      <c r="AH30" t="n">
        <v>72335.72158391114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11.6728</v>
      </c>
      <c r="E31" t="n">
        <v>8.57</v>
      </c>
      <c r="F31" t="n">
        <v>5.2</v>
      </c>
      <c r="G31" t="n">
        <v>34.64</v>
      </c>
      <c r="H31" t="n">
        <v>0.51</v>
      </c>
      <c r="I31" t="n">
        <v>9</v>
      </c>
      <c r="J31" t="n">
        <v>288.42</v>
      </c>
      <c r="K31" t="n">
        <v>60.56</v>
      </c>
      <c r="L31" t="n">
        <v>8.25</v>
      </c>
      <c r="M31" t="n">
        <v>7</v>
      </c>
      <c r="N31" t="n">
        <v>79.61</v>
      </c>
      <c r="O31" t="n">
        <v>35805.48</v>
      </c>
      <c r="P31" t="n">
        <v>87.28</v>
      </c>
      <c r="Q31" t="n">
        <v>202.81</v>
      </c>
      <c r="R31" t="n">
        <v>22.55</v>
      </c>
      <c r="S31" t="n">
        <v>13.89</v>
      </c>
      <c r="T31" t="n">
        <v>2627.54</v>
      </c>
      <c r="U31" t="n">
        <v>0.62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58.35137688942593</v>
      </c>
      <c r="AB31" t="n">
        <v>79.83892814114843</v>
      </c>
      <c r="AC31" t="n">
        <v>72.21921289401517</v>
      </c>
      <c r="AD31" t="n">
        <v>58351.37688942593</v>
      </c>
      <c r="AE31" t="n">
        <v>79838.92814114843</v>
      </c>
      <c r="AF31" t="n">
        <v>2.579394886370835e-06</v>
      </c>
      <c r="AG31" t="n">
        <v>0.1785416666666667</v>
      </c>
      <c r="AH31" t="n">
        <v>72219.21289401517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11.6637</v>
      </c>
      <c r="E32" t="n">
        <v>8.57</v>
      </c>
      <c r="F32" t="n">
        <v>5.2</v>
      </c>
      <c r="G32" t="n">
        <v>34.68</v>
      </c>
      <c r="H32" t="n">
        <v>0.52</v>
      </c>
      <c r="I32" t="n">
        <v>9</v>
      </c>
      <c r="J32" t="n">
        <v>288.92</v>
      </c>
      <c r="K32" t="n">
        <v>60.56</v>
      </c>
      <c r="L32" t="n">
        <v>8.5</v>
      </c>
      <c r="M32" t="n">
        <v>7</v>
      </c>
      <c r="N32" t="n">
        <v>79.87</v>
      </c>
      <c r="O32" t="n">
        <v>35867.91</v>
      </c>
      <c r="P32" t="n">
        <v>87.3</v>
      </c>
      <c r="Q32" t="n">
        <v>202.81</v>
      </c>
      <c r="R32" t="n">
        <v>22.64</v>
      </c>
      <c r="S32" t="n">
        <v>13.89</v>
      </c>
      <c r="T32" t="n">
        <v>2676.59</v>
      </c>
      <c r="U32" t="n">
        <v>0.61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58.40435119517291</v>
      </c>
      <c r="AB32" t="n">
        <v>79.91140992333287</v>
      </c>
      <c r="AC32" t="n">
        <v>72.28477711663676</v>
      </c>
      <c r="AD32" t="n">
        <v>58404.35119517292</v>
      </c>
      <c r="AE32" t="n">
        <v>79911.40992333287</v>
      </c>
      <c r="AF32" t="n">
        <v>2.577384015503008e-06</v>
      </c>
      <c r="AG32" t="n">
        <v>0.1785416666666667</v>
      </c>
      <c r="AH32" t="n">
        <v>72284.77711663676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11.6645</v>
      </c>
      <c r="E33" t="n">
        <v>8.57</v>
      </c>
      <c r="F33" t="n">
        <v>5.2</v>
      </c>
      <c r="G33" t="n">
        <v>34.68</v>
      </c>
      <c r="H33" t="n">
        <v>0.54</v>
      </c>
      <c r="I33" t="n">
        <v>9</v>
      </c>
      <c r="J33" t="n">
        <v>289.43</v>
      </c>
      <c r="K33" t="n">
        <v>60.56</v>
      </c>
      <c r="L33" t="n">
        <v>8.75</v>
      </c>
      <c r="M33" t="n">
        <v>7</v>
      </c>
      <c r="N33" t="n">
        <v>80.12</v>
      </c>
      <c r="O33" t="n">
        <v>35930.44</v>
      </c>
      <c r="P33" t="n">
        <v>87.2</v>
      </c>
      <c r="Q33" t="n">
        <v>202.81</v>
      </c>
      <c r="R33" t="n">
        <v>22.73</v>
      </c>
      <c r="S33" t="n">
        <v>13.89</v>
      </c>
      <c r="T33" t="n">
        <v>2717.49</v>
      </c>
      <c r="U33" t="n">
        <v>0.61</v>
      </c>
      <c r="V33" t="n">
        <v>0.74</v>
      </c>
      <c r="W33" t="n">
        <v>0.65</v>
      </c>
      <c r="X33" t="n">
        <v>0.16</v>
      </c>
      <c r="Y33" t="n">
        <v>1</v>
      </c>
      <c r="Z33" t="n">
        <v>10</v>
      </c>
      <c r="AA33" t="n">
        <v>58.35385706661096</v>
      </c>
      <c r="AB33" t="n">
        <v>79.8423216289907</v>
      </c>
      <c r="AC33" t="n">
        <v>72.22228251214057</v>
      </c>
      <c r="AD33" t="n">
        <v>58353.85706661096</v>
      </c>
      <c r="AE33" t="n">
        <v>79842.3216289907</v>
      </c>
      <c r="AF33" t="n">
        <v>2.57756079535952e-06</v>
      </c>
      <c r="AG33" t="n">
        <v>0.1785416666666667</v>
      </c>
      <c r="AH33" t="n">
        <v>72222.28251214056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11.762</v>
      </c>
      <c r="E34" t="n">
        <v>8.5</v>
      </c>
      <c r="F34" t="n">
        <v>5.18</v>
      </c>
      <c r="G34" t="n">
        <v>38.87</v>
      </c>
      <c r="H34" t="n">
        <v>0.55</v>
      </c>
      <c r="I34" t="n">
        <v>8</v>
      </c>
      <c r="J34" t="n">
        <v>289.94</v>
      </c>
      <c r="K34" t="n">
        <v>60.56</v>
      </c>
      <c r="L34" t="n">
        <v>9</v>
      </c>
      <c r="M34" t="n">
        <v>6</v>
      </c>
      <c r="N34" t="n">
        <v>80.38</v>
      </c>
      <c r="O34" t="n">
        <v>35993.08</v>
      </c>
      <c r="P34" t="n">
        <v>86.83</v>
      </c>
      <c r="Q34" t="n">
        <v>202.84</v>
      </c>
      <c r="R34" t="n">
        <v>22.22</v>
      </c>
      <c r="S34" t="n">
        <v>13.89</v>
      </c>
      <c r="T34" t="n">
        <v>2469.8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57.65437959723713</v>
      </c>
      <c r="AB34" t="n">
        <v>78.88526569662585</v>
      </c>
      <c r="AC34" t="n">
        <v>71.35656665472389</v>
      </c>
      <c r="AD34" t="n">
        <v>57654.37959723713</v>
      </c>
      <c r="AE34" t="n">
        <v>78885.26569662585</v>
      </c>
      <c r="AF34" t="n">
        <v>2.599105840371955e-06</v>
      </c>
      <c r="AG34" t="n">
        <v>0.1770833333333333</v>
      </c>
      <c r="AH34" t="n">
        <v>71356.56665472389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11.7586</v>
      </c>
      <c r="E35" t="n">
        <v>8.5</v>
      </c>
      <c r="F35" t="n">
        <v>5.19</v>
      </c>
      <c r="G35" t="n">
        <v>38.89</v>
      </c>
      <c r="H35" t="n">
        <v>0.57</v>
      </c>
      <c r="I35" t="n">
        <v>8</v>
      </c>
      <c r="J35" t="n">
        <v>290.45</v>
      </c>
      <c r="K35" t="n">
        <v>60.56</v>
      </c>
      <c r="L35" t="n">
        <v>9.25</v>
      </c>
      <c r="M35" t="n">
        <v>6</v>
      </c>
      <c r="N35" t="n">
        <v>80.64</v>
      </c>
      <c r="O35" t="n">
        <v>36055.83</v>
      </c>
      <c r="P35" t="n">
        <v>86.92</v>
      </c>
      <c r="Q35" t="n">
        <v>202.82</v>
      </c>
      <c r="R35" t="n">
        <v>22.19</v>
      </c>
      <c r="S35" t="n">
        <v>13.89</v>
      </c>
      <c r="T35" t="n">
        <v>2453.74</v>
      </c>
      <c r="U35" t="n">
        <v>0.63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57.74111514711837</v>
      </c>
      <c r="AB35" t="n">
        <v>79.00394110247569</v>
      </c>
      <c r="AC35" t="n">
        <v>71.46391584640145</v>
      </c>
      <c r="AD35" t="n">
        <v>57741.11514711837</v>
      </c>
      <c r="AE35" t="n">
        <v>79003.9411024757</v>
      </c>
      <c r="AF35" t="n">
        <v>2.598354525981778e-06</v>
      </c>
      <c r="AG35" t="n">
        <v>0.1770833333333333</v>
      </c>
      <c r="AH35" t="n">
        <v>71463.91584640145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11.7743</v>
      </c>
      <c r="E36" t="n">
        <v>8.49</v>
      </c>
      <c r="F36" t="n">
        <v>5.17</v>
      </c>
      <c r="G36" t="n">
        <v>38.81</v>
      </c>
      <c r="H36" t="n">
        <v>0.58</v>
      </c>
      <c r="I36" t="n">
        <v>8</v>
      </c>
      <c r="J36" t="n">
        <v>290.96</v>
      </c>
      <c r="K36" t="n">
        <v>60.56</v>
      </c>
      <c r="L36" t="n">
        <v>9.5</v>
      </c>
      <c r="M36" t="n">
        <v>6</v>
      </c>
      <c r="N36" t="n">
        <v>80.90000000000001</v>
      </c>
      <c r="O36" t="n">
        <v>36118.68</v>
      </c>
      <c r="P36" t="n">
        <v>86.59</v>
      </c>
      <c r="Q36" t="n">
        <v>202.81</v>
      </c>
      <c r="R36" t="n">
        <v>21.92</v>
      </c>
      <c r="S36" t="n">
        <v>13.89</v>
      </c>
      <c r="T36" t="n">
        <v>2318.17</v>
      </c>
      <c r="U36" t="n">
        <v>0.63</v>
      </c>
      <c r="V36" t="n">
        <v>0.75</v>
      </c>
      <c r="W36" t="n">
        <v>0.65</v>
      </c>
      <c r="X36" t="n">
        <v>0.14</v>
      </c>
      <c r="Y36" t="n">
        <v>1</v>
      </c>
      <c r="Z36" t="n">
        <v>10</v>
      </c>
      <c r="AA36" t="n">
        <v>57.45575993525916</v>
      </c>
      <c r="AB36" t="n">
        <v>78.61350551262669</v>
      </c>
      <c r="AC36" t="n">
        <v>71.11074288126768</v>
      </c>
      <c r="AD36" t="n">
        <v>57455.75993525916</v>
      </c>
      <c r="AE36" t="n">
        <v>78613.50551262668</v>
      </c>
      <c r="AF36" t="n">
        <v>2.601823830665832e-06</v>
      </c>
      <c r="AG36" t="n">
        <v>0.176875</v>
      </c>
      <c r="AH36" t="n">
        <v>71110.74288126768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11.7709</v>
      </c>
      <c r="E37" t="n">
        <v>8.5</v>
      </c>
      <c r="F37" t="n">
        <v>5.18</v>
      </c>
      <c r="G37" t="n">
        <v>38.83</v>
      </c>
      <c r="H37" t="n">
        <v>0.6</v>
      </c>
      <c r="I37" t="n">
        <v>8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86.40000000000001</v>
      </c>
      <c r="Q37" t="n">
        <v>202.81</v>
      </c>
      <c r="R37" t="n">
        <v>21.92</v>
      </c>
      <c r="S37" t="n">
        <v>13.89</v>
      </c>
      <c r="T37" t="n">
        <v>2320.63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57.41380791223706</v>
      </c>
      <c r="AB37" t="n">
        <v>78.55610490393524</v>
      </c>
      <c r="AC37" t="n">
        <v>71.05882050610747</v>
      </c>
      <c r="AD37" t="n">
        <v>57413.80791223706</v>
      </c>
      <c r="AE37" t="n">
        <v>78556.10490393524</v>
      </c>
      <c r="AF37" t="n">
        <v>2.601072516275654e-06</v>
      </c>
      <c r="AG37" t="n">
        <v>0.1770833333333333</v>
      </c>
      <c r="AH37" t="n">
        <v>71058.82050610747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11.7701</v>
      </c>
      <c r="E38" t="n">
        <v>8.5</v>
      </c>
      <c r="F38" t="n">
        <v>5.18</v>
      </c>
      <c r="G38" t="n">
        <v>38.83</v>
      </c>
      <c r="H38" t="n">
        <v>0.61</v>
      </c>
      <c r="I38" t="n">
        <v>8</v>
      </c>
      <c r="J38" t="n">
        <v>291.98</v>
      </c>
      <c r="K38" t="n">
        <v>60.56</v>
      </c>
      <c r="L38" t="n">
        <v>10</v>
      </c>
      <c r="M38" t="n">
        <v>6</v>
      </c>
      <c r="N38" t="n">
        <v>81.42</v>
      </c>
      <c r="O38" t="n">
        <v>36244.71</v>
      </c>
      <c r="P38" t="n">
        <v>86.38</v>
      </c>
      <c r="Q38" t="n">
        <v>202.81</v>
      </c>
      <c r="R38" t="n">
        <v>21.83</v>
      </c>
      <c r="S38" t="n">
        <v>13.89</v>
      </c>
      <c r="T38" t="n">
        <v>2276.91</v>
      </c>
      <c r="U38" t="n">
        <v>0.64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57.40829958176096</v>
      </c>
      <c r="AB38" t="n">
        <v>78.54856816316743</v>
      </c>
      <c r="AC38" t="n">
        <v>71.0520030613007</v>
      </c>
      <c r="AD38" t="n">
        <v>57408.29958176096</v>
      </c>
      <c r="AE38" t="n">
        <v>78548.56816316744</v>
      </c>
      <c r="AF38" t="n">
        <v>2.600895736419142e-06</v>
      </c>
      <c r="AG38" t="n">
        <v>0.1770833333333333</v>
      </c>
      <c r="AH38" t="n">
        <v>71052.0030613007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11.8769</v>
      </c>
      <c r="E39" t="n">
        <v>8.42</v>
      </c>
      <c r="F39" t="n">
        <v>5.15</v>
      </c>
      <c r="G39" t="n">
        <v>44.17</v>
      </c>
      <c r="H39" t="n">
        <v>0.62</v>
      </c>
      <c r="I39" t="n">
        <v>7</v>
      </c>
      <c r="J39" t="n">
        <v>292.49</v>
      </c>
      <c r="K39" t="n">
        <v>60.56</v>
      </c>
      <c r="L39" t="n">
        <v>10.25</v>
      </c>
      <c r="M39" t="n">
        <v>5</v>
      </c>
      <c r="N39" t="n">
        <v>81.68000000000001</v>
      </c>
      <c r="O39" t="n">
        <v>36307.88</v>
      </c>
      <c r="P39" t="n">
        <v>85.78</v>
      </c>
      <c r="Q39" t="n">
        <v>202.82</v>
      </c>
      <c r="R39" t="n">
        <v>21.13</v>
      </c>
      <c r="S39" t="n">
        <v>13.89</v>
      </c>
      <c r="T39" t="n">
        <v>1929.61</v>
      </c>
      <c r="U39" t="n">
        <v>0.66</v>
      </c>
      <c r="V39" t="n">
        <v>0.75</v>
      </c>
      <c r="W39" t="n">
        <v>0.65</v>
      </c>
      <c r="X39" t="n">
        <v>0.11</v>
      </c>
      <c r="Y39" t="n">
        <v>1</v>
      </c>
      <c r="Z39" t="n">
        <v>10</v>
      </c>
      <c r="AA39" t="n">
        <v>56.54505528047478</v>
      </c>
      <c r="AB39" t="n">
        <v>77.36743922649755</v>
      </c>
      <c r="AC39" t="n">
        <v>69.9835994126213</v>
      </c>
      <c r="AD39" t="n">
        <v>56545.05528047479</v>
      </c>
      <c r="AE39" t="n">
        <v>77367.43922649755</v>
      </c>
      <c r="AF39" t="n">
        <v>2.624495847263533e-06</v>
      </c>
      <c r="AG39" t="n">
        <v>0.1754166666666667</v>
      </c>
      <c r="AH39" t="n">
        <v>69983.5994126213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11.869</v>
      </c>
      <c r="E40" t="n">
        <v>8.43</v>
      </c>
      <c r="F40" t="n">
        <v>5.16</v>
      </c>
      <c r="G40" t="n">
        <v>44.22</v>
      </c>
      <c r="H40" t="n">
        <v>0.64</v>
      </c>
      <c r="I40" t="n">
        <v>7</v>
      </c>
      <c r="J40" t="n">
        <v>293</v>
      </c>
      <c r="K40" t="n">
        <v>60.56</v>
      </c>
      <c r="L40" t="n">
        <v>10.5</v>
      </c>
      <c r="M40" t="n">
        <v>5</v>
      </c>
      <c r="N40" t="n">
        <v>81.95</v>
      </c>
      <c r="O40" t="n">
        <v>36371.17</v>
      </c>
      <c r="P40" t="n">
        <v>85.86</v>
      </c>
      <c r="Q40" t="n">
        <v>202.81</v>
      </c>
      <c r="R40" t="n">
        <v>21.44</v>
      </c>
      <c r="S40" t="n">
        <v>13.89</v>
      </c>
      <c r="T40" t="n">
        <v>2086.55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56.64752263968451</v>
      </c>
      <c r="AB40" t="n">
        <v>77.50763958790904</v>
      </c>
      <c r="AC40" t="n">
        <v>70.11041924831218</v>
      </c>
      <c r="AD40" t="n">
        <v>56647.52263968451</v>
      </c>
      <c r="AE40" t="n">
        <v>77507.63958790904</v>
      </c>
      <c r="AF40" t="n">
        <v>2.622750146180474e-06</v>
      </c>
      <c r="AG40" t="n">
        <v>0.175625</v>
      </c>
      <c r="AH40" t="n">
        <v>70110.41924831219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11.8753</v>
      </c>
      <c r="E41" t="n">
        <v>8.42</v>
      </c>
      <c r="F41" t="n">
        <v>5.15</v>
      </c>
      <c r="G41" t="n">
        <v>44.18</v>
      </c>
      <c r="H41" t="n">
        <v>0.65</v>
      </c>
      <c r="I41" t="n">
        <v>7</v>
      </c>
      <c r="J41" t="n">
        <v>293.52</v>
      </c>
      <c r="K41" t="n">
        <v>60.56</v>
      </c>
      <c r="L41" t="n">
        <v>10.75</v>
      </c>
      <c r="M41" t="n">
        <v>5</v>
      </c>
      <c r="N41" t="n">
        <v>82.20999999999999</v>
      </c>
      <c r="O41" t="n">
        <v>36434.56</v>
      </c>
      <c r="P41" t="n">
        <v>85.95999999999999</v>
      </c>
      <c r="Q41" t="n">
        <v>202.81</v>
      </c>
      <c r="R41" t="n">
        <v>21.25</v>
      </c>
      <c r="S41" t="n">
        <v>13.89</v>
      </c>
      <c r="T41" t="n">
        <v>1991.29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56.63483704055484</v>
      </c>
      <c r="AB41" t="n">
        <v>77.4902825915307</v>
      </c>
      <c r="AC41" t="n">
        <v>70.09471877930747</v>
      </c>
      <c r="AD41" t="n">
        <v>56634.83704055483</v>
      </c>
      <c r="AE41" t="n">
        <v>77490.2825915307</v>
      </c>
      <c r="AF41" t="n">
        <v>2.624142287550508e-06</v>
      </c>
      <c r="AG41" t="n">
        <v>0.1754166666666667</v>
      </c>
      <c r="AH41" t="n">
        <v>70094.71877930747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11.8702</v>
      </c>
      <c r="E42" t="n">
        <v>8.42</v>
      </c>
      <c r="F42" t="n">
        <v>5.16</v>
      </c>
      <c r="G42" t="n">
        <v>44.21</v>
      </c>
      <c r="H42" t="n">
        <v>0.67</v>
      </c>
      <c r="I42" t="n">
        <v>7</v>
      </c>
      <c r="J42" t="n">
        <v>294.03</v>
      </c>
      <c r="K42" t="n">
        <v>60.56</v>
      </c>
      <c r="L42" t="n">
        <v>11</v>
      </c>
      <c r="M42" t="n">
        <v>5</v>
      </c>
      <c r="N42" t="n">
        <v>82.48</v>
      </c>
      <c r="O42" t="n">
        <v>36498.06</v>
      </c>
      <c r="P42" t="n">
        <v>85.98</v>
      </c>
      <c r="Q42" t="n">
        <v>202.81</v>
      </c>
      <c r="R42" t="n">
        <v>21.38</v>
      </c>
      <c r="S42" t="n">
        <v>13.89</v>
      </c>
      <c r="T42" t="n">
        <v>2053.71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56.69614264901366</v>
      </c>
      <c r="AB42" t="n">
        <v>77.57416362963657</v>
      </c>
      <c r="AC42" t="n">
        <v>70.17059432886434</v>
      </c>
      <c r="AD42" t="n">
        <v>56696.14264901366</v>
      </c>
      <c r="AE42" t="n">
        <v>77574.16362963658</v>
      </c>
      <c r="AF42" t="n">
        <v>2.623015315965243e-06</v>
      </c>
      <c r="AG42" t="n">
        <v>0.1754166666666667</v>
      </c>
      <c r="AH42" t="n">
        <v>70170.59432886435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11.8702</v>
      </c>
      <c r="E43" t="n">
        <v>8.42</v>
      </c>
      <c r="F43" t="n">
        <v>5.16</v>
      </c>
      <c r="G43" t="n">
        <v>44.21</v>
      </c>
      <c r="H43" t="n">
        <v>0.68</v>
      </c>
      <c r="I43" t="n">
        <v>7</v>
      </c>
      <c r="J43" t="n">
        <v>294.55</v>
      </c>
      <c r="K43" t="n">
        <v>60.56</v>
      </c>
      <c r="L43" t="n">
        <v>11.25</v>
      </c>
      <c r="M43" t="n">
        <v>5</v>
      </c>
      <c r="N43" t="n">
        <v>82.73999999999999</v>
      </c>
      <c r="O43" t="n">
        <v>36561.67</v>
      </c>
      <c r="P43" t="n">
        <v>86.06</v>
      </c>
      <c r="Q43" t="n">
        <v>202.81</v>
      </c>
      <c r="R43" t="n">
        <v>21.38</v>
      </c>
      <c r="S43" t="n">
        <v>13.89</v>
      </c>
      <c r="T43" t="n">
        <v>2052.88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56.732819089626</v>
      </c>
      <c r="AB43" t="n">
        <v>77.62434595373273</v>
      </c>
      <c r="AC43" t="n">
        <v>70.2159873223801</v>
      </c>
      <c r="AD43" t="n">
        <v>56732.819089626</v>
      </c>
      <c r="AE43" t="n">
        <v>77624.34595373273</v>
      </c>
      <c r="AF43" t="n">
        <v>2.623015315965243e-06</v>
      </c>
      <c r="AG43" t="n">
        <v>0.1754166666666667</v>
      </c>
      <c r="AH43" t="n">
        <v>70215.9873223801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11.8604</v>
      </c>
      <c r="E44" t="n">
        <v>8.43</v>
      </c>
      <c r="F44" t="n">
        <v>5.16</v>
      </c>
      <c r="G44" t="n">
        <v>44.27</v>
      </c>
      <c r="H44" t="n">
        <v>0.6899999999999999</v>
      </c>
      <c r="I44" t="n">
        <v>7</v>
      </c>
      <c r="J44" t="n">
        <v>295.06</v>
      </c>
      <c r="K44" t="n">
        <v>60.56</v>
      </c>
      <c r="L44" t="n">
        <v>11.5</v>
      </c>
      <c r="M44" t="n">
        <v>5</v>
      </c>
      <c r="N44" t="n">
        <v>83.01000000000001</v>
      </c>
      <c r="O44" t="n">
        <v>36625.39</v>
      </c>
      <c r="P44" t="n">
        <v>85.91</v>
      </c>
      <c r="Q44" t="n">
        <v>202.81</v>
      </c>
      <c r="R44" t="n">
        <v>21.52</v>
      </c>
      <c r="S44" t="n">
        <v>13.89</v>
      </c>
      <c r="T44" t="n">
        <v>2125.07</v>
      </c>
      <c r="U44" t="n">
        <v>0.65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56.70979900312123</v>
      </c>
      <c r="AB44" t="n">
        <v>77.59284885580237</v>
      </c>
      <c r="AC44" t="n">
        <v>70.18749626326974</v>
      </c>
      <c r="AD44" t="n">
        <v>56709.79900312123</v>
      </c>
      <c r="AE44" t="n">
        <v>77592.84885580237</v>
      </c>
      <c r="AF44" t="n">
        <v>2.620849762722967e-06</v>
      </c>
      <c r="AG44" t="n">
        <v>0.175625</v>
      </c>
      <c r="AH44" t="n">
        <v>70187.49626326974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11.8647</v>
      </c>
      <c r="E45" t="n">
        <v>8.43</v>
      </c>
      <c r="F45" t="n">
        <v>5.16</v>
      </c>
      <c r="G45" t="n">
        <v>44.24</v>
      </c>
      <c r="H45" t="n">
        <v>0.71</v>
      </c>
      <c r="I45" t="n">
        <v>7</v>
      </c>
      <c r="J45" t="n">
        <v>295.58</v>
      </c>
      <c r="K45" t="n">
        <v>60.56</v>
      </c>
      <c r="L45" t="n">
        <v>11.75</v>
      </c>
      <c r="M45" t="n">
        <v>5</v>
      </c>
      <c r="N45" t="n">
        <v>83.28</v>
      </c>
      <c r="O45" t="n">
        <v>36689.22</v>
      </c>
      <c r="P45" t="n">
        <v>85.73999999999999</v>
      </c>
      <c r="Q45" t="n">
        <v>202.81</v>
      </c>
      <c r="R45" t="n">
        <v>21.42</v>
      </c>
      <c r="S45" t="n">
        <v>13.89</v>
      </c>
      <c r="T45" t="n">
        <v>2076.13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56.61214267206994</v>
      </c>
      <c r="AB45" t="n">
        <v>77.45923115536482</v>
      </c>
      <c r="AC45" t="n">
        <v>70.06663084862829</v>
      </c>
      <c r="AD45" t="n">
        <v>56612.14267206994</v>
      </c>
      <c r="AE45" t="n">
        <v>77459.23115536482</v>
      </c>
      <c r="AF45" t="n">
        <v>2.621799954451721e-06</v>
      </c>
      <c r="AG45" t="n">
        <v>0.175625</v>
      </c>
      <c r="AH45" t="n">
        <v>70066.63084862829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11.8546</v>
      </c>
      <c r="E46" t="n">
        <v>8.44</v>
      </c>
      <c r="F46" t="n">
        <v>5.17</v>
      </c>
      <c r="G46" t="n">
        <v>44.3</v>
      </c>
      <c r="H46" t="n">
        <v>0.72</v>
      </c>
      <c r="I46" t="n">
        <v>7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85.59999999999999</v>
      </c>
      <c r="Q46" t="n">
        <v>202.83</v>
      </c>
      <c r="R46" t="n">
        <v>21.66</v>
      </c>
      <c r="S46" t="n">
        <v>13.89</v>
      </c>
      <c r="T46" t="n">
        <v>2196.8</v>
      </c>
      <c r="U46" t="n">
        <v>0.64</v>
      </c>
      <c r="V46" t="n">
        <v>0.75</v>
      </c>
      <c r="W46" t="n">
        <v>0.65</v>
      </c>
      <c r="X46" t="n">
        <v>0.13</v>
      </c>
      <c r="Y46" t="n">
        <v>1</v>
      </c>
      <c r="Z46" t="n">
        <v>10</v>
      </c>
      <c r="AA46" t="n">
        <v>56.62384526557558</v>
      </c>
      <c r="AB46" t="n">
        <v>77.47524316008118</v>
      </c>
      <c r="AC46" t="n">
        <v>70.08111469008752</v>
      </c>
      <c r="AD46" t="n">
        <v>56623.84526557558</v>
      </c>
      <c r="AE46" t="n">
        <v>77475.24316008118</v>
      </c>
      <c r="AF46" t="n">
        <v>2.619568108763253e-06</v>
      </c>
      <c r="AG46" t="n">
        <v>0.1758333333333333</v>
      </c>
      <c r="AH46" t="n">
        <v>70081.11469008752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11.9776</v>
      </c>
      <c r="E47" t="n">
        <v>8.35</v>
      </c>
      <c r="F47" t="n">
        <v>5.13</v>
      </c>
      <c r="G47" t="n">
        <v>51.34</v>
      </c>
      <c r="H47" t="n">
        <v>0.74</v>
      </c>
      <c r="I47" t="n">
        <v>6</v>
      </c>
      <c r="J47" t="n">
        <v>296.62</v>
      </c>
      <c r="K47" t="n">
        <v>60.56</v>
      </c>
      <c r="L47" t="n">
        <v>12.25</v>
      </c>
      <c r="M47" t="n">
        <v>4</v>
      </c>
      <c r="N47" t="n">
        <v>83.81</v>
      </c>
      <c r="O47" t="n">
        <v>36817.22</v>
      </c>
      <c r="P47" t="n">
        <v>84.8</v>
      </c>
      <c r="Q47" t="n">
        <v>202.81</v>
      </c>
      <c r="R47" t="n">
        <v>20.68</v>
      </c>
      <c r="S47" t="n">
        <v>13.89</v>
      </c>
      <c r="T47" t="n">
        <v>1708.72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55.58105061802452</v>
      </c>
      <c r="AB47" t="n">
        <v>76.04844551844955</v>
      </c>
      <c r="AC47" t="n">
        <v>68.7904886128497</v>
      </c>
      <c r="AD47" t="n">
        <v>55581.05061802452</v>
      </c>
      <c r="AE47" t="n">
        <v>76048.44551844956</v>
      </c>
      <c r="AF47" t="n">
        <v>2.646748011702018e-06</v>
      </c>
      <c r="AG47" t="n">
        <v>0.1739583333333333</v>
      </c>
      <c r="AH47" t="n">
        <v>68790.4886128497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11.9721</v>
      </c>
      <c r="E48" t="n">
        <v>8.35</v>
      </c>
      <c r="F48" t="n">
        <v>5.14</v>
      </c>
      <c r="G48" t="n">
        <v>51.38</v>
      </c>
      <c r="H48" t="n">
        <v>0.75</v>
      </c>
      <c r="I48" t="n">
        <v>6</v>
      </c>
      <c r="J48" t="n">
        <v>297.14</v>
      </c>
      <c r="K48" t="n">
        <v>60.56</v>
      </c>
      <c r="L48" t="n">
        <v>12.5</v>
      </c>
      <c r="M48" t="n">
        <v>4</v>
      </c>
      <c r="N48" t="n">
        <v>84.08</v>
      </c>
      <c r="O48" t="n">
        <v>36881.39</v>
      </c>
      <c r="P48" t="n">
        <v>84.94</v>
      </c>
      <c r="Q48" t="n">
        <v>202.81</v>
      </c>
      <c r="R48" t="n">
        <v>20.79</v>
      </c>
      <c r="S48" t="n">
        <v>13.89</v>
      </c>
      <c r="T48" t="n">
        <v>1763.1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55.6977117055912</v>
      </c>
      <c r="AB48" t="n">
        <v>76.20806636518216</v>
      </c>
      <c r="AC48" t="n">
        <v>68.93487546999945</v>
      </c>
      <c r="AD48" t="n">
        <v>55697.7117055912</v>
      </c>
      <c r="AE48" t="n">
        <v>76208.06636518217</v>
      </c>
      <c r="AF48" t="n">
        <v>2.645532650188496e-06</v>
      </c>
      <c r="AG48" t="n">
        <v>0.1739583333333333</v>
      </c>
      <c r="AH48" t="n">
        <v>68934.87546999946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11.9713</v>
      </c>
      <c r="E49" t="n">
        <v>8.35</v>
      </c>
      <c r="F49" t="n">
        <v>5.14</v>
      </c>
      <c r="G49" t="n">
        <v>51.39</v>
      </c>
      <c r="H49" t="n">
        <v>0.76</v>
      </c>
      <c r="I49" t="n">
        <v>6</v>
      </c>
      <c r="J49" t="n">
        <v>297.66</v>
      </c>
      <c r="K49" t="n">
        <v>60.56</v>
      </c>
      <c r="L49" t="n">
        <v>12.75</v>
      </c>
      <c r="M49" t="n">
        <v>4</v>
      </c>
      <c r="N49" t="n">
        <v>84.36</v>
      </c>
      <c r="O49" t="n">
        <v>36945.67</v>
      </c>
      <c r="P49" t="n">
        <v>84.98999999999999</v>
      </c>
      <c r="Q49" t="n">
        <v>202.81</v>
      </c>
      <c r="R49" t="n">
        <v>20.85</v>
      </c>
      <c r="S49" t="n">
        <v>13.89</v>
      </c>
      <c r="T49" t="n">
        <v>1795.13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55.72400304819517</v>
      </c>
      <c r="AB49" t="n">
        <v>76.24403934002508</v>
      </c>
      <c r="AC49" t="n">
        <v>68.96741523461176</v>
      </c>
      <c r="AD49" t="n">
        <v>55724.00304819517</v>
      </c>
      <c r="AE49" t="n">
        <v>76244.03934002508</v>
      </c>
      <c r="AF49" t="n">
        <v>2.645355870331983e-06</v>
      </c>
      <c r="AG49" t="n">
        <v>0.1739583333333333</v>
      </c>
      <c r="AH49" t="n">
        <v>68967.41523461176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11.9677</v>
      </c>
      <c r="E50" t="n">
        <v>8.359999999999999</v>
      </c>
      <c r="F50" t="n">
        <v>5.14</v>
      </c>
      <c r="G50" t="n">
        <v>51.41</v>
      </c>
      <c r="H50" t="n">
        <v>0.78</v>
      </c>
      <c r="I50" t="n">
        <v>6</v>
      </c>
      <c r="J50" t="n">
        <v>298.18</v>
      </c>
      <c r="K50" t="n">
        <v>60.56</v>
      </c>
      <c r="L50" t="n">
        <v>13</v>
      </c>
      <c r="M50" t="n">
        <v>4</v>
      </c>
      <c r="N50" t="n">
        <v>84.63</v>
      </c>
      <c r="O50" t="n">
        <v>37010.06</v>
      </c>
      <c r="P50" t="n">
        <v>84.97</v>
      </c>
      <c r="Q50" t="n">
        <v>202.81</v>
      </c>
      <c r="R50" t="n">
        <v>20.82</v>
      </c>
      <c r="S50" t="n">
        <v>13.89</v>
      </c>
      <c r="T50" t="n">
        <v>1781.69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55.73186169187534</v>
      </c>
      <c r="AB50" t="n">
        <v>76.2547918830072</v>
      </c>
      <c r="AC50" t="n">
        <v>68.97714156998296</v>
      </c>
      <c r="AD50" t="n">
        <v>55731.86169187535</v>
      </c>
      <c r="AE50" t="n">
        <v>76254.7918830072</v>
      </c>
      <c r="AF50" t="n">
        <v>2.644560360977678e-06</v>
      </c>
      <c r="AG50" t="n">
        <v>0.1741666666666667</v>
      </c>
      <c r="AH50" t="n">
        <v>68977.14156998297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11.9844</v>
      </c>
      <c r="E51" t="n">
        <v>8.34</v>
      </c>
      <c r="F51" t="n">
        <v>5.13</v>
      </c>
      <c r="G51" t="n">
        <v>51.3</v>
      </c>
      <c r="H51" t="n">
        <v>0.79</v>
      </c>
      <c r="I51" t="n">
        <v>6</v>
      </c>
      <c r="J51" t="n">
        <v>298.71</v>
      </c>
      <c r="K51" t="n">
        <v>60.56</v>
      </c>
      <c r="L51" t="n">
        <v>13.25</v>
      </c>
      <c r="M51" t="n">
        <v>4</v>
      </c>
      <c r="N51" t="n">
        <v>84.90000000000001</v>
      </c>
      <c r="O51" t="n">
        <v>37074.57</v>
      </c>
      <c r="P51" t="n">
        <v>84.73</v>
      </c>
      <c r="Q51" t="n">
        <v>202.81</v>
      </c>
      <c r="R51" t="n">
        <v>20.45</v>
      </c>
      <c r="S51" t="n">
        <v>13.89</v>
      </c>
      <c r="T51" t="n">
        <v>1596.58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55.51817488709806</v>
      </c>
      <c r="AB51" t="n">
        <v>75.96241616951455</v>
      </c>
      <c r="AC51" t="n">
        <v>68.71266978423407</v>
      </c>
      <c r="AD51" t="n">
        <v>55518.17488709806</v>
      </c>
      <c r="AE51" t="n">
        <v>75962.41616951456</v>
      </c>
      <c r="AF51" t="n">
        <v>2.648250640482372e-06</v>
      </c>
      <c r="AG51" t="n">
        <v>0.17375</v>
      </c>
      <c r="AH51" t="n">
        <v>68712.66978423407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11.9725</v>
      </c>
      <c r="E52" t="n">
        <v>8.35</v>
      </c>
      <c r="F52" t="n">
        <v>5.14</v>
      </c>
      <c r="G52" t="n">
        <v>51.38</v>
      </c>
      <c r="H52" t="n">
        <v>0.8</v>
      </c>
      <c r="I52" t="n">
        <v>6</v>
      </c>
      <c r="J52" t="n">
        <v>299.23</v>
      </c>
      <c r="K52" t="n">
        <v>60.56</v>
      </c>
      <c r="L52" t="n">
        <v>13.5</v>
      </c>
      <c r="M52" t="n">
        <v>4</v>
      </c>
      <c r="N52" t="n">
        <v>85.18000000000001</v>
      </c>
      <c r="O52" t="n">
        <v>37139.2</v>
      </c>
      <c r="P52" t="n">
        <v>84.83</v>
      </c>
      <c r="Q52" t="n">
        <v>202.81</v>
      </c>
      <c r="R52" t="n">
        <v>20.72</v>
      </c>
      <c r="S52" t="n">
        <v>13.89</v>
      </c>
      <c r="T52" t="n">
        <v>1732.32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55.64593160510685</v>
      </c>
      <c r="AB52" t="n">
        <v>76.1372185473227</v>
      </c>
      <c r="AC52" t="n">
        <v>68.87078926844094</v>
      </c>
      <c r="AD52" t="n">
        <v>55645.93160510685</v>
      </c>
      <c r="AE52" t="n">
        <v>76137.2185473227</v>
      </c>
      <c r="AF52" t="n">
        <v>2.645621040116752e-06</v>
      </c>
      <c r="AG52" t="n">
        <v>0.1739583333333333</v>
      </c>
      <c r="AH52" t="n">
        <v>68870.78926844095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11.9721</v>
      </c>
      <c r="E53" t="n">
        <v>8.35</v>
      </c>
      <c r="F53" t="n">
        <v>5.14</v>
      </c>
      <c r="G53" t="n">
        <v>51.38</v>
      </c>
      <c r="H53" t="n">
        <v>0.82</v>
      </c>
      <c r="I53" t="n">
        <v>6</v>
      </c>
      <c r="J53" t="n">
        <v>299.76</v>
      </c>
      <c r="K53" t="n">
        <v>60.56</v>
      </c>
      <c r="L53" t="n">
        <v>13.75</v>
      </c>
      <c r="M53" t="n">
        <v>4</v>
      </c>
      <c r="N53" t="n">
        <v>85.45</v>
      </c>
      <c r="O53" t="n">
        <v>37204.07</v>
      </c>
      <c r="P53" t="n">
        <v>84.76000000000001</v>
      </c>
      <c r="Q53" t="n">
        <v>202.81</v>
      </c>
      <c r="R53" t="n">
        <v>20.71</v>
      </c>
      <c r="S53" t="n">
        <v>13.89</v>
      </c>
      <c r="T53" t="n">
        <v>1725.5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55.61589209649567</v>
      </c>
      <c r="AB53" t="n">
        <v>76.09611716639132</v>
      </c>
      <c r="AC53" t="n">
        <v>68.83361054561951</v>
      </c>
      <c r="AD53" t="n">
        <v>55615.89209649567</v>
      </c>
      <c r="AE53" t="n">
        <v>76096.11716639133</v>
      </c>
      <c r="AF53" t="n">
        <v>2.645532650188496e-06</v>
      </c>
      <c r="AG53" t="n">
        <v>0.1739583333333333</v>
      </c>
      <c r="AH53" t="n">
        <v>68833.61054561951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11.9749</v>
      </c>
      <c r="E54" t="n">
        <v>8.35</v>
      </c>
      <c r="F54" t="n">
        <v>5.14</v>
      </c>
      <c r="G54" t="n">
        <v>51.36</v>
      </c>
      <c r="H54" t="n">
        <v>0.83</v>
      </c>
      <c r="I54" t="n">
        <v>6</v>
      </c>
      <c r="J54" t="n">
        <v>300.28</v>
      </c>
      <c r="K54" t="n">
        <v>60.56</v>
      </c>
      <c r="L54" t="n">
        <v>14</v>
      </c>
      <c r="M54" t="n">
        <v>4</v>
      </c>
      <c r="N54" t="n">
        <v>85.73</v>
      </c>
      <c r="O54" t="n">
        <v>37268.93</v>
      </c>
      <c r="P54" t="n">
        <v>84.68000000000001</v>
      </c>
      <c r="Q54" t="n">
        <v>202.83</v>
      </c>
      <c r="R54" t="n">
        <v>20.71</v>
      </c>
      <c r="S54" t="n">
        <v>13.89</v>
      </c>
      <c r="T54" t="n">
        <v>1723.85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55.56709166682734</v>
      </c>
      <c r="AB54" t="n">
        <v>76.02934626559613</v>
      </c>
      <c r="AC54" t="n">
        <v>68.77321216588264</v>
      </c>
      <c r="AD54" t="n">
        <v>55567.09166682734</v>
      </c>
      <c r="AE54" t="n">
        <v>76029.34626559613</v>
      </c>
      <c r="AF54" t="n">
        <v>2.646151379686289e-06</v>
      </c>
      <c r="AG54" t="n">
        <v>0.1739583333333333</v>
      </c>
      <c r="AH54" t="n">
        <v>68773.21216588264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11.9745</v>
      </c>
      <c r="E55" t="n">
        <v>8.35</v>
      </c>
      <c r="F55" t="n">
        <v>5.14</v>
      </c>
      <c r="G55" t="n">
        <v>51.37</v>
      </c>
      <c r="H55" t="n">
        <v>0.84</v>
      </c>
      <c r="I55" t="n">
        <v>6</v>
      </c>
      <c r="J55" t="n">
        <v>300.81</v>
      </c>
      <c r="K55" t="n">
        <v>60.56</v>
      </c>
      <c r="L55" t="n">
        <v>14.25</v>
      </c>
      <c r="M55" t="n">
        <v>4</v>
      </c>
      <c r="N55" t="n">
        <v>86</v>
      </c>
      <c r="O55" t="n">
        <v>37333.9</v>
      </c>
      <c r="P55" t="n">
        <v>84.59</v>
      </c>
      <c r="Q55" t="n">
        <v>202.82</v>
      </c>
      <c r="R55" t="n">
        <v>20.75</v>
      </c>
      <c r="S55" t="n">
        <v>13.89</v>
      </c>
      <c r="T55" t="n">
        <v>1742.52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55.52796629972573</v>
      </c>
      <c r="AB55" t="n">
        <v>75.97581321223835</v>
      </c>
      <c r="AC55" t="n">
        <v>68.72478823200321</v>
      </c>
      <c r="AD55" t="n">
        <v>55527.96629972573</v>
      </c>
      <c r="AE55" t="n">
        <v>75975.81321223835</v>
      </c>
      <c r="AF55" t="n">
        <v>2.646062989758033e-06</v>
      </c>
      <c r="AG55" t="n">
        <v>0.1739583333333333</v>
      </c>
      <c r="AH55" t="n">
        <v>68724.78823200321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11.9768</v>
      </c>
      <c r="E56" t="n">
        <v>8.35</v>
      </c>
      <c r="F56" t="n">
        <v>5.13</v>
      </c>
      <c r="G56" t="n">
        <v>51.35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84.45999999999999</v>
      </c>
      <c r="Q56" t="n">
        <v>202.83</v>
      </c>
      <c r="R56" t="n">
        <v>20.68</v>
      </c>
      <c r="S56" t="n">
        <v>13.89</v>
      </c>
      <c r="T56" t="n">
        <v>1710.13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55.43011584243595</v>
      </c>
      <c r="AB56" t="n">
        <v>75.84192989971702</v>
      </c>
      <c r="AC56" t="n">
        <v>68.60368255492246</v>
      </c>
      <c r="AD56" t="n">
        <v>55430.11584243595</v>
      </c>
      <c r="AE56" t="n">
        <v>75841.92989971701</v>
      </c>
      <c r="AF56" t="n">
        <v>2.646571231845506e-06</v>
      </c>
      <c r="AG56" t="n">
        <v>0.1739583333333333</v>
      </c>
      <c r="AH56" t="n">
        <v>68603.68255492246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11.9749</v>
      </c>
      <c r="E57" t="n">
        <v>8.35</v>
      </c>
      <c r="F57" t="n">
        <v>5.14</v>
      </c>
      <c r="G57" t="n">
        <v>51.36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84.27</v>
      </c>
      <c r="Q57" t="n">
        <v>202.81</v>
      </c>
      <c r="R57" t="n">
        <v>20.71</v>
      </c>
      <c r="S57" t="n">
        <v>13.89</v>
      </c>
      <c r="T57" t="n">
        <v>1724.47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55.38076835619821</v>
      </c>
      <c r="AB57" t="n">
        <v>75.77441049198916</v>
      </c>
      <c r="AC57" t="n">
        <v>68.54260710470403</v>
      </c>
      <c r="AD57" t="n">
        <v>55380.76835619821</v>
      </c>
      <c r="AE57" t="n">
        <v>75774.41049198915</v>
      </c>
      <c r="AF57" t="n">
        <v>2.646151379686289e-06</v>
      </c>
      <c r="AG57" t="n">
        <v>0.1739583333333333</v>
      </c>
      <c r="AH57" t="n">
        <v>68542.60710470403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12.072</v>
      </c>
      <c r="E58" t="n">
        <v>8.279999999999999</v>
      </c>
      <c r="F58" t="n">
        <v>5.12</v>
      </c>
      <c r="G58" t="n">
        <v>61.46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83.87</v>
      </c>
      <c r="Q58" t="n">
        <v>202.81</v>
      </c>
      <c r="R58" t="n">
        <v>20.22</v>
      </c>
      <c r="S58" t="n">
        <v>13.89</v>
      </c>
      <c r="T58" t="n">
        <v>1485.8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54.7111716922907</v>
      </c>
      <c r="AB58" t="n">
        <v>74.85823879591143</v>
      </c>
      <c r="AC58" t="n">
        <v>67.71387354944461</v>
      </c>
      <c r="AD58" t="n">
        <v>54711.17169229071</v>
      </c>
      <c r="AE58" t="n">
        <v>74858.23879591143</v>
      </c>
      <c r="AF58" t="n">
        <v>2.667608034770468e-06</v>
      </c>
      <c r="AG58" t="n">
        <v>0.1725</v>
      </c>
      <c r="AH58" t="n">
        <v>67713.87354944462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12.07</v>
      </c>
      <c r="E59" t="n">
        <v>8.279999999999999</v>
      </c>
      <c r="F59" t="n">
        <v>5.12</v>
      </c>
      <c r="G59" t="n">
        <v>61.47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83.93000000000001</v>
      </c>
      <c r="Q59" t="n">
        <v>202.81</v>
      </c>
      <c r="R59" t="n">
        <v>20.24</v>
      </c>
      <c r="S59" t="n">
        <v>13.89</v>
      </c>
      <c r="T59" t="n">
        <v>1494.67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54.74689383282033</v>
      </c>
      <c r="AB59" t="n">
        <v>74.90711540453366</v>
      </c>
      <c r="AC59" t="n">
        <v>67.7580854431387</v>
      </c>
      <c r="AD59" t="n">
        <v>54746.89383282033</v>
      </c>
      <c r="AE59" t="n">
        <v>74907.11540453366</v>
      </c>
      <c r="AF59" t="n">
        <v>2.667166085129188e-06</v>
      </c>
      <c r="AG59" t="n">
        <v>0.1725</v>
      </c>
      <c r="AH59" t="n">
        <v>67758.0854431387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12.0749</v>
      </c>
      <c r="E60" t="n">
        <v>8.279999999999999</v>
      </c>
      <c r="F60" t="n">
        <v>5.12</v>
      </c>
      <c r="G60" t="n">
        <v>61.43</v>
      </c>
      <c r="H60" t="n">
        <v>0.91</v>
      </c>
      <c r="I60" t="n">
        <v>5</v>
      </c>
      <c r="J60" t="n">
        <v>303.46</v>
      </c>
      <c r="K60" t="n">
        <v>60.56</v>
      </c>
      <c r="L60" t="n">
        <v>15.5</v>
      </c>
      <c r="M60" t="n">
        <v>3</v>
      </c>
      <c r="N60" t="n">
        <v>87.40000000000001</v>
      </c>
      <c r="O60" t="n">
        <v>37660.57</v>
      </c>
      <c r="P60" t="n">
        <v>83.79000000000001</v>
      </c>
      <c r="Q60" t="n">
        <v>202.81</v>
      </c>
      <c r="R60" t="n">
        <v>20.24</v>
      </c>
      <c r="S60" t="n">
        <v>13.89</v>
      </c>
      <c r="T60" t="n">
        <v>1494.45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54.66255039252753</v>
      </c>
      <c r="AB60" t="n">
        <v>74.79171298855512</v>
      </c>
      <c r="AC60" t="n">
        <v>67.65369687177279</v>
      </c>
      <c r="AD60" t="n">
        <v>54662.55039252753</v>
      </c>
      <c r="AE60" t="n">
        <v>74791.71298855513</v>
      </c>
      <c r="AF60" t="n">
        <v>2.668248861750325e-06</v>
      </c>
      <c r="AG60" t="n">
        <v>0.1725</v>
      </c>
      <c r="AH60" t="n">
        <v>67653.6968717728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12.0724</v>
      </c>
      <c r="E61" t="n">
        <v>8.279999999999999</v>
      </c>
      <c r="F61" t="n">
        <v>5.12</v>
      </c>
      <c r="G61" t="n">
        <v>61.45</v>
      </c>
      <c r="H61" t="n">
        <v>0.92</v>
      </c>
      <c r="I61" t="n">
        <v>5</v>
      </c>
      <c r="J61" t="n">
        <v>303.99</v>
      </c>
      <c r="K61" t="n">
        <v>60.56</v>
      </c>
      <c r="L61" t="n">
        <v>15.75</v>
      </c>
      <c r="M61" t="n">
        <v>3</v>
      </c>
      <c r="N61" t="n">
        <v>87.68000000000001</v>
      </c>
      <c r="O61" t="n">
        <v>37726.27</v>
      </c>
      <c r="P61" t="n">
        <v>83.81999999999999</v>
      </c>
      <c r="Q61" t="n">
        <v>202.82</v>
      </c>
      <c r="R61" t="n">
        <v>20.25</v>
      </c>
      <c r="S61" t="n">
        <v>13.89</v>
      </c>
      <c r="T61" t="n">
        <v>1499.89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54.68689916381394</v>
      </c>
      <c r="AB61" t="n">
        <v>74.82502805162115</v>
      </c>
      <c r="AC61" t="n">
        <v>67.6838323919778</v>
      </c>
      <c r="AD61" t="n">
        <v>54686.89916381394</v>
      </c>
      <c r="AE61" t="n">
        <v>74825.02805162115</v>
      </c>
      <c r="AF61" t="n">
        <v>2.667696424698724e-06</v>
      </c>
      <c r="AG61" t="n">
        <v>0.1725</v>
      </c>
      <c r="AH61" t="n">
        <v>67683.8323919778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12.0785</v>
      </c>
      <c r="E62" t="n">
        <v>8.279999999999999</v>
      </c>
      <c r="F62" t="n">
        <v>5.12</v>
      </c>
      <c r="G62" t="n">
        <v>61.4</v>
      </c>
      <c r="H62" t="n">
        <v>0.9399999999999999</v>
      </c>
      <c r="I62" t="n">
        <v>5</v>
      </c>
      <c r="J62" t="n">
        <v>304.52</v>
      </c>
      <c r="K62" t="n">
        <v>60.56</v>
      </c>
      <c r="L62" t="n">
        <v>16</v>
      </c>
      <c r="M62" t="n">
        <v>3</v>
      </c>
      <c r="N62" t="n">
        <v>87.97</v>
      </c>
      <c r="O62" t="n">
        <v>37792.08</v>
      </c>
      <c r="P62" t="n">
        <v>83.66</v>
      </c>
      <c r="Q62" t="n">
        <v>202.83</v>
      </c>
      <c r="R62" t="n">
        <v>20.12</v>
      </c>
      <c r="S62" t="n">
        <v>13.89</v>
      </c>
      <c r="T62" t="n">
        <v>1435.82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54.58839819838582</v>
      </c>
      <c r="AB62" t="n">
        <v>74.69025468516656</v>
      </c>
      <c r="AC62" t="n">
        <v>67.56192160646199</v>
      </c>
      <c r="AD62" t="n">
        <v>54588.39819838582</v>
      </c>
      <c r="AE62" t="n">
        <v>74690.25468516657</v>
      </c>
      <c r="AF62" t="n">
        <v>2.66904437110463e-06</v>
      </c>
      <c r="AG62" t="n">
        <v>0.1725</v>
      </c>
      <c r="AH62" t="n">
        <v>67561.921606462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12.0773</v>
      </c>
      <c r="E63" t="n">
        <v>8.279999999999999</v>
      </c>
      <c r="F63" t="n">
        <v>5.12</v>
      </c>
      <c r="G63" t="n">
        <v>61.41</v>
      </c>
      <c r="H63" t="n">
        <v>0.95</v>
      </c>
      <c r="I63" t="n">
        <v>5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83.64</v>
      </c>
      <c r="Q63" t="n">
        <v>202.81</v>
      </c>
      <c r="R63" t="n">
        <v>20.15</v>
      </c>
      <c r="S63" t="n">
        <v>13.89</v>
      </c>
      <c r="T63" t="n">
        <v>1452.11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54.58457306642531</v>
      </c>
      <c r="AB63" t="n">
        <v>74.68502097086528</v>
      </c>
      <c r="AC63" t="n">
        <v>67.55718739050806</v>
      </c>
      <c r="AD63" t="n">
        <v>54584.57306642531</v>
      </c>
      <c r="AE63" t="n">
        <v>74685.02097086528</v>
      </c>
      <c r="AF63" t="n">
        <v>2.668779201319862e-06</v>
      </c>
      <c r="AG63" t="n">
        <v>0.1725</v>
      </c>
      <c r="AH63" t="n">
        <v>67557.18739050806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12.0749</v>
      </c>
      <c r="E64" t="n">
        <v>8.279999999999999</v>
      </c>
      <c r="F64" t="n">
        <v>5.12</v>
      </c>
      <c r="G64" t="n">
        <v>61.43</v>
      </c>
      <c r="H64" t="n">
        <v>0.96</v>
      </c>
      <c r="I64" t="n">
        <v>5</v>
      </c>
      <c r="J64" t="n">
        <v>305.59</v>
      </c>
      <c r="K64" t="n">
        <v>60.56</v>
      </c>
      <c r="L64" t="n">
        <v>16.5</v>
      </c>
      <c r="M64" t="n">
        <v>3</v>
      </c>
      <c r="N64" t="n">
        <v>88.54000000000001</v>
      </c>
      <c r="O64" t="n">
        <v>37924.08</v>
      </c>
      <c r="P64" t="n">
        <v>83.94</v>
      </c>
      <c r="Q64" t="n">
        <v>202.81</v>
      </c>
      <c r="R64" t="n">
        <v>20.17</v>
      </c>
      <c r="S64" t="n">
        <v>13.89</v>
      </c>
      <c r="T64" t="n">
        <v>1461.21</v>
      </c>
      <c r="U64" t="n">
        <v>0.6899999999999999</v>
      </c>
      <c r="V64" t="n">
        <v>0.76</v>
      </c>
      <c r="W64" t="n">
        <v>0.65</v>
      </c>
      <c r="X64" t="n">
        <v>0.08</v>
      </c>
      <c r="Y64" t="n">
        <v>1</v>
      </c>
      <c r="Z64" t="n">
        <v>10</v>
      </c>
      <c r="AA64" t="n">
        <v>54.73015292215872</v>
      </c>
      <c r="AB64" t="n">
        <v>74.88420975200958</v>
      </c>
      <c r="AC64" t="n">
        <v>67.73736587394323</v>
      </c>
      <c r="AD64" t="n">
        <v>54730.15292215872</v>
      </c>
      <c r="AE64" t="n">
        <v>74884.20975200958</v>
      </c>
      <c r="AF64" t="n">
        <v>2.668248861750325e-06</v>
      </c>
      <c r="AG64" t="n">
        <v>0.1725</v>
      </c>
      <c r="AH64" t="n">
        <v>67737.36587394323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12.0664</v>
      </c>
      <c r="E65" t="n">
        <v>8.289999999999999</v>
      </c>
      <c r="F65" t="n">
        <v>5.13</v>
      </c>
      <c r="G65" t="n">
        <v>61.5</v>
      </c>
      <c r="H65" t="n">
        <v>0.97</v>
      </c>
      <c r="I65" t="n">
        <v>5</v>
      </c>
      <c r="J65" t="n">
        <v>306.13</v>
      </c>
      <c r="K65" t="n">
        <v>60.56</v>
      </c>
      <c r="L65" t="n">
        <v>16.75</v>
      </c>
      <c r="M65" t="n">
        <v>3</v>
      </c>
      <c r="N65" t="n">
        <v>88.83</v>
      </c>
      <c r="O65" t="n">
        <v>37990.27</v>
      </c>
      <c r="P65" t="n">
        <v>84</v>
      </c>
      <c r="Q65" t="n">
        <v>202.81</v>
      </c>
      <c r="R65" t="n">
        <v>20.36</v>
      </c>
      <c r="S65" t="n">
        <v>13.89</v>
      </c>
      <c r="T65" t="n">
        <v>1553.91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54.82336172222669</v>
      </c>
      <c r="AB65" t="n">
        <v>75.01174214434457</v>
      </c>
      <c r="AC65" t="n">
        <v>67.85272675374662</v>
      </c>
      <c r="AD65" t="n">
        <v>54823.36172222669</v>
      </c>
      <c r="AE65" t="n">
        <v>75011.74214434456</v>
      </c>
      <c r="AF65" t="n">
        <v>2.666370575774882e-06</v>
      </c>
      <c r="AG65" t="n">
        <v>0.1727083333333333</v>
      </c>
      <c r="AH65" t="n">
        <v>67852.72675374663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12.0724</v>
      </c>
      <c r="E66" t="n">
        <v>8.279999999999999</v>
      </c>
      <c r="F66" t="n">
        <v>5.12</v>
      </c>
      <c r="G66" t="n">
        <v>61.45</v>
      </c>
      <c r="H66" t="n">
        <v>0.99</v>
      </c>
      <c r="I66" t="n">
        <v>5</v>
      </c>
      <c r="J66" t="n">
        <v>306.67</v>
      </c>
      <c r="K66" t="n">
        <v>60.56</v>
      </c>
      <c r="L66" t="n">
        <v>17</v>
      </c>
      <c r="M66" t="n">
        <v>3</v>
      </c>
      <c r="N66" t="n">
        <v>89.11</v>
      </c>
      <c r="O66" t="n">
        <v>38056.58</v>
      </c>
      <c r="P66" t="n">
        <v>83.78</v>
      </c>
      <c r="Q66" t="n">
        <v>202.85</v>
      </c>
      <c r="R66" t="n">
        <v>20.31</v>
      </c>
      <c r="S66" t="n">
        <v>13.89</v>
      </c>
      <c r="T66" t="n">
        <v>1529.29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54.66886808940634</v>
      </c>
      <c r="AB66" t="n">
        <v>74.80035714014181</v>
      </c>
      <c r="AC66" t="n">
        <v>67.66151603766421</v>
      </c>
      <c r="AD66" t="n">
        <v>54668.86808940634</v>
      </c>
      <c r="AE66" t="n">
        <v>74800.35714014182</v>
      </c>
      <c r="AF66" t="n">
        <v>2.667696424698724e-06</v>
      </c>
      <c r="AG66" t="n">
        <v>0.1725</v>
      </c>
      <c r="AH66" t="n">
        <v>67661.51603766422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12.0712</v>
      </c>
      <c r="E67" t="n">
        <v>8.279999999999999</v>
      </c>
      <c r="F67" t="n">
        <v>5.12</v>
      </c>
      <c r="G67" t="n">
        <v>61.46</v>
      </c>
      <c r="H67" t="n">
        <v>1</v>
      </c>
      <c r="I67" t="n">
        <v>5</v>
      </c>
      <c r="J67" t="n">
        <v>307.21</v>
      </c>
      <c r="K67" t="n">
        <v>60.56</v>
      </c>
      <c r="L67" t="n">
        <v>17.25</v>
      </c>
      <c r="M67" t="n">
        <v>3</v>
      </c>
      <c r="N67" t="n">
        <v>89.40000000000001</v>
      </c>
      <c r="O67" t="n">
        <v>38123.01</v>
      </c>
      <c r="P67" t="n">
        <v>83.68000000000001</v>
      </c>
      <c r="Q67" t="n">
        <v>202.82</v>
      </c>
      <c r="R67" t="n">
        <v>20.3</v>
      </c>
      <c r="S67" t="n">
        <v>13.89</v>
      </c>
      <c r="T67" t="n">
        <v>1524.37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54.62898329023854</v>
      </c>
      <c r="AB67" t="n">
        <v>74.74578499832731</v>
      </c>
      <c r="AC67" t="n">
        <v>67.61215218447198</v>
      </c>
      <c r="AD67" t="n">
        <v>54628.98329023855</v>
      </c>
      <c r="AE67" t="n">
        <v>74745.7849983273</v>
      </c>
      <c r="AF67" t="n">
        <v>2.667431254913956e-06</v>
      </c>
      <c r="AG67" t="n">
        <v>0.1725</v>
      </c>
      <c r="AH67" t="n">
        <v>67612.15218447198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12.0647</v>
      </c>
      <c r="E68" t="n">
        <v>8.289999999999999</v>
      </c>
      <c r="F68" t="n">
        <v>5.13</v>
      </c>
      <c r="G68" t="n">
        <v>61.52</v>
      </c>
      <c r="H68" t="n">
        <v>1.01</v>
      </c>
      <c r="I68" t="n">
        <v>5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83.62</v>
      </c>
      <c r="Q68" t="n">
        <v>202.81</v>
      </c>
      <c r="R68" t="n">
        <v>20.32</v>
      </c>
      <c r="S68" t="n">
        <v>13.89</v>
      </c>
      <c r="T68" t="n">
        <v>1536.8</v>
      </c>
      <c r="U68" t="n">
        <v>0.68</v>
      </c>
      <c r="V68" t="n">
        <v>0.75</v>
      </c>
      <c r="W68" t="n">
        <v>0.65</v>
      </c>
      <c r="X68" t="n">
        <v>0.09</v>
      </c>
      <c r="Y68" t="n">
        <v>1</v>
      </c>
      <c r="Z68" t="n">
        <v>10</v>
      </c>
      <c r="AA68" t="n">
        <v>54.65934573620041</v>
      </c>
      <c r="AB68" t="n">
        <v>74.78732823638889</v>
      </c>
      <c r="AC68" t="n">
        <v>67.6497305941993</v>
      </c>
      <c r="AD68" t="n">
        <v>54659.3457362004</v>
      </c>
      <c r="AE68" t="n">
        <v>74787.32823638889</v>
      </c>
      <c r="AF68" t="n">
        <v>2.665994918579794e-06</v>
      </c>
      <c r="AG68" t="n">
        <v>0.1727083333333333</v>
      </c>
      <c r="AH68" t="n">
        <v>67649.7305941993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12.0769</v>
      </c>
      <c r="E69" t="n">
        <v>8.279999999999999</v>
      </c>
      <c r="F69" t="n">
        <v>5.12</v>
      </c>
      <c r="G69" t="n">
        <v>61.42</v>
      </c>
      <c r="H69" t="n">
        <v>1.03</v>
      </c>
      <c r="I69" t="n">
        <v>5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83.34999999999999</v>
      </c>
      <c r="Q69" t="n">
        <v>202.81</v>
      </c>
      <c r="R69" t="n">
        <v>20.19</v>
      </c>
      <c r="S69" t="n">
        <v>13.89</v>
      </c>
      <c r="T69" t="n">
        <v>1468.59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54.4556253331963</v>
      </c>
      <c r="AB69" t="n">
        <v>74.50858899348893</v>
      </c>
      <c r="AC69" t="n">
        <v>67.39759383342862</v>
      </c>
      <c r="AD69" t="n">
        <v>54455.6253331963</v>
      </c>
      <c r="AE69" t="n">
        <v>74508.58899348893</v>
      </c>
      <c r="AF69" t="n">
        <v>2.668690811391606e-06</v>
      </c>
      <c r="AG69" t="n">
        <v>0.1725</v>
      </c>
      <c r="AH69" t="n">
        <v>67397.59383342862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12.0773</v>
      </c>
      <c r="E70" t="n">
        <v>8.279999999999999</v>
      </c>
      <c r="F70" t="n">
        <v>5.12</v>
      </c>
      <c r="G70" t="n">
        <v>61.41</v>
      </c>
      <c r="H70" t="n">
        <v>1.04</v>
      </c>
      <c r="I70" t="n">
        <v>5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83.09999999999999</v>
      </c>
      <c r="Q70" t="n">
        <v>202.81</v>
      </c>
      <c r="R70" t="n">
        <v>20.18</v>
      </c>
      <c r="S70" t="n">
        <v>13.89</v>
      </c>
      <c r="T70" t="n">
        <v>1465.48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54.34125232204058</v>
      </c>
      <c r="AB70" t="n">
        <v>74.35209879384462</v>
      </c>
      <c r="AC70" t="n">
        <v>67.25603883880294</v>
      </c>
      <c r="AD70" t="n">
        <v>54341.25232204058</v>
      </c>
      <c r="AE70" t="n">
        <v>74352.09879384462</v>
      </c>
      <c r="AF70" t="n">
        <v>2.668779201319862e-06</v>
      </c>
      <c r="AG70" t="n">
        <v>0.1725</v>
      </c>
      <c r="AH70" t="n">
        <v>67256.03883880294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12.0862</v>
      </c>
      <c r="E71" t="n">
        <v>8.27</v>
      </c>
      <c r="F71" t="n">
        <v>5.11</v>
      </c>
      <c r="G71" t="n">
        <v>61.34</v>
      </c>
      <c r="H71" t="n">
        <v>1.05</v>
      </c>
      <c r="I71" t="n">
        <v>5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82.67</v>
      </c>
      <c r="Q71" t="n">
        <v>202.81</v>
      </c>
      <c r="R71" t="n">
        <v>19.96</v>
      </c>
      <c r="S71" t="n">
        <v>13.89</v>
      </c>
      <c r="T71" t="n">
        <v>1352.62</v>
      </c>
      <c r="U71" t="n">
        <v>0.7</v>
      </c>
      <c r="V71" t="n">
        <v>0.76</v>
      </c>
      <c r="W71" t="n">
        <v>0.64</v>
      </c>
      <c r="X71" t="n">
        <v>0.07000000000000001</v>
      </c>
      <c r="Y71" t="n">
        <v>1</v>
      </c>
      <c r="Z71" t="n">
        <v>10</v>
      </c>
      <c r="AA71" t="n">
        <v>54.08015177042597</v>
      </c>
      <c r="AB71" t="n">
        <v>73.99484950018233</v>
      </c>
      <c r="AC71" t="n">
        <v>66.93288491632515</v>
      </c>
      <c r="AD71" t="n">
        <v>54080.15177042597</v>
      </c>
      <c r="AE71" t="n">
        <v>73994.84950018233</v>
      </c>
      <c r="AF71" t="n">
        <v>2.670745877223561e-06</v>
      </c>
      <c r="AG71" t="n">
        <v>0.1722916666666666</v>
      </c>
      <c r="AH71" t="n">
        <v>66932.88491632514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12.0846</v>
      </c>
      <c r="E72" t="n">
        <v>8.279999999999999</v>
      </c>
      <c r="F72" t="n">
        <v>5.11</v>
      </c>
      <c r="G72" t="n">
        <v>61.35</v>
      </c>
      <c r="H72" t="n">
        <v>1.06</v>
      </c>
      <c r="I72" t="n">
        <v>5</v>
      </c>
      <c r="J72" t="n">
        <v>309.91</v>
      </c>
      <c r="K72" t="n">
        <v>60.56</v>
      </c>
      <c r="L72" t="n">
        <v>18.5</v>
      </c>
      <c r="M72" t="n">
        <v>3</v>
      </c>
      <c r="N72" t="n">
        <v>90.86</v>
      </c>
      <c r="O72" t="n">
        <v>38457.09</v>
      </c>
      <c r="P72" t="n">
        <v>82.5</v>
      </c>
      <c r="Q72" t="n">
        <v>202.81</v>
      </c>
      <c r="R72" t="n">
        <v>20.02</v>
      </c>
      <c r="S72" t="n">
        <v>13.89</v>
      </c>
      <c r="T72" t="n">
        <v>1384.21</v>
      </c>
      <c r="U72" t="n">
        <v>0.6899999999999999</v>
      </c>
      <c r="V72" t="n">
        <v>0.76</v>
      </c>
      <c r="W72" t="n">
        <v>0.64</v>
      </c>
      <c r="X72" t="n">
        <v>0.07000000000000001</v>
      </c>
      <c r="Y72" t="n">
        <v>1</v>
      </c>
      <c r="Z72" t="n">
        <v>10</v>
      </c>
      <c r="AA72" t="n">
        <v>54.01135201000058</v>
      </c>
      <c r="AB72" t="n">
        <v>73.90071463273712</v>
      </c>
      <c r="AC72" t="n">
        <v>66.84773414850974</v>
      </c>
      <c r="AD72" t="n">
        <v>54011.35201000058</v>
      </c>
      <c r="AE72" t="n">
        <v>73900.71463273712</v>
      </c>
      <c r="AF72" t="n">
        <v>2.670392317510537e-06</v>
      </c>
      <c r="AG72" t="n">
        <v>0.1725</v>
      </c>
      <c r="AH72" t="n">
        <v>66847.73414850974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12.0805</v>
      </c>
      <c r="E73" t="n">
        <v>8.279999999999999</v>
      </c>
      <c r="F73" t="n">
        <v>5.12</v>
      </c>
      <c r="G73" t="n">
        <v>61.39</v>
      </c>
      <c r="H73" t="n">
        <v>1.08</v>
      </c>
      <c r="I73" t="n">
        <v>5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82.33</v>
      </c>
      <c r="Q73" t="n">
        <v>202.81</v>
      </c>
      <c r="R73" t="n">
        <v>20.04</v>
      </c>
      <c r="S73" t="n">
        <v>13.89</v>
      </c>
      <c r="T73" t="n">
        <v>1396.61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53.98062467334612</v>
      </c>
      <c r="AB73" t="n">
        <v>73.8586721351321</v>
      </c>
      <c r="AC73" t="n">
        <v>66.80970412786914</v>
      </c>
      <c r="AD73" t="n">
        <v>53980.62467334612</v>
      </c>
      <c r="AE73" t="n">
        <v>73858.6721351321</v>
      </c>
      <c r="AF73" t="n">
        <v>2.669486320745911e-06</v>
      </c>
      <c r="AG73" t="n">
        <v>0.1725</v>
      </c>
      <c r="AH73" t="n">
        <v>66809.70412786913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12.0688</v>
      </c>
      <c r="E74" t="n">
        <v>8.289999999999999</v>
      </c>
      <c r="F74" t="n">
        <v>5.12</v>
      </c>
      <c r="G74" t="n">
        <v>61.48</v>
      </c>
      <c r="H74" t="n">
        <v>1.09</v>
      </c>
      <c r="I74" t="n">
        <v>5</v>
      </c>
      <c r="J74" t="n">
        <v>311.01</v>
      </c>
      <c r="K74" t="n">
        <v>60.56</v>
      </c>
      <c r="L74" t="n">
        <v>19</v>
      </c>
      <c r="M74" t="n">
        <v>3</v>
      </c>
      <c r="N74" t="n">
        <v>91.45</v>
      </c>
      <c r="O74" t="n">
        <v>38591.62</v>
      </c>
      <c r="P74" t="n">
        <v>82.42</v>
      </c>
      <c r="Q74" t="n">
        <v>202.81</v>
      </c>
      <c r="R74" t="n">
        <v>20.26</v>
      </c>
      <c r="S74" t="n">
        <v>13.89</v>
      </c>
      <c r="T74" t="n">
        <v>1507.2</v>
      </c>
      <c r="U74" t="n">
        <v>0.6899999999999999</v>
      </c>
      <c r="V74" t="n">
        <v>0.76</v>
      </c>
      <c r="W74" t="n">
        <v>0.65</v>
      </c>
      <c r="X74" t="n">
        <v>0.09</v>
      </c>
      <c r="Y74" t="n">
        <v>1</v>
      </c>
      <c r="Z74" t="n">
        <v>10</v>
      </c>
      <c r="AA74" t="n">
        <v>54.0721345232394</v>
      </c>
      <c r="AB74" t="n">
        <v>73.98387994888569</v>
      </c>
      <c r="AC74" t="n">
        <v>66.92296228360838</v>
      </c>
      <c r="AD74" t="n">
        <v>54072.1345232394</v>
      </c>
      <c r="AE74" t="n">
        <v>73983.87994888569</v>
      </c>
      <c r="AF74" t="n">
        <v>2.666900915344419e-06</v>
      </c>
      <c r="AG74" t="n">
        <v>0.1727083333333333</v>
      </c>
      <c r="AH74" t="n">
        <v>66922.96228360839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12.0826</v>
      </c>
      <c r="E75" t="n">
        <v>8.279999999999999</v>
      </c>
      <c r="F75" t="n">
        <v>5.11</v>
      </c>
      <c r="G75" t="n">
        <v>61.37</v>
      </c>
      <c r="H75" t="n">
        <v>1.1</v>
      </c>
      <c r="I75" t="n">
        <v>5</v>
      </c>
      <c r="J75" t="n">
        <v>311.55</v>
      </c>
      <c r="K75" t="n">
        <v>60.56</v>
      </c>
      <c r="L75" t="n">
        <v>19.25</v>
      </c>
      <c r="M75" t="n">
        <v>3</v>
      </c>
      <c r="N75" t="n">
        <v>91.75</v>
      </c>
      <c r="O75" t="n">
        <v>38659.08</v>
      </c>
      <c r="P75" t="n">
        <v>82.13</v>
      </c>
      <c r="Q75" t="n">
        <v>202.82</v>
      </c>
      <c r="R75" t="n">
        <v>20.06</v>
      </c>
      <c r="S75" t="n">
        <v>13.89</v>
      </c>
      <c r="T75" t="n">
        <v>1407.13</v>
      </c>
      <c r="U75" t="n">
        <v>0.6899999999999999</v>
      </c>
      <c r="V75" t="n">
        <v>0.76</v>
      </c>
      <c r="W75" t="n">
        <v>0.64</v>
      </c>
      <c r="X75" t="n">
        <v>0.08</v>
      </c>
      <c r="Y75" t="n">
        <v>1</v>
      </c>
      <c r="Z75" t="n">
        <v>10</v>
      </c>
      <c r="AA75" t="n">
        <v>53.8532506421688</v>
      </c>
      <c r="AB75" t="n">
        <v>73.68439336632972</v>
      </c>
      <c r="AC75" t="n">
        <v>66.65205828015938</v>
      </c>
      <c r="AD75" t="n">
        <v>53853.25064216879</v>
      </c>
      <c r="AE75" t="n">
        <v>73684.39336632972</v>
      </c>
      <c r="AF75" t="n">
        <v>2.669950367869256e-06</v>
      </c>
      <c r="AG75" t="n">
        <v>0.1725</v>
      </c>
      <c r="AH75" t="n">
        <v>66652.05828015938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12.1926</v>
      </c>
      <c r="E76" t="n">
        <v>8.199999999999999</v>
      </c>
      <c r="F76" t="n">
        <v>5.09</v>
      </c>
      <c r="G76" t="n">
        <v>76.38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81.5</v>
      </c>
      <c r="Q76" t="n">
        <v>202.83</v>
      </c>
      <c r="R76" t="n">
        <v>19.3</v>
      </c>
      <c r="S76" t="n">
        <v>13.89</v>
      </c>
      <c r="T76" t="n">
        <v>1031.6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53.04430856868314</v>
      </c>
      <c r="AB76" t="n">
        <v>72.57756313338166</v>
      </c>
      <c r="AC76" t="n">
        <v>65.65086237119755</v>
      </c>
      <c r="AD76" t="n">
        <v>53044.30856868314</v>
      </c>
      <c r="AE76" t="n">
        <v>72577.56313338166</v>
      </c>
      <c r="AF76" t="n">
        <v>2.694257598139696e-06</v>
      </c>
      <c r="AG76" t="n">
        <v>0.1708333333333333</v>
      </c>
      <c r="AH76" t="n">
        <v>65650.86237119755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12.1918</v>
      </c>
      <c r="E77" t="n">
        <v>8.199999999999999</v>
      </c>
      <c r="F77" t="n">
        <v>5.09</v>
      </c>
      <c r="G77" t="n">
        <v>76.38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81.48999999999999</v>
      </c>
      <c r="Q77" t="n">
        <v>202.81</v>
      </c>
      <c r="R77" t="n">
        <v>19.3</v>
      </c>
      <c r="S77" t="n">
        <v>13.89</v>
      </c>
      <c r="T77" t="n">
        <v>1031.39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53.04316946212933</v>
      </c>
      <c r="AB77" t="n">
        <v>72.5760045575409</v>
      </c>
      <c r="AC77" t="n">
        <v>65.64945254364756</v>
      </c>
      <c r="AD77" t="n">
        <v>53043.16946212934</v>
      </c>
      <c r="AE77" t="n">
        <v>72576.0045575409</v>
      </c>
      <c r="AF77" t="n">
        <v>2.694080818283184e-06</v>
      </c>
      <c r="AG77" t="n">
        <v>0.1708333333333333</v>
      </c>
      <c r="AH77" t="n">
        <v>65649.45254364755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12.1844</v>
      </c>
      <c r="E78" t="n">
        <v>8.210000000000001</v>
      </c>
      <c r="F78" t="n">
        <v>5.1</v>
      </c>
      <c r="G78" t="n">
        <v>76.45999999999999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81.68000000000001</v>
      </c>
      <c r="Q78" t="n">
        <v>202.81</v>
      </c>
      <c r="R78" t="n">
        <v>19.41</v>
      </c>
      <c r="S78" t="n">
        <v>13.89</v>
      </c>
      <c r="T78" t="n">
        <v>1087.28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53.18780106383959</v>
      </c>
      <c r="AB78" t="n">
        <v>72.77389589569673</v>
      </c>
      <c r="AC78" t="n">
        <v>65.82845741023208</v>
      </c>
      <c r="AD78" t="n">
        <v>53187.80106383959</v>
      </c>
      <c r="AE78" t="n">
        <v>72773.89589569673</v>
      </c>
      <c r="AF78" t="n">
        <v>2.692445604610445e-06</v>
      </c>
      <c r="AG78" t="n">
        <v>0.1710416666666667</v>
      </c>
      <c r="AH78" t="n">
        <v>65828.45741023208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12.1836</v>
      </c>
      <c r="E79" t="n">
        <v>8.210000000000001</v>
      </c>
      <c r="F79" t="n">
        <v>5.1</v>
      </c>
      <c r="G79" t="n">
        <v>76.47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81.87</v>
      </c>
      <c r="Q79" t="n">
        <v>202.88</v>
      </c>
      <c r="R79" t="n">
        <v>19.53</v>
      </c>
      <c r="S79" t="n">
        <v>13.89</v>
      </c>
      <c r="T79" t="n">
        <v>1143.48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53.27600307470693</v>
      </c>
      <c r="AB79" t="n">
        <v>72.89457777816345</v>
      </c>
      <c r="AC79" t="n">
        <v>65.93762158321431</v>
      </c>
      <c r="AD79" t="n">
        <v>53276.00307470692</v>
      </c>
      <c r="AE79" t="n">
        <v>72894.57777816345</v>
      </c>
      <c r="AF79" t="n">
        <v>2.692268824753933e-06</v>
      </c>
      <c r="AG79" t="n">
        <v>0.1710416666666667</v>
      </c>
      <c r="AH79" t="n">
        <v>65937.62158321431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12.1914</v>
      </c>
      <c r="E80" t="n">
        <v>8.199999999999999</v>
      </c>
      <c r="F80" t="n">
        <v>5.09</v>
      </c>
      <c r="G80" t="n">
        <v>76.39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81.98</v>
      </c>
      <c r="Q80" t="n">
        <v>202.81</v>
      </c>
      <c r="R80" t="n">
        <v>19.38</v>
      </c>
      <c r="S80" t="n">
        <v>13.89</v>
      </c>
      <c r="T80" t="n">
        <v>1070.73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53.26355638695836</v>
      </c>
      <c r="AB80" t="n">
        <v>72.87754767087672</v>
      </c>
      <c r="AC80" t="n">
        <v>65.92221680546515</v>
      </c>
      <c r="AD80" t="n">
        <v>53263.55638695836</v>
      </c>
      <c r="AE80" t="n">
        <v>72877.54767087672</v>
      </c>
      <c r="AF80" t="n">
        <v>2.693992428354927e-06</v>
      </c>
      <c r="AG80" t="n">
        <v>0.1708333333333333</v>
      </c>
      <c r="AH80" t="n">
        <v>65922.21680546516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12.1803</v>
      </c>
      <c r="E81" t="n">
        <v>8.210000000000001</v>
      </c>
      <c r="F81" t="n">
        <v>5.1</v>
      </c>
      <c r="G81" t="n">
        <v>76.5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82.2</v>
      </c>
      <c r="Q81" t="n">
        <v>202.84</v>
      </c>
      <c r="R81" t="n">
        <v>19.57</v>
      </c>
      <c r="S81" t="n">
        <v>13.89</v>
      </c>
      <c r="T81" t="n">
        <v>1166.54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53.43723077006265</v>
      </c>
      <c r="AB81" t="n">
        <v>73.11517662381294</v>
      </c>
      <c r="AC81" t="n">
        <v>66.13716678464753</v>
      </c>
      <c r="AD81" t="n">
        <v>53437.23077006265</v>
      </c>
      <c r="AE81" t="n">
        <v>73115.17662381295</v>
      </c>
      <c r="AF81" t="n">
        <v>2.69153960784582e-06</v>
      </c>
      <c r="AG81" t="n">
        <v>0.1710416666666667</v>
      </c>
      <c r="AH81" t="n">
        <v>66137.16678464753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12.1799</v>
      </c>
      <c r="E82" t="n">
        <v>8.210000000000001</v>
      </c>
      <c r="F82" t="n">
        <v>5.1</v>
      </c>
      <c r="G82" t="n">
        <v>76.5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82.31999999999999</v>
      </c>
      <c r="Q82" t="n">
        <v>202.81</v>
      </c>
      <c r="R82" t="n">
        <v>19.63</v>
      </c>
      <c r="S82" t="n">
        <v>13.89</v>
      </c>
      <c r="T82" t="n">
        <v>1196.39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53.49252332138557</v>
      </c>
      <c r="AB82" t="n">
        <v>73.19083033186814</v>
      </c>
      <c r="AC82" t="n">
        <v>66.2056002089866</v>
      </c>
      <c r="AD82" t="n">
        <v>53492.52332138557</v>
      </c>
      <c r="AE82" t="n">
        <v>73190.83033186814</v>
      </c>
      <c r="AF82" t="n">
        <v>2.691451217917563e-06</v>
      </c>
      <c r="AG82" t="n">
        <v>0.1710416666666667</v>
      </c>
      <c r="AH82" t="n">
        <v>66205.60020898659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12.1807</v>
      </c>
      <c r="E83" t="n">
        <v>8.210000000000001</v>
      </c>
      <c r="F83" t="n">
        <v>5.1</v>
      </c>
      <c r="G83" t="n">
        <v>76.5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82.28</v>
      </c>
      <c r="Q83" t="n">
        <v>202.81</v>
      </c>
      <c r="R83" t="n">
        <v>19.58</v>
      </c>
      <c r="S83" t="n">
        <v>13.89</v>
      </c>
      <c r="T83" t="n">
        <v>1168.21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53.47129564051622</v>
      </c>
      <c r="AB83" t="n">
        <v>73.16178568240353</v>
      </c>
      <c r="AC83" t="n">
        <v>66.17932754010245</v>
      </c>
      <c r="AD83" t="n">
        <v>53471.29564051622</v>
      </c>
      <c r="AE83" t="n">
        <v>73161.78568240353</v>
      </c>
      <c r="AF83" t="n">
        <v>2.691627997774075e-06</v>
      </c>
      <c r="AG83" t="n">
        <v>0.1710416666666667</v>
      </c>
      <c r="AH83" t="n">
        <v>66179.32754010244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12.1729</v>
      </c>
      <c r="E84" t="n">
        <v>8.220000000000001</v>
      </c>
      <c r="F84" t="n">
        <v>5.11</v>
      </c>
      <c r="G84" t="n">
        <v>76.58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82.31999999999999</v>
      </c>
      <c r="Q84" t="n">
        <v>202.81</v>
      </c>
      <c r="R84" t="n">
        <v>19.7</v>
      </c>
      <c r="S84" t="n">
        <v>13.89</v>
      </c>
      <c r="T84" t="n">
        <v>1229.31</v>
      </c>
      <c r="U84" t="n">
        <v>0.71</v>
      </c>
      <c r="V84" t="n">
        <v>0.76</v>
      </c>
      <c r="W84" t="n">
        <v>0.65</v>
      </c>
      <c r="X84" t="n">
        <v>0.07000000000000001</v>
      </c>
      <c r="Y84" t="n">
        <v>1</v>
      </c>
      <c r="Z84" t="n">
        <v>10</v>
      </c>
      <c r="AA84" t="n">
        <v>53.55094328154396</v>
      </c>
      <c r="AB84" t="n">
        <v>73.27076309866354</v>
      </c>
      <c r="AC84" t="n">
        <v>66.27790430470542</v>
      </c>
      <c r="AD84" t="n">
        <v>53550.94328154396</v>
      </c>
      <c r="AE84" t="n">
        <v>73270.76309866353</v>
      </c>
      <c r="AF84" t="n">
        <v>2.689904394173081e-06</v>
      </c>
      <c r="AG84" t="n">
        <v>0.17125</v>
      </c>
      <c r="AH84" t="n">
        <v>66277.90430470541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12.1786</v>
      </c>
      <c r="E85" t="n">
        <v>8.210000000000001</v>
      </c>
      <c r="F85" t="n">
        <v>5.1</v>
      </c>
      <c r="G85" t="n">
        <v>76.52</v>
      </c>
      <c r="H85" t="n">
        <v>1.22</v>
      </c>
      <c r="I85" t="n">
        <v>4</v>
      </c>
      <c r="J85" t="n">
        <v>317.08</v>
      </c>
      <c r="K85" t="n">
        <v>60.56</v>
      </c>
      <c r="L85" t="n">
        <v>21.75</v>
      </c>
      <c r="M85" t="n">
        <v>2</v>
      </c>
      <c r="N85" t="n">
        <v>94.78</v>
      </c>
      <c r="O85" t="n">
        <v>39341.24</v>
      </c>
      <c r="P85" t="n">
        <v>82.15000000000001</v>
      </c>
      <c r="Q85" t="n">
        <v>202.81</v>
      </c>
      <c r="R85" t="n">
        <v>19.6</v>
      </c>
      <c r="S85" t="n">
        <v>13.89</v>
      </c>
      <c r="T85" t="n">
        <v>1181.12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53.42201544337486</v>
      </c>
      <c r="AB85" t="n">
        <v>73.09435834258589</v>
      </c>
      <c r="AC85" t="n">
        <v>66.11833537096213</v>
      </c>
      <c r="AD85" t="n">
        <v>53422.01544337486</v>
      </c>
      <c r="AE85" t="n">
        <v>73094.3583425859</v>
      </c>
      <c r="AF85" t="n">
        <v>2.691163950650731e-06</v>
      </c>
      <c r="AG85" t="n">
        <v>0.1710416666666667</v>
      </c>
      <c r="AH85" t="n">
        <v>66118.33537096213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12.1881</v>
      </c>
      <c r="E86" t="n">
        <v>8.199999999999999</v>
      </c>
      <c r="F86" t="n">
        <v>5.09</v>
      </c>
      <c r="G86" t="n">
        <v>76.42</v>
      </c>
      <c r="H86" t="n">
        <v>1.23</v>
      </c>
      <c r="I86" t="n">
        <v>4</v>
      </c>
      <c r="J86" t="n">
        <v>317.64</v>
      </c>
      <c r="K86" t="n">
        <v>60.56</v>
      </c>
      <c r="L86" t="n">
        <v>22</v>
      </c>
      <c r="M86" t="n">
        <v>2</v>
      </c>
      <c r="N86" t="n">
        <v>95.09</v>
      </c>
      <c r="O86" t="n">
        <v>39410.2</v>
      </c>
      <c r="P86" t="n">
        <v>82.18000000000001</v>
      </c>
      <c r="Q86" t="n">
        <v>202.84</v>
      </c>
      <c r="R86" t="n">
        <v>19.39</v>
      </c>
      <c r="S86" t="n">
        <v>13.89</v>
      </c>
      <c r="T86" t="n">
        <v>1073.91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53.36663307775002</v>
      </c>
      <c r="AB86" t="n">
        <v>73.01858174664049</v>
      </c>
      <c r="AC86" t="n">
        <v>66.04979078698062</v>
      </c>
      <c r="AD86" t="n">
        <v>53366.63307775003</v>
      </c>
      <c r="AE86" t="n">
        <v>73018.5817466405</v>
      </c>
      <c r="AF86" t="n">
        <v>2.693263211446814e-06</v>
      </c>
      <c r="AG86" t="n">
        <v>0.1708333333333333</v>
      </c>
      <c r="AH86" t="n">
        <v>66049.79078698062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12.1827</v>
      </c>
      <c r="E87" t="n">
        <v>8.210000000000001</v>
      </c>
      <c r="F87" t="n">
        <v>5.1</v>
      </c>
      <c r="G87" t="n">
        <v>76.47</v>
      </c>
      <c r="H87" t="n">
        <v>1.25</v>
      </c>
      <c r="I87" t="n">
        <v>4</v>
      </c>
      <c r="J87" t="n">
        <v>318.2</v>
      </c>
      <c r="K87" t="n">
        <v>60.56</v>
      </c>
      <c r="L87" t="n">
        <v>22.25</v>
      </c>
      <c r="M87" t="n">
        <v>2</v>
      </c>
      <c r="N87" t="n">
        <v>95.40000000000001</v>
      </c>
      <c r="O87" t="n">
        <v>39479.3</v>
      </c>
      <c r="P87" t="n">
        <v>82.16</v>
      </c>
      <c r="Q87" t="n">
        <v>202.81</v>
      </c>
      <c r="R87" t="n">
        <v>19.47</v>
      </c>
      <c r="S87" t="n">
        <v>13.89</v>
      </c>
      <c r="T87" t="n">
        <v>1113.8</v>
      </c>
      <c r="U87" t="n">
        <v>0.71</v>
      </c>
      <c r="V87" t="n">
        <v>0.76</v>
      </c>
      <c r="W87" t="n">
        <v>0.65</v>
      </c>
      <c r="X87" t="n">
        <v>0.06</v>
      </c>
      <c r="Y87" t="n">
        <v>1</v>
      </c>
      <c r="Z87" t="n">
        <v>10</v>
      </c>
      <c r="AA87" t="n">
        <v>53.40930472332289</v>
      </c>
      <c r="AB87" t="n">
        <v>73.07696697465342</v>
      </c>
      <c r="AC87" t="n">
        <v>66.10260381077619</v>
      </c>
      <c r="AD87" t="n">
        <v>53409.30472332289</v>
      </c>
      <c r="AE87" t="n">
        <v>73076.96697465342</v>
      </c>
      <c r="AF87" t="n">
        <v>2.692069947415357e-06</v>
      </c>
      <c r="AG87" t="n">
        <v>0.1710416666666667</v>
      </c>
      <c r="AH87" t="n">
        <v>66102.60381077619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12.1848</v>
      </c>
      <c r="E88" t="n">
        <v>8.210000000000001</v>
      </c>
      <c r="F88" t="n">
        <v>5.1</v>
      </c>
      <c r="G88" t="n">
        <v>76.45</v>
      </c>
      <c r="H88" t="n">
        <v>1.26</v>
      </c>
      <c r="I88" t="n">
        <v>4</v>
      </c>
      <c r="J88" t="n">
        <v>318.76</v>
      </c>
      <c r="K88" t="n">
        <v>60.56</v>
      </c>
      <c r="L88" t="n">
        <v>22.5</v>
      </c>
      <c r="M88" t="n">
        <v>2</v>
      </c>
      <c r="N88" t="n">
        <v>95.70999999999999</v>
      </c>
      <c r="O88" t="n">
        <v>39548.54</v>
      </c>
      <c r="P88" t="n">
        <v>81.98</v>
      </c>
      <c r="Q88" t="n">
        <v>202.81</v>
      </c>
      <c r="R88" t="n">
        <v>19.47</v>
      </c>
      <c r="S88" t="n">
        <v>13.89</v>
      </c>
      <c r="T88" t="n">
        <v>1117.1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53.32011875671489</v>
      </c>
      <c r="AB88" t="n">
        <v>72.95493880053324</v>
      </c>
      <c r="AC88" t="n">
        <v>65.99222183432639</v>
      </c>
      <c r="AD88" t="n">
        <v>53320.11875671489</v>
      </c>
      <c r="AE88" t="n">
        <v>72954.93880053324</v>
      </c>
      <c r="AF88" t="n">
        <v>2.692533994538701e-06</v>
      </c>
      <c r="AG88" t="n">
        <v>0.1710416666666667</v>
      </c>
      <c r="AH88" t="n">
        <v>65992.22183432638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12.1819</v>
      </c>
      <c r="E89" t="n">
        <v>8.210000000000001</v>
      </c>
      <c r="F89" t="n">
        <v>5.1</v>
      </c>
      <c r="G89" t="n">
        <v>76.48</v>
      </c>
      <c r="H89" t="n">
        <v>1.27</v>
      </c>
      <c r="I89" t="n">
        <v>4</v>
      </c>
      <c r="J89" t="n">
        <v>319.33</v>
      </c>
      <c r="K89" t="n">
        <v>60.56</v>
      </c>
      <c r="L89" t="n">
        <v>22.75</v>
      </c>
      <c r="M89" t="n">
        <v>2</v>
      </c>
      <c r="N89" t="n">
        <v>96.02</v>
      </c>
      <c r="O89" t="n">
        <v>39617.93</v>
      </c>
      <c r="P89" t="n">
        <v>81.94</v>
      </c>
      <c r="Q89" t="n">
        <v>202.81</v>
      </c>
      <c r="R89" t="n">
        <v>19.51</v>
      </c>
      <c r="S89" t="n">
        <v>13.89</v>
      </c>
      <c r="T89" t="n">
        <v>1132.36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53.31437636322124</v>
      </c>
      <c r="AB89" t="n">
        <v>72.94708180441872</v>
      </c>
      <c r="AC89" t="n">
        <v>65.98511469889367</v>
      </c>
      <c r="AD89" t="n">
        <v>53314.37636322124</v>
      </c>
      <c r="AE89" t="n">
        <v>72947.08180441872</v>
      </c>
      <c r="AF89" t="n">
        <v>2.691893167558844e-06</v>
      </c>
      <c r="AG89" t="n">
        <v>0.1710416666666667</v>
      </c>
      <c r="AH89" t="n">
        <v>65985.11469889367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12.1856</v>
      </c>
      <c r="E90" t="n">
        <v>8.210000000000001</v>
      </c>
      <c r="F90" t="n">
        <v>5.1</v>
      </c>
      <c r="G90" t="n">
        <v>76.45</v>
      </c>
      <c r="H90" t="n">
        <v>1.28</v>
      </c>
      <c r="I90" t="n">
        <v>4</v>
      </c>
      <c r="J90" t="n">
        <v>319.89</v>
      </c>
      <c r="K90" t="n">
        <v>60.56</v>
      </c>
      <c r="L90" t="n">
        <v>23</v>
      </c>
      <c r="M90" t="n">
        <v>2</v>
      </c>
      <c r="N90" t="n">
        <v>96.34</v>
      </c>
      <c r="O90" t="n">
        <v>39687.46</v>
      </c>
      <c r="P90" t="n">
        <v>81.75</v>
      </c>
      <c r="Q90" t="n">
        <v>202.81</v>
      </c>
      <c r="R90" t="n">
        <v>19.45</v>
      </c>
      <c r="S90" t="n">
        <v>13.89</v>
      </c>
      <c r="T90" t="n">
        <v>1104.41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53.2140589634806</v>
      </c>
      <c r="AB90" t="n">
        <v>72.8098231124023</v>
      </c>
      <c r="AC90" t="n">
        <v>65.86095578379947</v>
      </c>
      <c r="AD90" t="n">
        <v>53214.05896348059</v>
      </c>
      <c r="AE90" t="n">
        <v>72809.8231124023</v>
      </c>
      <c r="AF90" t="n">
        <v>2.692710774395213e-06</v>
      </c>
      <c r="AG90" t="n">
        <v>0.1710416666666667</v>
      </c>
      <c r="AH90" t="n">
        <v>65860.95578379947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12.1914</v>
      </c>
      <c r="E91" t="n">
        <v>8.199999999999999</v>
      </c>
      <c r="F91" t="n">
        <v>5.09</v>
      </c>
      <c r="G91" t="n">
        <v>76.39</v>
      </c>
      <c r="H91" t="n">
        <v>1.29</v>
      </c>
      <c r="I91" t="n">
        <v>4</v>
      </c>
      <c r="J91" t="n">
        <v>320.46</v>
      </c>
      <c r="K91" t="n">
        <v>60.56</v>
      </c>
      <c r="L91" t="n">
        <v>23.25</v>
      </c>
      <c r="M91" t="n">
        <v>2</v>
      </c>
      <c r="N91" t="n">
        <v>96.65000000000001</v>
      </c>
      <c r="O91" t="n">
        <v>39757.13</v>
      </c>
      <c r="P91" t="n">
        <v>81.59</v>
      </c>
      <c r="Q91" t="n">
        <v>202.81</v>
      </c>
      <c r="R91" t="n">
        <v>19.34</v>
      </c>
      <c r="S91" t="n">
        <v>13.89</v>
      </c>
      <c r="T91" t="n">
        <v>1050.93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53.0894694206449</v>
      </c>
      <c r="AB91" t="n">
        <v>72.63935420339187</v>
      </c>
      <c r="AC91" t="n">
        <v>65.70675618821033</v>
      </c>
      <c r="AD91" t="n">
        <v>53089.46942064491</v>
      </c>
      <c r="AE91" t="n">
        <v>72639.35420339188</v>
      </c>
      <c r="AF91" t="n">
        <v>2.693992428354927e-06</v>
      </c>
      <c r="AG91" t="n">
        <v>0.1708333333333333</v>
      </c>
      <c r="AH91" t="n">
        <v>65706.75618821033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12.1852</v>
      </c>
      <c r="E92" t="n">
        <v>8.210000000000001</v>
      </c>
      <c r="F92" t="n">
        <v>5.1</v>
      </c>
      <c r="G92" t="n">
        <v>76.45</v>
      </c>
      <c r="H92" t="n">
        <v>1.3</v>
      </c>
      <c r="I92" t="n">
        <v>4</v>
      </c>
      <c r="J92" t="n">
        <v>321.02</v>
      </c>
      <c r="K92" t="n">
        <v>60.56</v>
      </c>
      <c r="L92" t="n">
        <v>23.5</v>
      </c>
      <c r="M92" t="n">
        <v>2</v>
      </c>
      <c r="N92" t="n">
        <v>96.97</v>
      </c>
      <c r="O92" t="n">
        <v>39826.95</v>
      </c>
      <c r="P92" t="n">
        <v>81.58</v>
      </c>
      <c r="Q92" t="n">
        <v>202.81</v>
      </c>
      <c r="R92" t="n">
        <v>19.45</v>
      </c>
      <c r="S92" t="n">
        <v>13.89</v>
      </c>
      <c r="T92" t="n">
        <v>1105.8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53.13980499085129</v>
      </c>
      <c r="AB92" t="n">
        <v>72.70822555119688</v>
      </c>
      <c r="AC92" t="n">
        <v>65.76905455124238</v>
      </c>
      <c r="AD92" t="n">
        <v>53139.80499085129</v>
      </c>
      <c r="AE92" t="n">
        <v>72708.22555119687</v>
      </c>
      <c r="AF92" t="n">
        <v>2.692622384466957e-06</v>
      </c>
      <c r="AG92" t="n">
        <v>0.1710416666666667</v>
      </c>
      <c r="AH92" t="n">
        <v>65769.05455124237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12.1893</v>
      </c>
      <c r="E93" t="n">
        <v>8.199999999999999</v>
      </c>
      <c r="F93" t="n">
        <v>5.09</v>
      </c>
      <c r="G93" t="n">
        <v>76.41</v>
      </c>
      <c r="H93" t="n">
        <v>1.32</v>
      </c>
      <c r="I93" t="n">
        <v>4</v>
      </c>
      <c r="J93" t="n">
        <v>321.59</v>
      </c>
      <c r="K93" t="n">
        <v>60.56</v>
      </c>
      <c r="L93" t="n">
        <v>23.75</v>
      </c>
      <c r="M93" t="n">
        <v>2</v>
      </c>
      <c r="N93" t="n">
        <v>97.28</v>
      </c>
      <c r="O93" t="n">
        <v>39896.91</v>
      </c>
      <c r="P93" t="n">
        <v>81.45999999999999</v>
      </c>
      <c r="Q93" t="n">
        <v>202.81</v>
      </c>
      <c r="R93" t="n">
        <v>19.26</v>
      </c>
      <c r="S93" t="n">
        <v>13.89</v>
      </c>
      <c r="T93" t="n">
        <v>1010.09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53.04016685760602</v>
      </c>
      <c r="AB93" t="n">
        <v>72.57189626156655</v>
      </c>
      <c r="AC93" t="n">
        <v>65.64573633767498</v>
      </c>
      <c r="AD93" t="n">
        <v>53040.16685760603</v>
      </c>
      <c r="AE93" t="n">
        <v>72571.89626156655</v>
      </c>
      <c r="AF93" t="n">
        <v>2.693528381231583e-06</v>
      </c>
      <c r="AG93" t="n">
        <v>0.1708333333333333</v>
      </c>
      <c r="AH93" t="n">
        <v>65645.73633767497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12.1893</v>
      </c>
      <c r="E94" t="n">
        <v>8.199999999999999</v>
      </c>
      <c r="F94" t="n">
        <v>5.09</v>
      </c>
      <c r="G94" t="n">
        <v>76.41</v>
      </c>
      <c r="H94" t="n">
        <v>1.33</v>
      </c>
      <c r="I94" t="n">
        <v>4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81.23999999999999</v>
      </c>
      <c r="Q94" t="n">
        <v>202.81</v>
      </c>
      <c r="R94" t="n">
        <v>19.31</v>
      </c>
      <c r="S94" t="n">
        <v>13.89</v>
      </c>
      <c r="T94" t="n">
        <v>1037.05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52.94194703491475</v>
      </c>
      <c r="AB94" t="n">
        <v>72.43750756700764</v>
      </c>
      <c r="AC94" t="n">
        <v>65.52417351150901</v>
      </c>
      <c r="AD94" t="n">
        <v>52941.94703491475</v>
      </c>
      <c r="AE94" t="n">
        <v>72437.50756700765</v>
      </c>
      <c r="AF94" t="n">
        <v>2.693528381231583e-06</v>
      </c>
      <c r="AG94" t="n">
        <v>0.1708333333333333</v>
      </c>
      <c r="AH94" t="n">
        <v>65524.17351150901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12.1877</v>
      </c>
      <c r="E95" t="n">
        <v>8.199999999999999</v>
      </c>
      <c r="F95" t="n">
        <v>5.09</v>
      </c>
      <c r="G95" t="n">
        <v>76.42</v>
      </c>
      <c r="H95" t="n">
        <v>1.34</v>
      </c>
      <c r="I95" t="n">
        <v>4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81.11</v>
      </c>
      <c r="Q95" t="n">
        <v>202.84</v>
      </c>
      <c r="R95" t="n">
        <v>19.4</v>
      </c>
      <c r="S95" t="n">
        <v>13.89</v>
      </c>
      <c r="T95" t="n">
        <v>1080.36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52.8905382589041</v>
      </c>
      <c r="AB95" t="n">
        <v>72.36716781167479</v>
      </c>
      <c r="AC95" t="n">
        <v>65.46054688370263</v>
      </c>
      <c r="AD95" t="n">
        <v>52890.5382589041</v>
      </c>
      <c r="AE95" t="n">
        <v>72367.16781167479</v>
      </c>
      <c r="AF95" t="n">
        <v>2.693174821518558e-06</v>
      </c>
      <c r="AG95" t="n">
        <v>0.1708333333333333</v>
      </c>
      <c r="AH95" t="n">
        <v>65460.54688370263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12.1885</v>
      </c>
      <c r="E96" t="n">
        <v>8.199999999999999</v>
      </c>
      <c r="F96" t="n">
        <v>5.09</v>
      </c>
      <c r="G96" t="n">
        <v>76.42</v>
      </c>
      <c r="H96" t="n">
        <v>1.35</v>
      </c>
      <c r="I96" t="n">
        <v>4</v>
      </c>
      <c r="J96" t="n">
        <v>323.3</v>
      </c>
      <c r="K96" t="n">
        <v>60.56</v>
      </c>
      <c r="L96" t="n">
        <v>24.5</v>
      </c>
      <c r="M96" t="n">
        <v>2</v>
      </c>
      <c r="N96" t="n">
        <v>98.23999999999999</v>
      </c>
      <c r="O96" t="n">
        <v>40107.81</v>
      </c>
      <c r="P96" t="n">
        <v>80.92</v>
      </c>
      <c r="Q96" t="n">
        <v>202.81</v>
      </c>
      <c r="R96" t="n">
        <v>19.36</v>
      </c>
      <c r="S96" t="n">
        <v>13.89</v>
      </c>
      <c r="T96" t="n">
        <v>1061.83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52.80239115812378</v>
      </c>
      <c r="AB96" t="n">
        <v>72.24656105961159</v>
      </c>
      <c r="AC96" t="n">
        <v>65.35145067078365</v>
      </c>
      <c r="AD96" t="n">
        <v>52802.39115812378</v>
      </c>
      <c r="AE96" t="n">
        <v>72246.56105961159</v>
      </c>
      <c r="AF96" t="n">
        <v>2.69335160137507e-06</v>
      </c>
      <c r="AG96" t="n">
        <v>0.1708333333333333</v>
      </c>
      <c r="AH96" t="n">
        <v>65351.45067078365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12.1993</v>
      </c>
      <c r="E97" t="n">
        <v>8.199999999999999</v>
      </c>
      <c r="F97" t="n">
        <v>5.09</v>
      </c>
      <c r="G97" t="n">
        <v>76.31</v>
      </c>
      <c r="H97" t="n">
        <v>1.36</v>
      </c>
      <c r="I97" t="n">
        <v>4</v>
      </c>
      <c r="J97" t="n">
        <v>323.87</v>
      </c>
      <c r="K97" t="n">
        <v>60.56</v>
      </c>
      <c r="L97" t="n">
        <v>24.75</v>
      </c>
      <c r="M97" t="n">
        <v>2</v>
      </c>
      <c r="N97" t="n">
        <v>98.56999999999999</v>
      </c>
      <c r="O97" t="n">
        <v>40178.37</v>
      </c>
      <c r="P97" t="n">
        <v>80.47</v>
      </c>
      <c r="Q97" t="n">
        <v>202.82</v>
      </c>
      <c r="R97" t="n">
        <v>19.16</v>
      </c>
      <c r="S97" t="n">
        <v>13.89</v>
      </c>
      <c r="T97" t="n">
        <v>958.53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52.55701246399209</v>
      </c>
      <c r="AB97" t="n">
        <v>71.9108231049568</v>
      </c>
      <c r="AC97" t="n">
        <v>65.04775507530985</v>
      </c>
      <c r="AD97" t="n">
        <v>52557.01246399209</v>
      </c>
      <c r="AE97" t="n">
        <v>71910.8231049568</v>
      </c>
      <c r="AF97" t="n">
        <v>2.695738129437986e-06</v>
      </c>
      <c r="AG97" t="n">
        <v>0.1708333333333333</v>
      </c>
      <c r="AH97" t="n">
        <v>65047.75507530985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12.2017</v>
      </c>
      <c r="E98" t="n">
        <v>8.199999999999999</v>
      </c>
      <c r="F98" t="n">
        <v>5.09</v>
      </c>
      <c r="G98" t="n">
        <v>76.28</v>
      </c>
      <c r="H98" t="n">
        <v>1.37</v>
      </c>
      <c r="I98" t="n">
        <v>4</v>
      </c>
      <c r="J98" t="n">
        <v>324.44</v>
      </c>
      <c r="K98" t="n">
        <v>60.56</v>
      </c>
      <c r="L98" t="n">
        <v>25</v>
      </c>
      <c r="M98" t="n">
        <v>2</v>
      </c>
      <c r="N98" t="n">
        <v>98.89</v>
      </c>
      <c r="O98" t="n">
        <v>40249.08</v>
      </c>
      <c r="P98" t="n">
        <v>80.23</v>
      </c>
      <c r="Q98" t="n">
        <v>202.81</v>
      </c>
      <c r="R98" t="n">
        <v>19.12</v>
      </c>
      <c r="S98" t="n">
        <v>13.89</v>
      </c>
      <c r="T98" t="n">
        <v>941.98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52.44010285102181</v>
      </c>
      <c r="AB98" t="n">
        <v>71.75086221480282</v>
      </c>
      <c r="AC98" t="n">
        <v>64.90306062800559</v>
      </c>
      <c r="AD98" t="n">
        <v>52440.1028510218</v>
      </c>
      <c r="AE98" t="n">
        <v>71750.86221480282</v>
      </c>
      <c r="AF98" t="n">
        <v>2.696268469007524e-06</v>
      </c>
      <c r="AG98" t="n">
        <v>0.1708333333333333</v>
      </c>
      <c r="AH98" t="n">
        <v>64903.06062800559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12.1947</v>
      </c>
      <c r="E99" t="n">
        <v>8.199999999999999</v>
      </c>
      <c r="F99" t="n">
        <v>5.09</v>
      </c>
      <c r="G99" t="n">
        <v>76.34999999999999</v>
      </c>
      <c r="H99" t="n">
        <v>1.38</v>
      </c>
      <c r="I99" t="n">
        <v>4</v>
      </c>
      <c r="J99" t="n">
        <v>325.02</v>
      </c>
      <c r="K99" t="n">
        <v>60.56</v>
      </c>
      <c r="L99" t="n">
        <v>25.25</v>
      </c>
      <c r="M99" t="n">
        <v>2</v>
      </c>
      <c r="N99" t="n">
        <v>99.20999999999999</v>
      </c>
      <c r="O99" t="n">
        <v>40319.95</v>
      </c>
      <c r="P99" t="n">
        <v>80.20999999999999</v>
      </c>
      <c r="Q99" t="n">
        <v>202.81</v>
      </c>
      <c r="R99" t="n">
        <v>19.25</v>
      </c>
      <c r="S99" t="n">
        <v>13.89</v>
      </c>
      <c r="T99" t="n">
        <v>1002.87</v>
      </c>
      <c r="U99" t="n">
        <v>0.72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52.45991349577098</v>
      </c>
      <c r="AB99" t="n">
        <v>71.7779680129326</v>
      </c>
      <c r="AC99" t="n">
        <v>64.92757948680509</v>
      </c>
      <c r="AD99" t="n">
        <v>52459.91349577098</v>
      </c>
      <c r="AE99" t="n">
        <v>71777.9680129326</v>
      </c>
      <c r="AF99" t="n">
        <v>2.69472164526304e-06</v>
      </c>
      <c r="AG99" t="n">
        <v>0.1708333333333333</v>
      </c>
      <c r="AH99" t="n">
        <v>64927.57948680509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12.1947</v>
      </c>
      <c r="E100" t="n">
        <v>8.199999999999999</v>
      </c>
      <c r="F100" t="n">
        <v>5.09</v>
      </c>
      <c r="G100" t="n">
        <v>76.34999999999999</v>
      </c>
      <c r="H100" t="n">
        <v>1.4</v>
      </c>
      <c r="I100" t="n">
        <v>4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80.11</v>
      </c>
      <c r="Q100" t="n">
        <v>202.81</v>
      </c>
      <c r="R100" t="n">
        <v>19.17</v>
      </c>
      <c r="S100" t="n">
        <v>13.89</v>
      </c>
      <c r="T100" t="n">
        <v>966.76</v>
      </c>
      <c r="U100" t="n">
        <v>0.72</v>
      </c>
      <c r="V100" t="n">
        <v>0.76</v>
      </c>
      <c r="W100" t="n">
        <v>0.65</v>
      </c>
      <c r="X100" t="n">
        <v>0.05</v>
      </c>
      <c r="Y100" t="n">
        <v>1</v>
      </c>
      <c r="Z100" t="n">
        <v>10</v>
      </c>
      <c r="AA100" t="n">
        <v>52.415287891476</v>
      </c>
      <c r="AB100" t="n">
        <v>71.71690929239354</v>
      </c>
      <c r="AC100" t="n">
        <v>64.87234812485781</v>
      </c>
      <c r="AD100" t="n">
        <v>52415.287891476</v>
      </c>
      <c r="AE100" t="n">
        <v>71716.90929239354</v>
      </c>
      <c r="AF100" t="n">
        <v>2.69472164526304e-06</v>
      </c>
      <c r="AG100" t="n">
        <v>0.1708333333333333</v>
      </c>
      <c r="AH100" t="n">
        <v>64872.3481248578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12.1959</v>
      </c>
      <c r="E101" t="n">
        <v>8.199999999999999</v>
      </c>
      <c r="F101" t="n">
        <v>5.09</v>
      </c>
      <c r="G101" t="n">
        <v>76.34</v>
      </c>
      <c r="H101" t="n">
        <v>1.41</v>
      </c>
      <c r="I101" t="n">
        <v>4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79.94</v>
      </c>
      <c r="Q101" t="n">
        <v>202.82</v>
      </c>
      <c r="R101" t="n">
        <v>19.19</v>
      </c>
      <c r="S101" t="n">
        <v>13.89</v>
      </c>
      <c r="T101" t="n">
        <v>974.01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52.33450862375892</v>
      </c>
      <c r="AB101" t="n">
        <v>71.60638353457331</v>
      </c>
      <c r="AC101" t="n">
        <v>64.77237079024002</v>
      </c>
      <c r="AD101" t="n">
        <v>52334.50862375892</v>
      </c>
      <c r="AE101" t="n">
        <v>71606.38353457331</v>
      </c>
      <c r="AF101" t="n">
        <v>2.694986815047809e-06</v>
      </c>
      <c r="AG101" t="n">
        <v>0.1708333333333333</v>
      </c>
      <c r="AH101" t="n">
        <v>64772.37079024002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12.1997</v>
      </c>
      <c r="E102" t="n">
        <v>8.199999999999999</v>
      </c>
      <c r="F102" t="n">
        <v>5.09</v>
      </c>
      <c r="G102" t="n">
        <v>76.3</v>
      </c>
      <c r="H102" t="n">
        <v>1.42</v>
      </c>
      <c r="I102" t="n">
        <v>4</v>
      </c>
      <c r="J102" t="n">
        <v>326.75</v>
      </c>
      <c r="K102" t="n">
        <v>60.56</v>
      </c>
      <c r="L102" t="n">
        <v>26</v>
      </c>
      <c r="M102" t="n">
        <v>2</v>
      </c>
      <c r="N102" t="n">
        <v>100.2</v>
      </c>
      <c r="O102" t="n">
        <v>40533.46</v>
      </c>
      <c r="P102" t="n">
        <v>79.73999999999999</v>
      </c>
      <c r="Q102" t="n">
        <v>202.88</v>
      </c>
      <c r="R102" t="n">
        <v>19.12</v>
      </c>
      <c r="S102" t="n">
        <v>13.89</v>
      </c>
      <c r="T102" t="n">
        <v>940.41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52.22973386299113</v>
      </c>
      <c r="AB102" t="n">
        <v>71.46302608455467</v>
      </c>
      <c r="AC102" t="n">
        <v>64.64269517404769</v>
      </c>
      <c r="AD102" t="n">
        <v>52229.73386299113</v>
      </c>
      <c r="AE102" t="n">
        <v>71463.02608455467</v>
      </c>
      <c r="AF102" t="n">
        <v>2.695826519366242e-06</v>
      </c>
      <c r="AG102" t="n">
        <v>0.1708333333333333</v>
      </c>
      <c r="AH102" t="n">
        <v>64642.69517404769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12.2001</v>
      </c>
      <c r="E103" t="n">
        <v>8.199999999999999</v>
      </c>
      <c r="F103" t="n">
        <v>5.09</v>
      </c>
      <c r="G103" t="n">
        <v>76.3</v>
      </c>
      <c r="H103" t="n">
        <v>1.43</v>
      </c>
      <c r="I103" t="n">
        <v>4</v>
      </c>
      <c r="J103" t="n">
        <v>327.33</v>
      </c>
      <c r="K103" t="n">
        <v>60.56</v>
      </c>
      <c r="L103" t="n">
        <v>26.25</v>
      </c>
      <c r="M103" t="n">
        <v>2</v>
      </c>
      <c r="N103" t="n">
        <v>100.52</v>
      </c>
      <c r="O103" t="n">
        <v>40604.94</v>
      </c>
      <c r="P103" t="n">
        <v>79.5</v>
      </c>
      <c r="Q103" t="n">
        <v>202.84</v>
      </c>
      <c r="R103" t="n">
        <v>19.09</v>
      </c>
      <c r="S103" t="n">
        <v>13.89</v>
      </c>
      <c r="T103" t="n">
        <v>926.03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52.1210453981932</v>
      </c>
      <c r="AB103" t="n">
        <v>71.31431373202155</v>
      </c>
      <c r="AC103" t="n">
        <v>64.50817571972118</v>
      </c>
      <c r="AD103" t="n">
        <v>52121.0453981932</v>
      </c>
      <c r="AE103" t="n">
        <v>71314.31373202155</v>
      </c>
      <c r="AF103" t="n">
        <v>2.695914909294499e-06</v>
      </c>
      <c r="AG103" t="n">
        <v>0.1708333333333333</v>
      </c>
      <c r="AH103" t="n">
        <v>64508.17571972118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12.2017</v>
      </c>
      <c r="E104" t="n">
        <v>8.199999999999999</v>
      </c>
      <c r="F104" t="n">
        <v>5.09</v>
      </c>
      <c r="G104" t="n">
        <v>76.28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79.36</v>
      </c>
      <c r="Q104" t="n">
        <v>202.81</v>
      </c>
      <c r="R104" t="n">
        <v>19.09</v>
      </c>
      <c r="S104" t="n">
        <v>13.89</v>
      </c>
      <c r="T104" t="n">
        <v>923.4299999999999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52.05208282485709</v>
      </c>
      <c r="AB104" t="n">
        <v>71.21995609676914</v>
      </c>
      <c r="AC104" t="n">
        <v>64.42282344474545</v>
      </c>
      <c r="AD104" t="n">
        <v>52052.08282485709</v>
      </c>
      <c r="AE104" t="n">
        <v>71219.95609676914</v>
      </c>
      <c r="AF104" t="n">
        <v>2.696268469007524e-06</v>
      </c>
      <c r="AG104" t="n">
        <v>0.1708333333333333</v>
      </c>
      <c r="AH104" t="n">
        <v>64422.82344474545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12.2026</v>
      </c>
      <c r="E105" t="n">
        <v>8.199999999999999</v>
      </c>
      <c r="F105" t="n">
        <v>5.08</v>
      </c>
      <c r="G105" t="n">
        <v>76.28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79.11</v>
      </c>
      <c r="Q105" t="n">
        <v>202.81</v>
      </c>
      <c r="R105" t="n">
        <v>18.98</v>
      </c>
      <c r="S105" t="n">
        <v>13.89</v>
      </c>
      <c r="T105" t="n">
        <v>872.09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51.90887845124632</v>
      </c>
      <c r="AB105" t="n">
        <v>71.02401755506388</v>
      </c>
      <c r="AC105" t="n">
        <v>64.24558500245901</v>
      </c>
      <c r="AD105" t="n">
        <v>51908.87845124632</v>
      </c>
      <c r="AE105" t="n">
        <v>71024.01755506388</v>
      </c>
      <c r="AF105" t="n">
        <v>2.6964673463461e-06</v>
      </c>
      <c r="AG105" t="n">
        <v>0.1708333333333333</v>
      </c>
      <c r="AH105" t="n">
        <v>64245.58500245901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12.2046</v>
      </c>
      <c r="E106" t="n">
        <v>8.19</v>
      </c>
      <c r="F106" t="n">
        <v>5.08</v>
      </c>
      <c r="G106" t="n">
        <v>76.25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78.76000000000001</v>
      </c>
      <c r="Q106" t="n">
        <v>202.81</v>
      </c>
      <c r="R106" t="n">
        <v>19.03</v>
      </c>
      <c r="S106" t="n">
        <v>13.89</v>
      </c>
      <c r="T106" t="n">
        <v>895.78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51.74378839928713</v>
      </c>
      <c r="AB106" t="n">
        <v>70.79813406271437</v>
      </c>
      <c r="AC106" t="n">
        <v>64.04125951358981</v>
      </c>
      <c r="AD106" t="n">
        <v>51743.78839928714</v>
      </c>
      <c r="AE106" t="n">
        <v>70798.13406271437</v>
      </c>
      <c r="AF106" t="n">
        <v>2.69690929598738e-06</v>
      </c>
      <c r="AG106" t="n">
        <v>0.170625</v>
      </c>
      <c r="AH106" t="n">
        <v>64041.2595135898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12.2021</v>
      </c>
      <c r="E107" t="n">
        <v>8.199999999999999</v>
      </c>
      <c r="F107" t="n">
        <v>5.09</v>
      </c>
      <c r="G107" t="n">
        <v>76.28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78.42</v>
      </c>
      <c r="Q107" t="n">
        <v>202.81</v>
      </c>
      <c r="R107" t="n">
        <v>19.06</v>
      </c>
      <c r="S107" t="n">
        <v>13.89</v>
      </c>
      <c r="T107" t="n">
        <v>910.51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51.63122821164814</v>
      </c>
      <c r="AB107" t="n">
        <v>70.64412424818175</v>
      </c>
      <c r="AC107" t="n">
        <v>63.90194817960201</v>
      </c>
      <c r="AD107" t="n">
        <v>51631.22821164814</v>
      </c>
      <c r="AE107" t="n">
        <v>70644.12424818176</v>
      </c>
      <c r="AF107" t="n">
        <v>2.696356858935779e-06</v>
      </c>
      <c r="AG107" t="n">
        <v>0.1708333333333333</v>
      </c>
      <c r="AH107" t="n">
        <v>63901.94817960201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12.1988</v>
      </c>
      <c r="E108" t="n">
        <v>8.199999999999999</v>
      </c>
      <c r="F108" t="n">
        <v>5.09</v>
      </c>
      <c r="G108" t="n">
        <v>76.31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78.13</v>
      </c>
      <c r="Q108" t="n">
        <v>202.81</v>
      </c>
      <c r="R108" t="n">
        <v>19.12</v>
      </c>
      <c r="S108" t="n">
        <v>13.89</v>
      </c>
      <c r="T108" t="n">
        <v>938.0700000000001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51.5151809475115</v>
      </c>
      <c r="AB108" t="n">
        <v>70.48534326174614</v>
      </c>
      <c r="AC108" t="n">
        <v>63.75832102766121</v>
      </c>
      <c r="AD108" t="n">
        <v>51515.18094751149</v>
      </c>
      <c r="AE108" t="n">
        <v>70485.34326174614</v>
      </c>
      <c r="AF108" t="n">
        <v>2.695627642027666e-06</v>
      </c>
      <c r="AG108" t="n">
        <v>0.1708333333333333</v>
      </c>
      <c r="AH108" t="n">
        <v>63758.32102766121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12.3123</v>
      </c>
      <c r="E109" t="n">
        <v>8.119999999999999</v>
      </c>
      <c r="F109" t="n">
        <v>5.06</v>
      </c>
      <c r="G109" t="n">
        <v>101.28</v>
      </c>
      <c r="H109" t="n">
        <v>1.49</v>
      </c>
      <c r="I109" t="n">
        <v>3</v>
      </c>
      <c r="J109" t="n">
        <v>330.83</v>
      </c>
      <c r="K109" t="n">
        <v>60.56</v>
      </c>
      <c r="L109" t="n">
        <v>27.75</v>
      </c>
      <c r="M109" t="n">
        <v>1</v>
      </c>
      <c r="N109" t="n">
        <v>102.53</v>
      </c>
      <c r="O109" t="n">
        <v>41037.15</v>
      </c>
      <c r="P109" t="n">
        <v>77.44</v>
      </c>
      <c r="Q109" t="n">
        <v>202.81</v>
      </c>
      <c r="R109" t="n">
        <v>18.42</v>
      </c>
      <c r="S109" t="n">
        <v>13.89</v>
      </c>
      <c r="T109" t="n">
        <v>594.95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50.66656973094315</v>
      </c>
      <c r="AB109" t="n">
        <v>69.32423595715326</v>
      </c>
      <c r="AC109" t="n">
        <v>62.70802817459399</v>
      </c>
      <c r="AD109" t="n">
        <v>50666.56973094315</v>
      </c>
      <c r="AE109" t="n">
        <v>69324.23595715326</v>
      </c>
      <c r="AF109" t="n">
        <v>2.720708284170348e-06</v>
      </c>
      <c r="AG109" t="n">
        <v>0.1691666666666667</v>
      </c>
      <c r="AH109" t="n">
        <v>62708.02817459399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12.3056</v>
      </c>
      <c r="E110" t="n">
        <v>8.130000000000001</v>
      </c>
      <c r="F110" t="n">
        <v>5.07</v>
      </c>
      <c r="G110" t="n">
        <v>101.37</v>
      </c>
      <c r="H110" t="n">
        <v>1.51</v>
      </c>
      <c r="I110" t="n">
        <v>3</v>
      </c>
      <c r="J110" t="n">
        <v>331.42</v>
      </c>
      <c r="K110" t="n">
        <v>60.56</v>
      </c>
      <c r="L110" t="n">
        <v>28</v>
      </c>
      <c r="M110" t="n">
        <v>1</v>
      </c>
      <c r="N110" t="n">
        <v>102.87</v>
      </c>
      <c r="O110" t="n">
        <v>41109.75</v>
      </c>
      <c r="P110" t="n">
        <v>77.59999999999999</v>
      </c>
      <c r="Q110" t="n">
        <v>202.81</v>
      </c>
      <c r="R110" t="n">
        <v>18.58</v>
      </c>
      <c r="S110" t="n">
        <v>13.89</v>
      </c>
      <c r="T110" t="n">
        <v>674.29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50.79234677063548</v>
      </c>
      <c r="AB110" t="n">
        <v>69.49632965175159</v>
      </c>
      <c r="AC110" t="n">
        <v>62.86369748851494</v>
      </c>
      <c r="AD110" t="n">
        <v>50792.34677063549</v>
      </c>
      <c r="AE110" t="n">
        <v>69496.3296517516</v>
      </c>
      <c r="AF110" t="n">
        <v>2.719227752872057e-06</v>
      </c>
      <c r="AG110" t="n">
        <v>0.169375</v>
      </c>
      <c r="AH110" t="n">
        <v>62863.69748851495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12.3026</v>
      </c>
      <c r="E111" t="n">
        <v>8.130000000000001</v>
      </c>
      <c r="F111" t="n">
        <v>5.07</v>
      </c>
      <c r="G111" t="n">
        <v>101.41</v>
      </c>
      <c r="H111" t="n">
        <v>1.52</v>
      </c>
      <c r="I111" t="n">
        <v>3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77.73999999999999</v>
      </c>
      <c r="Q111" t="n">
        <v>202.81</v>
      </c>
      <c r="R111" t="n">
        <v>18.61</v>
      </c>
      <c r="S111" t="n">
        <v>13.89</v>
      </c>
      <c r="T111" t="n">
        <v>690.9400000000001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50.8660817360987</v>
      </c>
      <c r="AB111" t="n">
        <v>69.59721708445541</v>
      </c>
      <c r="AC111" t="n">
        <v>62.95495636623793</v>
      </c>
      <c r="AD111" t="n">
        <v>50866.0817360987</v>
      </c>
      <c r="AE111" t="n">
        <v>69597.21708445541</v>
      </c>
      <c r="AF111" t="n">
        <v>2.718564828410136e-06</v>
      </c>
      <c r="AG111" t="n">
        <v>0.169375</v>
      </c>
      <c r="AH111" t="n">
        <v>62954.95636623793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12.3039</v>
      </c>
      <c r="E112" t="n">
        <v>8.130000000000001</v>
      </c>
      <c r="F112" t="n">
        <v>5.07</v>
      </c>
      <c r="G112" t="n">
        <v>101.39</v>
      </c>
      <c r="H112" t="n">
        <v>1.53</v>
      </c>
      <c r="I112" t="n">
        <v>3</v>
      </c>
      <c r="J112" t="n">
        <v>332.6</v>
      </c>
      <c r="K112" t="n">
        <v>60.56</v>
      </c>
      <c r="L112" t="n">
        <v>28.5</v>
      </c>
      <c r="M112" t="n">
        <v>1</v>
      </c>
      <c r="N112" t="n">
        <v>103.55</v>
      </c>
      <c r="O112" t="n">
        <v>41255.45</v>
      </c>
      <c r="P112" t="n">
        <v>77.88</v>
      </c>
      <c r="Q112" t="n">
        <v>202.81</v>
      </c>
      <c r="R112" t="n">
        <v>18.62</v>
      </c>
      <c r="S112" t="n">
        <v>13.89</v>
      </c>
      <c r="T112" t="n">
        <v>695.0700000000001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50.92287944980474</v>
      </c>
      <c r="AB112" t="n">
        <v>69.67493022208627</v>
      </c>
      <c r="AC112" t="n">
        <v>63.0252526710844</v>
      </c>
      <c r="AD112" t="n">
        <v>50922.87944980474</v>
      </c>
      <c r="AE112" t="n">
        <v>69674.93022208627</v>
      </c>
      <c r="AF112" t="n">
        <v>2.718852095676969e-06</v>
      </c>
      <c r="AG112" t="n">
        <v>0.169375</v>
      </c>
      <c r="AH112" t="n">
        <v>63025.2526710844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12.3031</v>
      </c>
      <c r="E113" t="n">
        <v>8.130000000000001</v>
      </c>
      <c r="F113" t="n">
        <v>5.07</v>
      </c>
      <c r="G113" t="n">
        <v>101.41</v>
      </c>
      <c r="H113" t="n">
        <v>1.54</v>
      </c>
      <c r="I113" t="n">
        <v>3</v>
      </c>
      <c r="J113" t="n">
        <v>333.2</v>
      </c>
      <c r="K113" t="n">
        <v>60.56</v>
      </c>
      <c r="L113" t="n">
        <v>28.75</v>
      </c>
      <c r="M113" t="n">
        <v>1</v>
      </c>
      <c r="N113" t="n">
        <v>103.89</v>
      </c>
      <c r="O113" t="n">
        <v>41328.54</v>
      </c>
      <c r="P113" t="n">
        <v>78.02</v>
      </c>
      <c r="Q113" t="n">
        <v>202.81</v>
      </c>
      <c r="R113" t="n">
        <v>18.56</v>
      </c>
      <c r="S113" t="n">
        <v>13.89</v>
      </c>
      <c r="T113" t="n">
        <v>664.86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50.98796174467187</v>
      </c>
      <c r="AB113" t="n">
        <v>69.76397868915163</v>
      </c>
      <c r="AC113" t="n">
        <v>63.10580247743339</v>
      </c>
      <c r="AD113" t="n">
        <v>50987.96174467187</v>
      </c>
      <c r="AE113" t="n">
        <v>69763.97868915163</v>
      </c>
      <c r="AF113" t="n">
        <v>2.718675315820456e-06</v>
      </c>
      <c r="AG113" t="n">
        <v>0.169375</v>
      </c>
      <c r="AH113" t="n">
        <v>63105.80247743338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12.3064</v>
      </c>
      <c r="E114" t="n">
        <v>8.130000000000001</v>
      </c>
      <c r="F114" t="n">
        <v>5.07</v>
      </c>
      <c r="G114" t="n">
        <v>101.36</v>
      </c>
      <c r="H114" t="n">
        <v>1.55</v>
      </c>
      <c r="I114" t="n">
        <v>3</v>
      </c>
      <c r="J114" t="n">
        <v>333.79</v>
      </c>
      <c r="K114" t="n">
        <v>60.56</v>
      </c>
      <c r="L114" t="n">
        <v>29</v>
      </c>
      <c r="M114" t="n">
        <v>1</v>
      </c>
      <c r="N114" t="n">
        <v>104.24</v>
      </c>
      <c r="O114" t="n">
        <v>41401.93</v>
      </c>
      <c r="P114" t="n">
        <v>78.01000000000001</v>
      </c>
      <c r="Q114" t="n">
        <v>202.82</v>
      </c>
      <c r="R114" t="n">
        <v>18.51</v>
      </c>
      <c r="S114" t="n">
        <v>13.89</v>
      </c>
      <c r="T114" t="n">
        <v>638.54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50.9705034741386</v>
      </c>
      <c r="AB114" t="n">
        <v>69.74009151320348</v>
      </c>
      <c r="AC114" t="n">
        <v>63.08419506003185</v>
      </c>
      <c r="AD114" t="n">
        <v>50970.5034741386</v>
      </c>
      <c r="AE114" t="n">
        <v>69740.09151320349</v>
      </c>
      <c r="AF114" t="n">
        <v>2.71940453272857e-06</v>
      </c>
      <c r="AG114" t="n">
        <v>0.169375</v>
      </c>
      <c r="AH114" t="n">
        <v>63084.19506003185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12.3094</v>
      </c>
      <c r="E115" t="n">
        <v>8.119999999999999</v>
      </c>
      <c r="F115" t="n">
        <v>5.07</v>
      </c>
      <c r="G115" t="n">
        <v>101.32</v>
      </c>
      <c r="H115" t="n">
        <v>1.56</v>
      </c>
      <c r="I115" t="n">
        <v>3</v>
      </c>
      <c r="J115" t="n">
        <v>334.39</v>
      </c>
      <c r="K115" t="n">
        <v>60.56</v>
      </c>
      <c r="L115" t="n">
        <v>29.25</v>
      </c>
      <c r="M115" t="n">
        <v>1</v>
      </c>
      <c r="N115" t="n">
        <v>104.58</v>
      </c>
      <c r="O115" t="n">
        <v>41475.37</v>
      </c>
      <c r="P115" t="n">
        <v>78.06999999999999</v>
      </c>
      <c r="Q115" t="n">
        <v>202.81</v>
      </c>
      <c r="R115" t="n">
        <v>18.47</v>
      </c>
      <c r="S115" t="n">
        <v>13.89</v>
      </c>
      <c r="T115" t="n">
        <v>617.9299999999999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50.9842747529533</v>
      </c>
      <c r="AB115" t="n">
        <v>69.75893398442371</v>
      </c>
      <c r="AC115" t="n">
        <v>63.1012392322444</v>
      </c>
      <c r="AD115" t="n">
        <v>50984.2747529533</v>
      </c>
      <c r="AE115" t="n">
        <v>69758.93398442371</v>
      </c>
      <c r="AF115" t="n">
        <v>2.720067457190491e-06</v>
      </c>
      <c r="AG115" t="n">
        <v>0.1691666666666667</v>
      </c>
      <c r="AH115" t="n">
        <v>63101.2392322444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12.3069</v>
      </c>
      <c r="E116" t="n">
        <v>8.130000000000001</v>
      </c>
      <c r="F116" t="n">
        <v>5.07</v>
      </c>
      <c r="G116" t="n">
        <v>101.36</v>
      </c>
      <c r="H116" t="n">
        <v>1.57</v>
      </c>
      <c r="I116" t="n">
        <v>3</v>
      </c>
      <c r="J116" t="n">
        <v>334.98</v>
      </c>
      <c r="K116" t="n">
        <v>60.56</v>
      </c>
      <c r="L116" t="n">
        <v>29.5</v>
      </c>
      <c r="M116" t="n">
        <v>1</v>
      </c>
      <c r="N116" t="n">
        <v>104.93</v>
      </c>
      <c r="O116" t="n">
        <v>41548.98</v>
      </c>
      <c r="P116" t="n">
        <v>78.20999999999999</v>
      </c>
      <c r="Q116" t="n">
        <v>202.81</v>
      </c>
      <c r="R116" t="n">
        <v>18.48</v>
      </c>
      <c r="S116" t="n">
        <v>13.89</v>
      </c>
      <c r="T116" t="n">
        <v>622.84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51.05696659947892</v>
      </c>
      <c r="AB116" t="n">
        <v>69.85839417577795</v>
      </c>
      <c r="AC116" t="n">
        <v>63.19120708252908</v>
      </c>
      <c r="AD116" t="n">
        <v>51056.96659947892</v>
      </c>
      <c r="AE116" t="n">
        <v>69858.39417577794</v>
      </c>
      <c r="AF116" t="n">
        <v>2.71951502013889e-06</v>
      </c>
      <c r="AG116" t="n">
        <v>0.169375</v>
      </c>
      <c r="AH116" t="n">
        <v>63191.20708252907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12.3052</v>
      </c>
      <c r="E117" t="n">
        <v>8.130000000000001</v>
      </c>
      <c r="F117" t="n">
        <v>5.07</v>
      </c>
      <c r="G117" t="n">
        <v>101.38</v>
      </c>
      <c r="H117" t="n">
        <v>1.58</v>
      </c>
      <c r="I117" t="n">
        <v>3</v>
      </c>
      <c r="J117" t="n">
        <v>335.58</v>
      </c>
      <c r="K117" t="n">
        <v>60.56</v>
      </c>
      <c r="L117" t="n">
        <v>29.75</v>
      </c>
      <c r="M117" t="n">
        <v>1</v>
      </c>
      <c r="N117" t="n">
        <v>105.28</v>
      </c>
      <c r="O117" t="n">
        <v>41622.76</v>
      </c>
      <c r="P117" t="n">
        <v>78.29000000000001</v>
      </c>
      <c r="Q117" t="n">
        <v>202.81</v>
      </c>
      <c r="R117" t="n">
        <v>18.57</v>
      </c>
      <c r="S117" t="n">
        <v>13.89</v>
      </c>
      <c r="T117" t="n">
        <v>671.1900000000001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51.09907230857331</v>
      </c>
      <c r="AB117" t="n">
        <v>69.91600506453365</v>
      </c>
      <c r="AC117" t="n">
        <v>63.24331966891933</v>
      </c>
      <c r="AD117" t="n">
        <v>51099.07230857331</v>
      </c>
      <c r="AE117" t="n">
        <v>69916.00506453365</v>
      </c>
      <c r="AF117" t="n">
        <v>2.719139362943801e-06</v>
      </c>
      <c r="AG117" t="n">
        <v>0.169375</v>
      </c>
      <c r="AH117" t="n">
        <v>63243.31966891933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12.3085</v>
      </c>
      <c r="E118" t="n">
        <v>8.119999999999999</v>
      </c>
      <c r="F118" t="n">
        <v>5.07</v>
      </c>
      <c r="G118" t="n">
        <v>101.33</v>
      </c>
      <c r="H118" t="n">
        <v>1.59</v>
      </c>
      <c r="I118" t="n">
        <v>3</v>
      </c>
      <c r="J118" t="n">
        <v>336.18</v>
      </c>
      <c r="K118" t="n">
        <v>60.56</v>
      </c>
      <c r="L118" t="n">
        <v>30</v>
      </c>
      <c r="M118" t="n">
        <v>1</v>
      </c>
      <c r="N118" t="n">
        <v>105.63</v>
      </c>
      <c r="O118" t="n">
        <v>41696.71</v>
      </c>
      <c r="P118" t="n">
        <v>78.34999999999999</v>
      </c>
      <c r="Q118" t="n">
        <v>202.81</v>
      </c>
      <c r="R118" t="n">
        <v>18.5</v>
      </c>
      <c r="S118" t="n">
        <v>13.89</v>
      </c>
      <c r="T118" t="n">
        <v>632.51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51.11162570794515</v>
      </c>
      <c r="AB118" t="n">
        <v>69.93318117937108</v>
      </c>
      <c r="AC118" t="n">
        <v>63.25885651946351</v>
      </c>
      <c r="AD118" t="n">
        <v>51111.62570794515</v>
      </c>
      <c r="AE118" t="n">
        <v>69933.18117937108</v>
      </c>
      <c r="AF118" t="n">
        <v>2.719868579851914e-06</v>
      </c>
      <c r="AG118" t="n">
        <v>0.1691666666666667</v>
      </c>
      <c r="AH118" t="n">
        <v>63258.85651946352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12.306</v>
      </c>
      <c r="E119" t="n">
        <v>8.130000000000001</v>
      </c>
      <c r="F119" t="n">
        <v>5.07</v>
      </c>
      <c r="G119" t="n">
        <v>101.37</v>
      </c>
      <c r="H119" t="n">
        <v>1.6</v>
      </c>
      <c r="I119" t="n">
        <v>3</v>
      </c>
      <c r="J119" t="n">
        <v>336.78</v>
      </c>
      <c r="K119" t="n">
        <v>60.56</v>
      </c>
      <c r="L119" t="n">
        <v>30.25</v>
      </c>
      <c r="M119" t="n">
        <v>1</v>
      </c>
      <c r="N119" t="n">
        <v>105.98</v>
      </c>
      <c r="O119" t="n">
        <v>41770.83</v>
      </c>
      <c r="P119" t="n">
        <v>78.68000000000001</v>
      </c>
      <c r="Q119" t="n">
        <v>202.81</v>
      </c>
      <c r="R119" t="n">
        <v>18.56</v>
      </c>
      <c r="S119" t="n">
        <v>13.89</v>
      </c>
      <c r="T119" t="n">
        <v>666.25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51.2683704642877</v>
      </c>
      <c r="AB119" t="n">
        <v>70.14764627008945</v>
      </c>
      <c r="AC119" t="n">
        <v>63.45285336292745</v>
      </c>
      <c r="AD119" t="n">
        <v>51268.3704642877</v>
      </c>
      <c r="AE119" t="n">
        <v>70147.64627008945</v>
      </c>
      <c r="AF119" t="n">
        <v>2.719316142800313e-06</v>
      </c>
      <c r="AG119" t="n">
        <v>0.169375</v>
      </c>
      <c r="AH119" t="n">
        <v>63452.85336292745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12.3026</v>
      </c>
      <c r="E120" t="n">
        <v>8.130000000000001</v>
      </c>
      <c r="F120" t="n">
        <v>5.07</v>
      </c>
      <c r="G120" t="n">
        <v>101.41</v>
      </c>
      <c r="H120" t="n">
        <v>1.61</v>
      </c>
      <c r="I120" t="n">
        <v>3</v>
      </c>
      <c r="J120" t="n">
        <v>337.39</v>
      </c>
      <c r="K120" t="n">
        <v>60.56</v>
      </c>
      <c r="L120" t="n">
        <v>30.5</v>
      </c>
      <c r="M120" t="n">
        <v>1</v>
      </c>
      <c r="N120" t="n">
        <v>106.33</v>
      </c>
      <c r="O120" t="n">
        <v>41845.13</v>
      </c>
      <c r="P120" t="n">
        <v>78.81999999999999</v>
      </c>
      <c r="Q120" t="n">
        <v>202.83</v>
      </c>
      <c r="R120" t="n">
        <v>18.59</v>
      </c>
      <c r="S120" t="n">
        <v>13.89</v>
      </c>
      <c r="T120" t="n">
        <v>681.5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51.34381126094021</v>
      </c>
      <c r="AB120" t="n">
        <v>70.2508676962824</v>
      </c>
      <c r="AC120" t="n">
        <v>63.54622348107677</v>
      </c>
      <c r="AD120" t="n">
        <v>51343.81126094021</v>
      </c>
      <c r="AE120" t="n">
        <v>70250.8676962824</v>
      </c>
      <c r="AF120" t="n">
        <v>2.718564828410136e-06</v>
      </c>
      <c r="AG120" t="n">
        <v>0.169375</v>
      </c>
      <c r="AH120" t="n">
        <v>63546.22348107677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12.3018</v>
      </c>
      <c r="E121" t="n">
        <v>8.130000000000001</v>
      </c>
      <c r="F121" t="n">
        <v>5.07</v>
      </c>
      <c r="G121" t="n">
        <v>101.42</v>
      </c>
      <c r="H121" t="n">
        <v>1.62</v>
      </c>
      <c r="I121" t="n">
        <v>3</v>
      </c>
      <c r="J121" t="n">
        <v>337.99</v>
      </c>
      <c r="K121" t="n">
        <v>60.56</v>
      </c>
      <c r="L121" t="n">
        <v>30.75</v>
      </c>
      <c r="M121" t="n">
        <v>1</v>
      </c>
      <c r="N121" t="n">
        <v>106.68</v>
      </c>
      <c r="O121" t="n">
        <v>41919.61</v>
      </c>
      <c r="P121" t="n">
        <v>78.88</v>
      </c>
      <c r="Q121" t="n">
        <v>202.83</v>
      </c>
      <c r="R121" t="n">
        <v>18.66</v>
      </c>
      <c r="S121" t="n">
        <v>13.89</v>
      </c>
      <c r="T121" t="n">
        <v>715.33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51.37353813359884</v>
      </c>
      <c r="AB121" t="n">
        <v>70.29154131491102</v>
      </c>
      <c r="AC121" t="n">
        <v>63.58301526662923</v>
      </c>
      <c r="AD121" t="n">
        <v>51373.53813359884</v>
      </c>
      <c r="AE121" t="n">
        <v>70291.54131491101</v>
      </c>
      <c r="AF121" t="n">
        <v>2.718388048553624e-06</v>
      </c>
      <c r="AG121" t="n">
        <v>0.169375</v>
      </c>
      <c r="AH121" t="n">
        <v>63583.01526662923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12.3039</v>
      </c>
      <c r="E122" t="n">
        <v>8.130000000000001</v>
      </c>
      <c r="F122" t="n">
        <v>5.07</v>
      </c>
      <c r="G122" t="n">
        <v>101.39</v>
      </c>
      <c r="H122" t="n">
        <v>1.63</v>
      </c>
      <c r="I122" t="n">
        <v>3</v>
      </c>
      <c r="J122" t="n">
        <v>338.59</v>
      </c>
      <c r="K122" t="n">
        <v>60.56</v>
      </c>
      <c r="L122" t="n">
        <v>31</v>
      </c>
      <c r="M122" t="n">
        <v>1</v>
      </c>
      <c r="N122" t="n">
        <v>107.04</v>
      </c>
      <c r="O122" t="n">
        <v>41994.26</v>
      </c>
      <c r="P122" t="n">
        <v>78.8</v>
      </c>
      <c r="Q122" t="n">
        <v>202.81</v>
      </c>
      <c r="R122" t="n">
        <v>18.54</v>
      </c>
      <c r="S122" t="n">
        <v>13.89</v>
      </c>
      <c r="T122" t="n">
        <v>655.23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51.3297912323779</v>
      </c>
      <c r="AB122" t="n">
        <v>70.23168487468345</v>
      </c>
      <c r="AC122" t="n">
        <v>63.52887144104796</v>
      </c>
      <c r="AD122" t="n">
        <v>51329.7912323779</v>
      </c>
      <c r="AE122" t="n">
        <v>70231.68487468346</v>
      </c>
      <c r="AF122" t="n">
        <v>2.718852095676969e-06</v>
      </c>
      <c r="AG122" t="n">
        <v>0.169375</v>
      </c>
      <c r="AH122" t="n">
        <v>63528.87144104796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12.3077</v>
      </c>
      <c r="E123" t="n">
        <v>8.119999999999999</v>
      </c>
      <c r="F123" t="n">
        <v>5.07</v>
      </c>
      <c r="G123" t="n">
        <v>101.34</v>
      </c>
      <c r="H123" t="n">
        <v>1.64</v>
      </c>
      <c r="I123" t="n">
        <v>3</v>
      </c>
      <c r="J123" t="n">
        <v>339.2</v>
      </c>
      <c r="K123" t="n">
        <v>60.56</v>
      </c>
      <c r="L123" t="n">
        <v>31.25</v>
      </c>
      <c r="M123" t="n">
        <v>1</v>
      </c>
      <c r="N123" t="n">
        <v>107.4</v>
      </c>
      <c r="O123" t="n">
        <v>42069.09</v>
      </c>
      <c r="P123" t="n">
        <v>78.83</v>
      </c>
      <c r="Q123" t="n">
        <v>202.81</v>
      </c>
      <c r="R123" t="n">
        <v>18.55</v>
      </c>
      <c r="S123" t="n">
        <v>13.89</v>
      </c>
      <c r="T123" t="n">
        <v>658.8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51.32703001746312</v>
      </c>
      <c r="AB123" t="n">
        <v>70.22790685862087</v>
      </c>
      <c r="AC123" t="n">
        <v>63.52545399353588</v>
      </c>
      <c r="AD123" t="n">
        <v>51327.03001746312</v>
      </c>
      <c r="AE123" t="n">
        <v>70227.90685862087</v>
      </c>
      <c r="AF123" t="n">
        <v>2.719691799995402e-06</v>
      </c>
      <c r="AG123" t="n">
        <v>0.1691666666666667</v>
      </c>
      <c r="AH123" t="n">
        <v>63525.45399353588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12.3026</v>
      </c>
      <c r="E124" t="n">
        <v>8.130000000000001</v>
      </c>
      <c r="F124" t="n">
        <v>5.07</v>
      </c>
      <c r="G124" t="n">
        <v>101.41</v>
      </c>
      <c r="H124" t="n">
        <v>1.65</v>
      </c>
      <c r="I124" t="n">
        <v>3</v>
      </c>
      <c r="J124" t="n">
        <v>339.81</v>
      </c>
      <c r="K124" t="n">
        <v>60.56</v>
      </c>
      <c r="L124" t="n">
        <v>31.5</v>
      </c>
      <c r="M124" t="n">
        <v>1</v>
      </c>
      <c r="N124" t="n">
        <v>107.75</v>
      </c>
      <c r="O124" t="n">
        <v>42144.11</v>
      </c>
      <c r="P124" t="n">
        <v>78.98999999999999</v>
      </c>
      <c r="Q124" t="n">
        <v>202.81</v>
      </c>
      <c r="R124" t="n">
        <v>18.62</v>
      </c>
      <c r="S124" t="n">
        <v>13.89</v>
      </c>
      <c r="T124" t="n">
        <v>697.04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51.41900942688748</v>
      </c>
      <c r="AB124" t="n">
        <v>70.35375714444037</v>
      </c>
      <c r="AC124" t="n">
        <v>63.6392933047088</v>
      </c>
      <c r="AD124" t="n">
        <v>51419.00942688747</v>
      </c>
      <c r="AE124" t="n">
        <v>70353.75714444036</v>
      </c>
      <c r="AF124" t="n">
        <v>2.718564828410136e-06</v>
      </c>
      <c r="AG124" t="n">
        <v>0.169375</v>
      </c>
      <c r="AH124" t="n">
        <v>63639.2933047088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12.3018</v>
      </c>
      <c r="E125" t="n">
        <v>8.130000000000001</v>
      </c>
      <c r="F125" t="n">
        <v>5.07</v>
      </c>
      <c r="G125" t="n">
        <v>101.42</v>
      </c>
      <c r="H125" t="n">
        <v>1.66</v>
      </c>
      <c r="I125" t="n">
        <v>3</v>
      </c>
      <c r="J125" t="n">
        <v>340.42</v>
      </c>
      <c r="K125" t="n">
        <v>60.56</v>
      </c>
      <c r="L125" t="n">
        <v>31.75</v>
      </c>
      <c r="M125" t="n">
        <v>1</v>
      </c>
      <c r="N125" t="n">
        <v>108.11</v>
      </c>
      <c r="O125" t="n">
        <v>42219.3</v>
      </c>
      <c r="P125" t="n">
        <v>79.03</v>
      </c>
      <c r="Q125" t="n">
        <v>202.81</v>
      </c>
      <c r="R125" t="n">
        <v>18.68</v>
      </c>
      <c r="S125" t="n">
        <v>13.89</v>
      </c>
      <c r="T125" t="n">
        <v>724.6799999999999</v>
      </c>
      <c r="U125" t="n">
        <v>0.74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51.43989377139525</v>
      </c>
      <c r="AB125" t="n">
        <v>70.38233202594813</v>
      </c>
      <c r="AC125" t="n">
        <v>63.66514103963057</v>
      </c>
      <c r="AD125" t="n">
        <v>51439.89377139525</v>
      </c>
      <c r="AE125" t="n">
        <v>70382.33202594813</v>
      </c>
      <c r="AF125" t="n">
        <v>2.718388048553624e-06</v>
      </c>
      <c r="AG125" t="n">
        <v>0.169375</v>
      </c>
      <c r="AH125" t="n">
        <v>63665.14103963057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12.2963</v>
      </c>
      <c r="E126" t="n">
        <v>8.130000000000001</v>
      </c>
      <c r="F126" t="n">
        <v>5.07</v>
      </c>
      <c r="G126" t="n">
        <v>101.49</v>
      </c>
      <c r="H126" t="n">
        <v>1.67</v>
      </c>
      <c r="I126" t="n">
        <v>3</v>
      </c>
      <c r="J126" t="n">
        <v>341.03</v>
      </c>
      <c r="K126" t="n">
        <v>60.56</v>
      </c>
      <c r="L126" t="n">
        <v>32</v>
      </c>
      <c r="M126" t="n">
        <v>1</v>
      </c>
      <c r="N126" t="n">
        <v>108.48</v>
      </c>
      <c r="O126" t="n">
        <v>42294.68</v>
      </c>
      <c r="P126" t="n">
        <v>79.13</v>
      </c>
      <c r="Q126" t="n">
        <v>202.81</v>
      </c>
      <c r="R126" t="n">
        <v>18.74</v>
      </c>
      <c r="S126" t="n">
        <v>13.89</v>
      </c>
      <c r="T126" t="n">
        <v>753.22</v>
      </c>
      <c r="U126" t="n">
        <v>0.74</v>
      </c>
      <c r="V126" t="n">
        <v>0.76</v>
      </c>
      <c r="W126" t="n">
        <v>0.64</v>
      </c>
      <c r="X126" t="n">
        <v>0.04</v>
      </c>
      <c r="Y126" t="n">
        <v>1</v>
      </c>
      <c r="Z126" t="n">
        <v>10</v>
      </c>
      <c r="AA126" t="n">
        <v>51.50609766532092</v>
      </c>
      <c r="AB126" t="n">
        <v>70.47291511432684</v>
      </c>
      <c r="AC126" t="n">
        <v>63.74707900518862</v>
      </c>
      <c r="AD126" t="n">
        <v>51506.09766532092</v>
      </c>
      <c r="AE126" t="n">
        <v>70472.91511432684</v>
      </c>
      <c r="AF126" t="n">
        <v>2.717172687040102e-06</v>
      </c>
      <c r="AG126" t="n">
        <v>0.169375</v>
      </c>
      <c r="AH126" t="n">
        <v>63747.07900518862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12.3022</v>
      </c>
      <c r="E127" t="n">
        <v>8.130000000000001</v>
      </c>
      <c r="F127" t="n">
        <v>5.07</v>
      </c>
      <c r="G127" t="n">
        <v>101.42</v>
      </c>
      <c r="H127" t="n">
        <v>1.68</v>
      </c>
      <c r="I127" t="n">
        <v>3</v>
      </c>
      <c r="J127" t="n">
        <v>341.64</v>
      </c>
      <c r="K127" t="n">
        <v>60.56</v>
      </c>
      <c r="L127" t="n">
        <v>32.25</v>
      </c>
      <c r="M127" t="n">
        <v>1</v>
      </c>
      <c r="N127" t="n">
        <v>108.84</v>
      </c>
      <c r="O127" t="n">
        <v>42370.23</v>
      </c>
      <c r="P127" t="n">
        <v>79.13</v>
      </c>
      <c r="Q127" t="n">
        <v>202.81</v>
      </c>
      <c r="R127" t="n">
        <v>18.64</v>
      </c>
      <c r="S127" t="n">
        <v>13.89</v>
      </c>
      <c r="T127" t="n">
        <v>702.91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51.48253404383956</v>
      </c>
      <c r="AB127" t="n">
        <v>70.44067432786247</v>
      </c>
      <c r="AC127" t="n">
        <v>63.71791523413415</v>
      </c>
      <c r="AD127" t="n">
        <v>51482.53404383956</v>
      </c>
      <c r="AE127" t="n">
        <v>70440.67432786246</v>
      </c>
      <c r="AF127" t="n">
        <v>2.718476438481879e-06</v>
      </c>
      <c r="AG127" t="n">
        <v>0.169375</v>
      </c>
      <c r="AH127" t="n">
        <v>63717.91523413415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12.3018</v>
      </c>
      <c r="E128" t="n">
        <v>8.130000000000001</v>
      </c>
      <c r="F128" t="n">
        <v>5.07</v>
      </c>
      <c r="G128" t="n">
        <v>101.42</v>
      </c>
      <c r="H128" t="n">
        <v>1.69</v>
      </c>
      <c r="I128" t="n">
        <v>3</v>
      </c>
      <c r="J128" t="n">
        <v>342.26</v>
      </c>
      <c r="K128" t="n">
        <v>60.56</v>
      </c>
      <c r="L128" t="n">
        <v>32.5</v>
      </c>
      <c r="M128" t="n">
        <v>1</v>
      </c>
      <c r="N128" t="n">
        <v>109.2</v>
      </c>
      <c r="O128" t="n">
        <v>42445.98</v>
      </c>
      <c r="P128" t="n">
        <v>79.23999999999999</v>
      </c>
      <c r="Q128" t="n">
        <v>202.81</v>
      </c>
      <c r="R128" t="n">
        <v>18.6</v>
      </c>
      <c r="S128" t="n">
        <v>13.89</v>
      </c>
      <c r="T128" t="n">
        <v>686.8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51.53279166431022</v>
      </c>
      <c r="AB128" t="n">
        <v>70.5094390214001</v>
      </c>
      <c r="AC128" t="n">
        <v>63.78011712183245</v>
      </c>
      <c r="AD128" t="n">
        <v>51532.79166431021</v>
      </c>
      <c r="AE128" t="n">
        <v>70509.4390214001</v>
      </c>
      <c r="AF128" t="n">
        <v>2.718388048553624e-06</v>
      </c>
      <c r="AG128" t="n">
        <v>0.169375</v>
      </c>
      <c r="AH128" t="n">
        <v>63780.11712183245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12.3005</v>
      </c>
      <c r="E129" t="n">
        <v>8.130000000000001</v>
      </c>
      <c r="F129" t="n">
        <v>5.07</v>
      </c>
      <c r="G129" t="n">
        <v>101.44</v>
      </c>
      <c r="H129" t="n">
        <v>1.7</v>
      </c>
      <c r="I129" t="n">
        <v>3</v>
      </c>
      <c r="J129" t="n">
        <v>342.87</v>
      </c>
      <c r="K129" t="n">
        <v>60.56</v>
      </c>
      <c r="L129" t="n">
        <v>32.75</v>
      </c>
      <c r="M129" t="n">
        <v>1</v>
      </c>
      <c r="N129" t="n">
        <v>109.57</v>
      </c>
      <c r="O129" t="n">
        <v>42521.91</v>
      </c>
      <c r="P129" t="n">
        <v>79.27</v>
      </c>
      <c r="Q129" t="n">
        <v>202.82</v>
      </c>
      <c r="R129" t="n">
        <v>18.64</v>
      </c>
      <c r="S129" t="n">
        <v>13.89</v>
      </c>
      <c r="T129" t="n">
        <v>705.27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51.55125971761063</v>
      </c>
      <c r="AB129" t="n">
        <v>70.53470782667873</v>
      </c>
      <c r="AC129" t="n">
        <v>63.80297430780028</v>
      </c>
      <c r="AD129" t="n">
        <v>51551.25971761063</v>
      </c>
      <c r="AE129" t="n">
        <v>70534.70782667873</v>
      </c>
      <c r="AF129" t="n">
        <v>2.718100781286791e-06</v>
      </c>
      <c r="AG129" t="n">
        <v>0.169375</v>
      </c>
      <c r="AH129" t="n">
        <v>63802.97430780028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12.2997</v>
      </c>
      <c r="E130" t="n">
        <v>8.130000000000001</v>
      </c>
      <c r="F130" t="n">
        <v>5.07</v>
      </c>
      <c r="G130" t="n">
        <v>101.45</v>
      </c>
      <c r="H130" t="n">
        <v>1.71</v>
      </c>
      <c r="I130" t="n">
        <v>3</v>
      </c>
      <c r="J130" t="n">
        <v>343.49</v>
      </c>
      <c r="K130" t="n">
        <v>60.56</v>
      </c>
      <c r="L130" t="n">
        <v>33</v>
      </c>
      <c r="M130" t="n">
        <v>1</v>
      </c>
      <c r="N130" t="n">
        <v>109.94</v>
      </c>
      <c r="O130" t="n">
        <v>42598.03</v>
      </c>
      <c r="P130" t="n">
        <v>79.31999999999999</v>
      </c>
      <c r="Q130" t="n">
        <v>202.81</v>
      </c>
      <c r="R130" t="n">
        <v>18.71</v>
      </c>
      <c r="S130" t="n">
        <v>13.89</v>
      </c>
      <c r="T130" t="n">
        <v>738.13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51.57658069415216</v>
      </c>
      <c r="AB130" t="n">
        <v>70.5693531038655</v>
      </c>
      <c r="AC130" t="n">
        <v>63.8343130883573</v>
      </c>
      <c r="AD130" t="n">
        <v>51576.58069415216</v>
      </c>
      <c r="AE130" t="n">
        <v>70569.35310386549</v>
      </c>
      <c r="AF130" t="n">
        <v>2.717924001430279e-06</v>
      </c>
      <c r="AG130" t="n">
        <v>0.169375</v>
      </c>
      <c r="AH130" t="n">
        <v>63834.3130883573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12.3001</v>
      </c>
      <c r="E131" t="n">
        <v>8.130000000000001</v>
      </c>
      <c r="F131" t="n">
        <v>5.07</v>
      </c>
      <c r="G131" t="n">
        <v>101.44</v>
      </c>
      <c r="H131" t="n">
        <v>1.72</v>
      </c>
      <c r="I131" t="n">
        <v>3</v>
      </c>
      <c r="J131" t="n">
        <v>344.11</v>
      </c>
      <c r="K131" t="n">
        <v>60.56</v>
      </c>
      <c r="L131" t="n">
        <v>33.25</v>
      </c>
      <c r="M131" t="n">
        <v>1</v>
      </c>
      <c r="N131" t="n">
        <v>110.3</v>
      </c>
      <c r="O131" t="n">
        <v>42674.47</v>
      </c>
      <c r="P131" t="n">
        <v>79.33</v>
      </c>
      <c r="Q131" t="n">
        <v>202.81</v>
      </c>
      <c r="R131" t="n">
        <v>18.66</v>
      </c>
      <c r="S131" t="n">
        <v>13.89</v>
      </c>
      <c r="T131" t="n">
        <v>715.64</v>
      </c>
      <c r="U131" t="n">
        <v>0.74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51.579404916221</v>
      </c>
      <c r="AB131" t="n">
        <v>70.57321732909597</v>
      </c>
      <c r="AC131" t="n">
        <v>63.83780851735525</v>
      </c>
      <c r="AD131" t="n">
        <v>51579.404916221</v>
      </c>
      <c r="AE131" t="n">
        <v>70573.21732909596</v>
      </c>
      <c r="AF131" t="n">
        <v>2.718012391358535e-06</v>
      </c>
      <c r="AG131" t="n">
        <v>0.169375</v>
      </c>
      <c r="AH131" t="n">
        <v>63837.80851735525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12.3005</v>
      </c>
      <c r="E132" t="n">
        <v>8.130000000000001</v>
      </c>
      <c r="F132" t="n">
        <v>5.07</v>
      </c>
      <c r="G132" t="n">
        <v>101.44</v>
      </c>
      <c r="H132" t="n">
        <v>1.73</v>
      </c>
      <c r="I132" t="n">
        <v>3</v>
      </c>
      <c r="J132" t="n">
        <v>344.73</v>
      </c>
      <c r="K132" t="n">
        <v>60.56</v>
      </c>
      <c r="L132" t="n">
        <v>33.5</v>
      </c>
      <c r="M132" t="n">
        <v>1</v>
      </c>
      <c r="N132" t="n">
        <v>110.67</v>
      </c>
      <c r="O132" t="n">
        <v>42750.97</v>
      </c>
      <c r="P132" t="n">
        <v>79.34</v>
      </c>
      <c r="Q132" t="n">
        <v>202.81</v>
      </c>
      <c r="R132" t="n">
        <v>18.6</v>
      </c>
      <c r="S132" t="n">
        <v>13.89</v>
      </c>
      <c r="T132" t="n">
        <v>682.52</v>
      </c>
      <c r="U132" t="n">
        <v>0.75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51.58222895460808</v>
      </c>
      <c r="AB132" t="n">
        <v>70.57708130300495</v>
      </c>
      <c r="AC132" t="n">
        <v>63.84130371901747</v>
      </c>
      <c r="AD132" t="n">
        <v>51582.22895460808</v>
      </c>
      <c r="AE132" t="n">
        <v>70577.08130300495</v>
      </c>
      <c r="AF132" t="n">
        <v>2.718100781286791e-06</v>
      </c>
      <c r="AG132" t="n">
        <v>0.169375</v>
      </c>
      <c r="AH132" t="n">
        <v>63841.30371901747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12.3005</v>
      </c>
      <c r="E133" t="n">
        <v>8.130000000000001</v>
      </c>
      <c r="F133" t="n">
        <v>5.07</v>
      </c>
      <c r="G133" t="n">
        <v>101.44</v>
      </c>
      <c r="H133" t="n">
        <v>1.74</v>
      </c>
      <c r="I133" t="n">
        <v>3</v>
      </c>
      <c r="J133" t="n">
        <v>345.35</v>
      </c>
      <c r="K133" t="n">
        <v>60.56</v>
      </c>
      <c r="L133" t="n">
        <v>33.75</v>
      </c>
      <c r="M133" t="n">
        <v>1</v>
      </c>
      <c r="N133" t="n">
        <v>111.05</v>
      </c>
      <c r="O133" t="n">
        <v>42827.67</v>
      </c>
      <c r="P133" t="n">
        <v>79.31</v>
      </c>
      <c r="Q133" t="n">
        <v>202.81</v>
      </c>
      <c r="R133" t="n">
        <v>18.64</v>
      </c>
      <c r="S133" t="n">
        <v>13.89</v>
      </c>
      <c r="T133" t="n">
        <v>704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51.56895642446632</v>
      </c>
      <c r="AB133" t="n">
        <v>70.55892124172227</v>
      </c>
      <c r="AC133" t="n">
        <v>63.82487682849582</v>
      </c>
      <c r="AD133" t="n">
        <v>51568.95642446632</v>
      </c>
      <c r="AE133" t="n">
        <v>70558.92124172227</v>
      </c>
      <c r="AF133" t="n">
        <v>2.718100781286791e-06</v>
      </c>
      <c r="AG133" t="n">
        <v>0.169375</v>
      </c>
      <c r="AH133" t="n">
        <v>63824.87682849582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12.2968</v>
      </c>
      <c r="E134" t="n">
        <v>8.130000000000001</v>
      </c>
      <c r="F134" t="n">
        <v>5.07</v>
      </c>
      <c r="G134" t="n">
        <v>101.49</v>
      </c>
      <c r="H134" t="n">
        <v>1.75</v>
      </c>
      <c r="I134" t="n">
        <v>3</v>
      </c>
      <c r="J134" t="n">
        <v>345.97</v>
      </c>
      <c r="K134" t="n">
        <v>60.56</v>
      </c>
      <c r="L134" t="n">
        <v>34</v>
      </c>
      <c r="M134" t="n">
        <v>1</v>
      </c>
      <c r="N134" t="n">
        <v>111.42</v>
      </c>
      <c r="O134" t="n">
        <v>42904.56</v>
      </c>
      <c r="P134" t="n">
        <v>79.41</v>
      </c>
      <c r="Q134" t="n">
        <v>202.81</v>
      </c>
      <c r="R134" t="n">
        <v>18.74</v>
      </c>
      <c r="S134" t="n">
        <v>13.89</v>
      </c>
      <c r="T134" t="n">
        <v>754.5599999999999</v>
      </c>
      <c r="U134" t="n">
        <v>0.74</v>
      </c>
      <c r="V134" t="n">
        <v>0.76</v>
      </c>
      <c r="W134" t="n">
        <v>0.64</v>
      </c>
      <c r="X134" t="n">
        <v>0.04</v>
      </c>
      <c r="Y134" t="n">
        <v>1</v>
      </c>
      <c r="Z134" t="n">
        <v>10</v>
      </c>
      <c r="AA134" t="n">
        <v>51.62801409280711</v>
      </c>
      <c r="AB134" t="n">
        <v>70.63972654898656</v>
      </c>
      <c r="AC134" t="n">
        <v>63.89797019064577</v>
      </c>
      <c r="AD134" t="n">
        <v>51628.01409280711</v>
      </c>
      <c r="AE134" t="n">
        <v>70639.72654898655</v>
      </c>
      <c r="AF134" t="n">
        <v>2.717283174450422e-06</v>
      </c>
      <c r="AG134" t="n">
        <v>0.169375</v>
      </c>
      <c r="AH134" t="n">
        <v>63897.97019064577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12.3001</v>
      </c>
      <c r="E135" t="n">
        <v>8.130000000000001</v>
      </c>
      <c r="F135" t="n">
        <v>5.07</v>
      </c>
      <c r="G135" t="n">
        <v>101.44</v>
      </c>
      <c r="H135" t="n">
        <v>1.76</v>
      </c>
      <c r="I135" t="n">
        <v>3</v>
      </c>
      <c r="J135" t="n">
        <v>346.6</v>
      </c>
      <c r="K135" t="n">
        <v>60.56</v>
      </c>
      <c r="L135" t="n">
        <v>34.25</v>
      </c>
      <c r="M135" t="n">
        <v>1</v>
      </c>
      <c r="N135" t="n">
        <v>111.8</v>
      </c>
      <c r="O135" t="n">
        <v>42981.64</v>
      </c>
      <c r="P135" t="n">
        <v>79.36</v>
      </c>
      <c r="Q135" t="n">
        <v>202.81</v>
      </c>
      <c r="R135" t="n">
        <v>18.71</v>
      </c>
      <c r="S135" t="n">
        <v>13.89</v>
      </c>
      <c r="T135" t="n">
        <v>737.96</v>
      </c>
      <c r="U135" t="n">
        <v>0.74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51.59267787798624</v>
      </c>
      <c r="AB135" t="n">
        <v>70.5913779809449</v>
      </c>
      <c r="AC135" t="n">
        <v>63.85423594208036</v>
      </c>
      <c r="AD135" t="n">
        <v>51592.67787798624</v>
      </c>
      <c r="AE135" t="n">
        <v>70591.3779809449</v>
      </c>
      <c r="AF135" t="n">
        <v>2.718012391358535e-06</v>
      </c>
      <c r="AG135" t="n">
        <v>0.169375</v>
      </c>
      <c r="AH135" t="n">
        <v>63854.23594208036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12.2976</v>
      </c>
      <c r="E136" t="n">
        <v>8.130000000000001</v>
      </c>
      <c r="F136" t="n">
        <v>5.07</v>
      </c>
      <c r="G136" t="n">
        <v>101.48</v>
      </c>
      <c r="H136" t="n">
        <v>1.77</v>
      </c>
      <c r="I136" t="n">
        <v>3</v>
      </c>
      <c r="J136" t="n">
        <v>347.23</v>
      </c>
      <c r="K136" t="n">
        <v>60.56</v>
      </c>
      <c r="L136" t="n">
        <v>34.5</v>
      </c>
      <c r="M136" t="n">
        <v>1</v>
      </c>
      <c r="N136" t="n">
        <v>112.17</v>
      </c>
      <c r="O136" t="n">
        <v>43058.93</v>
      </c>
      <c r="P136" t="n">
        <v>79.34999999999999</v>
      </c>
      <c r="Q136" t="n">
        <v>202.81</v>
      </c>
      <c r="R136" t="n">
        <v>18.73</v>
      </c>
      <c r="S136" t="n">
        <v>13.89</v>
      </c>
      <c r="T136" t="n">
        <v>748.3099999999999</v>
      </c>
      <c r="U136" t="n">
        <v>0.74</v>
      </c>
      <c r="V136" t="n">
        <v>0.76</v>
      </c>
      <c r="W136" t="n">
        <v>0.64</v>
      </c>
      <c r="X136" t="n">
        <v>0.04</v>
      </c>
      <c r="Y136" t="n">
        <v>1</v>
      </c>
      <c r="Z136" t="n">
        <v>10</v>
      </c>
      <c r="AA136" t="n">
        <v>51.59825857918351</v>
      </c>
      <c r="AB136" t="n">
        <v>70.59901374252617</v>
      </c>
      <c r="AC136" t="n">
        <v>63.86114295729316</v>
      </c>
      <c r="AD136" t="n">
        <v>51598.25857918351</v>
      </c>
      <c r="AE136" t="n">
        <v>70599.01374252616</v>
      </c>
      <c r="AF136" t="n">
        <v>2.717459954306934e-06</v>
      </c>
      <c r="AG136" t="n">
        <v>0.169375</v>
      </c>
      <c r="AH136" t="n">
        <v>63861.14295729316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12.2959</v>
      </c>
      <c r="E137" t="n">
        <v>8.130000000000001</v>
      </c>
      <c r="F137" t="n">
        <v>5.08</v>
      </c>
      <c r="G137" t="n">
        <v>101.5</v>
      </c>
      <c r="H137" t="n">
        <v>1.78</v>
      </c>
      <c r="I137" t="n">
        <v>3</v>
      </c>
      <c r="J137" t="n">
        <v>347.85</v>
      </c>
      <c r="K137" t="n">
        <v>60.56</v>
      </c>
      <c r="L137" t="n">
        <v>34.75</v>
      </c>
      <c r="M137" t="n">
        <v>1</v>
      </c>
      <c r="N137" t="n">
        <v>112.55</v>
      </c>
      <c r="O137" t="n">
        <v>43136.41</v>
      </c>
      <c r="P137" t="n">
        <v>79.47</v>
      </c>
      <c r="Q137" t="n">
        <v>202.81</v>
      </c>
      <c r="R137" t="n">
        <v>18.78</v>
      </c>
      <c r="S137" t="n">
        <v>13.89</v>
      </c>
      <c r="T137" t="n">
        <v>777.02</v>
      </c>
      <c r="U137" t="n">
        <v>0.74</v>
      </c>
      <c r="V137" t="n">
        <v>0.76</v>
      </c>
      <c r="W137" t="n">
        <v>0.64</v>
      </c>
      <c r="X137" t="n">
        <v>0.04</v>
      </c>
      <c r="Y137" t="n">
        <v>1</v>
      </c>
      <c r="Z137" t="n">
        <v>10</v>
      </c>
      <c r="AA137" t="n">
        <v>51.68601046857422</v>
      </c>
      <c r="AB137" t="n">
        <v>70.71907974893058</v>
      </c>
      <c r="AC137" t="n">
        <v>63.9697500325601</v>
      </c>
      <c r="AD137" t="n">
        <v>51686.01046857423</v>
      </c>
      <c r="AE137" t="n">
        <v>70719.07974893058</v>
      </c>
      <c r="AF137" t="n">
        <v>2.717084297111846e-06</v>
      </c>
      <c r="AG137" t="n">
        <v>0.169375</v>
      </c>
      <c r="AH137" t="n">
        <v>63969.7500325601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12.2959</v>
      </c>
      <c r="E138" t="n">
        <v>8.130000000000001</v>
      </c>
      <c r="F138" t="n">
        <v>5.08</v>
      </c>
      <c r="G138" t="n">
        <v>101.5</v>
      </c>
      <c r="H138" t="n">
        <v>1.79</v>
      </c>
      <c r="I138" t="n">
        <v>3</v>
      </c>
      <c r="J138" t="n">
        <v>348.48</v>
      </c>
      <c r="K138" t="n">
        <v>60.56</v>
      </c>
      <c r="L138" t="n">
        <v>35</v>
      </c>
      <c r="M138" t="n">
        <v>1</v>
      </c>
      <c r="N138" t="n">
        <v>112.93</v>
      </c>
      <c r="O138" t="n">
        <v>43214.09</v>
      </c>
      <c r="P138" t="n">
        <v>79.54000000000001</v>
      </c>
      <c r="Q138" t="n">
        <v>202.81</v>
      </c>
      <c r="R138" t="n">
        <v>18.81</v>
      </c>
      <c r="S138" t="n">
        <v>13.89</v>
      </c>
      <c r="T138" t="n">
        <v>788.49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51.7169912914247</v>
      </c>
      <c r="AB138" t="n">
        <v>70.76146907753206</v>
      </c>
      <c r="AC138" t="n">
        <v>64.00809378313365</v>
      </c>
      <c r="AD138" t="n">
        <v>51716.9912914247</v>
      </c>
      <c r="AE138" t="n">
        <v>70761.46907753205</v>
      </c>
      <c r="AF138" t="n">
        <v>2.717084297111846e-06</v>
      </c>
      <c r="AG138" t="n">
        <v>0.169375</v>
      </c>
      <c r="AH138" t="n">
        <v>64008.09378313364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12.2984</v>
      </c>
      <c r="E139" t="n">
        <v>8.130000000000001</v>
      </c>
      <c r="F139" t="n">
        <v>5.07</v>
      </c>
      <c r="G139" t="n">
        <v>101.47</v>
      </c>
      <c r="H139" t="n">
        <v>1.8</v>
      </c>
      <c r="I139" t="n">
        <v>3</v>
      </c>
      <c r="J139" t="n">
        <v>349.12</v>
      </c>
      <c r="K139" t="n">
        <v>60.56</v>
      </c>
      <c r="L139" t="n">
        <v>35.25</v>
      </c>
      <c r="M139" t="n">
        <v>1</v>
      </c>
      <c r="N139" t="n">
        <v>113.31</v>
      </c>
      <c r="O139" t="n">
        <v>43291.97</v>
      </c>
      <c r="P139" t="n">
        <v>79.56999999999999</v>
      </c>
      <c r="Q139" t="n">
        <v>202.81</v>
      </c>
      <c r="R139" t="n">
        <v>18.77</v>
      </c>
      <c r="S139" t="n">
        <v>13.89</v>
      </c>
      <c r="T139" t="n">
        <v>767.5</v>
      </c>
      <c r="U139" t="n">
        <v>0.74</v>
      </c>
      <c r="V139" t="n">
        <v>0.76</v>
      </c>
      <c r="W139" t="n">
        <v>0.64</v>
      </c>
      <c r="X139" t="n">
        <v>0.04</v>
      </c>
      <c r="Y139" t="n">
        <v>1</v>
      </c>
      <c r="Z139" t="n">
        <v>10</v>
      </c>
      <c r="AA139" t="n">
        <v>51.69240503716353</v>
      </c>
      <c r="AB139" t="n">
        <v>70.72782907978295</v>
      </c>
      <c r="AC139" t="n">
        <v>63.97766433955567</v>
      </c>
      <c r="AD139" t="n">
        <v>51692.40503716353</v>
      </c>
      <c r="AE139" t="n">
        <v>70727.82907978295</v>
      </c>
      <c r="AF139" t="n">
        <v>2.717636734163447e-06</v>
      </c>
      <c r="AG139" t="n">
        <v>0.169375</v>
      </c>
      <c r="AH139" t="n">
        <v>63977.66433955567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12.2997</v>
      </c>
      <c r="E140" t="n">
        <v>8.130000000000001</v>
      </c>
      <c r="F140" t="n">
        <v>5.07</v>
      </c>
      <c r="G140" t="n">
        <v>101.45</v>
      </c>
      <c r="H140" t="n">
        <v>1.81</v>
      </c>
      <c r="I140" t="n">
        <v>3</v>
      </c>
      <c r="J140" t="n">
        <v>349.75</v>
      </c>
      <c r="K140" t="n">
        <v>60.56</v>
      </c>
      <c r="L140" t="n">
        <v>35.5</v>
      </c>
      <c r="M140" t="n">
        <v>1</v>
      </c>
      <c r="N140" t="n">
        <v>113.69</v>
      </c>
      <c r="O140" t="n">
        <v>43370.05</v>
      </c>
      <c r="P140" t="n">
        <v>79.5</v>
      </c>
      <c r="Q140" t="n">
        <v>202.81</v>
      </c>
      <c r="R140" t="n">
        <v>18.72</v>
      </c>
      <c r="S140" t="n">
        <v>13.89</v>
      </c>
      <c r="T140" t="n">
        <v>744.22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51.65622105465303</v>
      </c>
      <c r="AB140" t="n">
        <v>70.67832055858746</v>
      </c>
      <c r="AC140" t="n">
        <v>63.93288084213741</v>
      </c>
      <c r="AD140" t="n">
        <v>51656.22105465303</v>
      </c>
      <c r="AE140" t="n">
        <v>70678.32055858745</v>
      </c>
      <c r="AF140" t="n">
        <v>2.717924001430279e-06</v>
      </c>
      <c r="AG140" t="n">
        <v>0.169375</v>
      </c>
      <c r="AH140" t="n">
        <v>63932.88084213741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12.2959</v>
      </c>
      <c r="E141" t="n">
        <v>8.130000000000001</v>
      </c>
      <c r="F141" t="n">
        <v>5.08</v>
      </c>
      <c r="G141" t="n">
        <v>101.5</v>
      </c>
      <c r="H141" t="n">
        <v>1.82</v>
      </c>
      <c r="I141" t="n">
        <v>3</v>
      </c>
      <c r="J141" t="n">
        <v>350.38</v>
      </c>
      <c r="K141" t="n">
        <v>60.56</v>
      </c>
      <c r="L141" t="n">
        <v>35.75</v>
      </c>
      <c r="M141" t="n">
        <v>0</v>
      </c>
      <c r="N141" t="n">
        <v>114.08</v>
      </c>
      <c r="O141" t="n">
        <v>43448.34</v>
      </c>
      <c r="P141" t="n">
        <v>79.65000000000001</v>
      </c>
      <c r="Q141" t="n">
        <v>202.81</v>
      </c>
      <c r="R141" t="n">
        <v>18.73</v>
      </c>
      <c r="S141" t="n">
        <v>13.89</v>
      </c>
      <c r="T141" t="n">
        <v>751.91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51.76567544161828</v>
      </c>
      <c r="AB141" t="n">
        <v>70.82808087962</v>
      </c>
      <c r="AC141" t="n">
        <v>64.06834824832059</v>
      </c>
      <c r="AD141" t="n">
        <v>51765.67544161829</v>
      </c>
      <c r="AE141" t="n">
        <v>70828.08087962</v>
      </c>
      <c r="AF141" t="n">
        <v>2.717084297111846e-06</v>
      </c>
      <c r="AG141" t="n">
        <v>0.169375</v>
      </c>
      <c r="AH141" t="n">
        <v>64068.3482483206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12.9688</v>
      </c>
      <c r="E2" t="n">
        <v>7.71</v>
      </c>
      <c r="F2" t="n">
        <v>5.55</v>
      </c>
      <c r="G2" t="n">
        <v>12.82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24</v>
      </c>
      <c r="N2" t="n">
        <v>6.84</v>
      </c>
      <c r="O2" t="n">
        <v>7851.41</v>
      </c>
      <c r="P2" t="n">
        <v>33.94</v>
      </c>
      <c r="Q2" t="n">
        <v>202.84</v>
      </c>
      <c r="R2" t="n">
        <v>33.67</v>
      </c>
      <c r="S2" t="n">
        <v>13.89</v>
      </c>
      <c r="T2" t="n">
        <v>8104.84</v>
      </c>
      <c r="U2" t="n">
        <v>0.41</v>
      </c>
      <c r="V2" t="n">
        <v>0.7</v>
      </c>
      <c r="W2" t="n">
        <v>0.68</v>
      </c>
      <c r="X2" t="n">
        <v>0.52</v>
      </c>
      <c r="Y2" t="n">
        <v>1</v>
      </c>
      <c r="Z2" t="n">
        <v>10</v>
      </c>
      <c r="AA2" t="n">
        <v>23.7720445086057</v>
      </c>
      <c r="AB2" t="n">
        <v>32.5259600452005</v>
      </c>
      <c r="AC2" t="n">
        <v>29.42172806899794</v>
      </c>
      <c r="AD2" t="n">
        <v>23772.0445086057</v>
      </c>
      <c r="AE2" t="n">
        <v>32525.9600452005</v>
      </c>
      <c r="AF2" t="n">
        <v>3.62912995174004e-06</v>
      </c>
      <c r="AG2" t="n">
        <v>0.160625</v>
      </c>
      <c r="AH2" t="n">
        <v>29421.72806899794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13.367</v>
      </c>
      <c r="E3" t="n">
        <v>7.48</v>
      </c>
      <c r="F3" t="n">
        <v>5.41</v>
      </c>
      <c r="G3" t="n">
        <v>16.22</v>
      </c>
      <c r="H3" t="n">
        <v>0.35</v>
      </c>
      <c r="I3" t="n">
        <v>20</v>
      </c>
      <c r="J3" t="n">
        <v>62.05</v>
      </c>
      <c r="K3" t="n">
        <v>28.92</v>
      </c>
      <c r="L3" t="n">
        <v>1.25</v>
      </c>
      <c r="M3" t="n">
        <v>18</v>
      </c>
      <c r="N3" t="n">
        <v>6.88</v>
      </c>
      <c r="O3" t="n">
        <v>7887.12</v>
      </c>
      <c r="P3" t="n">
        <v>32.41</v>
      </c>
      <c r="Q3" t="n">
        <v>202.85</v>
      </c>
      <c r="R3" t="n">
        <v>29.17</v>
      </c>
      <c r="S3" t="n">
        <v>13.89</v>
      </c>
      <c r="T3" t="n">
        <v>5885.04</v>
      </c>
      <c r="U3" t="n">
        <v>0.48</v>
      </c>
      <c r="V3" t="n">
        <v>0.72</v>
      </c>
      <c r="W3" t="n">
        <v>0.67</v>
      </c>
      <c r="X3" t="n">
        <v>0.37</v>
      </c>
      <c r="Y3" t="n">
        <v>1</v>
      </c>
      <c r="Z3" t="n">
        <v>10</v>
      </c>
      <c r="AA3" t="n">
        <v>22.3106811872394</v>
      </c>
      <c r="AB3" t="n">
        <v>30.52645827811718</v>
      </c>
      <c r="AC3" t="n">
        <v>27.61305594424074</v>
      </c>
      <c r="AD3" t="n">
        <v>22310.6811872394</v>
      </c>
      <c r="AE3" t="n">
        <v>30526.45827811718</v>
      </c>
      <c r="AF3" t="n">
        <v>3.740560426940744e-06</v>
      </c>
      <c r="AG3" t="n">
        <v>0.1558333333333334</v>
      </c>
      <c r="AH3" t="n">
        <v>27613.05594424074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13.5947</v>
      </c>
      <c r="E4" t="n">
        <v>7.36</v>
      </c>
      <c r="F4" t="n">
        <v>5.34</v>
      </c>
      <c r="G4" t="n">
        <v>20.02</v>
      </c>
      <c r="H4" t="n">
        <v>0.42</v>
      </c>
      <c r="I4" t="n">
        <v>16</v>
      </c>
      <c r="J4" t="n">
        <v>62.34</v>
      </c>
      <c r="K4" t="n">
        <v>28.92</v>
      </c>
      <c r="L4" t="n">
        <v>1.5</v>
      </c>
      <c r="M4" t="n">
        <v>14</v>
      </c>
      <c r="N4" t="n">
        <v>6.92</v>
      </c>
      <c r="O4" t="n">
        <v>7922.85</v>
      </c>
      <c r="P4" t="n">
        <v>31.1</v>
      </c>
      <c r="Q4" t="n">
        <v>202.85</v>
      </c>
      <c r="R4" t="n">
        <v>26.89</v>
      </c>
      <c r="S4" t="n">
        <v>13.89</v>
      </c>
      <c r="T4" t="n">
        <v>4763.02</v>
      </c>
      <c r="U4" t="n">
        <v>0.52</v>
      </c>
      <c r="V4" t="n">
        <v>0.72</v>
      </c>
      <c r="W4" t="n">
        <v>0.66</v>
      </c>
      <c r="X4" t="n">
        <v>0.3</v>
      </c>
      <c r="Y4" t="n">
        <v>1</v>
      </c>
      <c r="Z4" t="n">
        <v>10</v>
      </c>
      <c r="AA4" t="n">
        <v>21.35238924861101</v>
      </c>
      <c r="AB4" t="n">
        <v>29.21528097083559</v>
      </c>
      <c r="AC4" t="n">
        <v>26.42701555891329</v>
      </c>
      <c r="AD4" t="n">
        <v>21352.38924861101</v>
      </c>
      <c r="AE4" t="n">
        <v>29215.28097083559</v>
      </c>
      <c r="AF4" t="n">
        <v>3.804278958340042e-06</v>
      </c>
      <c r="AG4" t="n">
        <v>0.1533333333333333</v>
      </c>
      <c r="AH4" t="n">
        <v>26427.01555891329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13.7295</v>
      </c>
      <c r="E5" t="n">
        <v>7.28</v>
      </c>
      <c r="F5" t="n">
        <v>5.29</v>
      </c>
      <c r="G5" t="n">
        <v>22.69</v>
      </c>
      <c r="H5" t="n">
        <v>0.49</v>
      </c>
      <c r="I5" t="n">
        <v>14</v>
      </c>
      <c r="J5" t="n">
        <v>62.63</v>
      </c>
      <c r="K5" t="n">
        <v>28.92</v>
      </c>
      <c r="L5" t="n">
        <v>1.75</v>
      </c>
      <c r="M5" t="n">
        <v>12</v>
      </c>
      <c r="N5" t="n">
        <v>6.96</v>
      </c>
      <c r="O5" t="n">
        <v>7958.6</v>
      </c>
      <c r="P5" t="n">
        <v>30.28</v>
      </c>
      <c r="Q5" t="n">
        <v>202.81</v>
      </c>
      <c r="R5" t="n">
        <v>25.72</v>
      </c>
      <c r="S5" t="n">
        <v>13.89</v>
      </c>
      <c r="T5" t="n">
        <v>4189</v>
      </c>
      <c r="U5" t="n">
        <v>0.54</v>
      </c>
      <c r="V5" t="n">
        <v>0.73</v>
      </c>
      <c r="W5" t="n">
        <v>0.66</v>
      </c>
      <c r="X5" t="n">
        <v>0.26</v>
      </c>
      <c r="Y5" t="n">
        <v>1</v>
      </c>
      <c r="Z5" t="n">
        <v>10</v>
      </c>
      <c r="AA5" t="n">
        <v>20.77095095814231</v>
      </c>
      <c r="AB5" t="n">
        <v>28.41973145057316</v>
      </c>
      <c r="AC5" t="n">
        <v>25.70739216830158</v>
      </c>
      <c r="AD5" t="n">
        <v>20770.95095814231</v>
      </c>
      <c r="AE5" t="n">
        <v>28419.73145057316</v>
      </c>
      <c r="AF5" t="n">
        <v>3.842000776665141e-06</v>
      </c>
      <c r="AG5" t="n">
        <v>0.1516666666666667</v>
      </c>
      <c r="AH5" t="n">
        <v>25707.39216830158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13.8509</v>
      </c>
      <c r="E6" t="n">
        <v>7.22</v>
      </c>
      <c r="F6" t="n">
        <v>5.26</v>
      </c>
      <c r="G6" t="n">
        <v>26.29</v>
      </c>
      <c r="H6" t="n">
        <v>0.55</v>
      </c>
      <c r="I6" t="n">
        <v>12</v>
      </c>
      <c r="J6" t="n">
        <v>62.92</v>
      </c>
      <c r="K6" t="n">
        <v>28.92</v>
      </c>
      <c r="L6" t="n">
        <v>2</v>
      </c>
      <c r="M6" t="n">
        <v>10</v>
      </c>
      <c r="N6" t="n">
        <v>7</v>
      </c>
      <c r="O6" t="n">
        <v>7994.37</v>
      </c>
      <c r="P6" t="n">
        <v>29.45</v>
      </c>
      <c r="Q6" t="n">
        <v>202.81</v>
      </c>
      <c r="R6" t="n">
        <v>24.49</v>
      </c>
      <c r="S6" t="n">
        <v>13.89</v>
      </c>
      <c r="T6" t="n">
        <v>3585.9</v>
      </c>
      <c r="U6" t="n">
        <v>0.57</v>
      </c>
      <c r="V6" t="n">
        <v>0.74</v>
      </c>
      <c r="W6" t="n">
        <v>0.66</v>
      </c>
      <c r="X6" t="n">
        <v>0.22</v>
      </c>
      <c r="Y6" t="n">
        <v>1</v>
      </c>
      <c r="Z6" t="n">
        <v>10</v>
      </c>
      <c r="AA6" t="n">
        <v>20.2403943592036</v>
      </c>
      <c r="AB6" t="n">
        <v>27.69380050540353</v>
      </c>
      <c r="AC6" t="n">
        <v>25.0507430536863</v>
      </c>
      <c r="AD6" t="n">
        <v>20240.3943592036</v>
      </c>
      <c r="AE6" t="n">
        <v>27693.80050540353</v>
      </c>
      <c r="AF6" t="n">
        <v>3.875972799993532e-06</v>
      </c>
      <c r="AG6" t="n">
        <v>0.1504166666666667</v>
      </c>
      <c r="AH6" t="n">
        <v>25050.7430536863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13.9779</v>
      </c>
      <c r="E7" t="n">
        <v>7.15</v>
      </c>
      <c r="F7" t="n">
        <v>5.22</v>
      </c>
      <c r="G7" t="n">
        <v>31.32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7</v>
      </c>
      <c r="N7" t="n">
        <v>7.04</v>
      </c>
      <c r="O7" t="n">
        <v>8030.17</v>
      </c>
      <c r="P7" t="n">
        <v>27.89</v>
      </c>
      <c r="Q7" t="n">
        <v>202.81</v>
      </c>
      <c r="R7" t="n">
        <v>23.09</v>
      </c>
      <c r="S7" t="n">
        <v>13.89</v>
      </c>
      <c r="T7" t="n">
        <v>2894.02</v>
      </c>
      <c r="U7" t="n">
        <v>0.6</v>
      </c>
      <c r="V7" t="n">
        <v>0.74</v>
      </c>
      <c r="W7" t="n">
        <v>0.66</v>
      </c>
      <c r="X7" t="n">
        <v>0.18</v>
      </c>
      <c r="Y7" t="n">
        <v>1</v>
      </c>
      <c r="Z7" t="n">
        <v>10</v>
      </c>
      <c r="AA7" t="n">
        <v>19.41476001203872</v>
      </c>
      <c r="AB7" t="n">
        <v>26.56413116720131</v>
      </c>
      <c r="AC7" t="n">
        <v>24.02888777161787</v>
      </c>
      <c r="AD7" t="n">
        <v>19414.76001203872</v>
      </c>
      <c r="AE7" t="n">
        <v>26564.13116720131</v>
      </c>
      <c r="AF7" t="n">
        <v>3.911511901828012e-06</v>
      </c>
      <c r="AG7" t="n">
        <v>0.1489583333333333</v>
      </c>
      <c r="AH7" t="n">
        <v>24028.88777161787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13.9719</v>
      </c>
      <c r="E8" t="n">
        <v>7.16</v>
      </c>
      <c r="F8" t="n">
        <v>5.22</v>
      </c>
      <c r="G8" t="n">
        <v>31.33</v>
      </c>
      <c r="H8" t="n">
        <v>0.6899999999999999</v>
      </c>
      <c r="I8" t="n">
        <v>10</v>
      </c>
      <c r="J8" t="n">
        <v>63.5</v>
      </c>
      <c r="K8" t="n">
        <v>28.92</v>
      </c>
      <c r="L8" t="n">
        <v>2.5</v>
      </c>
      <c r="M8" t="n">
        <v>1</v>
      </c>
      <c r="N8" t="n">
        <v>7.08</v>
      </c>
      <c r="O8" t="n">
        <v>8065.98</v>
      </c>
      <c r="P8" t="n">
        <v>27.92</v>
      </c>
      <c r="Q8" t="n">
        <v>202.81</v>
      </c>
      <c r="R8" t="n">
        <v>22.96</v>
      </c>
      <c r="S8" t="n">
        <v>13.89</v>
      </c>
      <c r="T8" t="n">
        <v>2831.42</v>
      </c>
      <c r="U8" t="n">
        <v>0.6</v>
      </c>
      <c r="V8" t="n">
        <v>0.74</v>
      </c>
      <c r="W8" t="n">
        <v>0.67</v>
      </c>
      <c r="X8" t="n">
        <v>0.18</v>
      </c>
      <c r="Y8" t="n">
        <v>1</v>
      </c>
      <c r="Z8" t="n">
        <v>10</v>
      </c>
      <c r="AA8" t="n">
        <v>19.434608102971</v>
      </c>
      <c r="AB8" t="n">
        <v>26.59128820085071</v>
      </c>
      <c r="AC8" t="n">
        <v>24.05345297609098</v>
      </c>
      <c r="AD8" t="n">
        <v>19434.608102971</v>
      </c>
      <c r="AE8" t="n">
        <v>26591.28820085071</v>
      </c>
      <c r="AF8" t="n">
        <v>3.909832889142918e-06</v>
      </c>
      <c r="AG8" t="n">
        <v>0.1491666666666667</v>
      </c>
      <c r="AH8" t="n">
        <v>24053.45297609098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13.9697</v>
      </c>
      <c r="E9" t="n">
        <v>7.16</v>
      </c>
      <c r="F9" t="n">
        <v>5.22</v>
      </c>
      <c r="G9" t="n">
        <v>31.34</v>
      </c>
      <c r="H9" t="n">
        <v>0.75</v>
      </c>
      <c r="I9" t="n">
        <v>10</v>
      </c>
      <c r="J9" t="n">
        <v>63.79</v>
      </c>
      <c r="K9" t="n">
        <v>28.92</v>
      </c>
      <c r="L9" t="n">
        <v>2.75</v>
      </c>
      <c r="M9" t="n">
        <v>1</v>
      </c>
      <c r="N9" t="n">
        <v>7.12</v>
      </c>
      <c r="O9" t="n">
        <v>8101.81</v>
      </c>
      <c r="P9" t="n">
        <v>27.89</v>
      </c>
      <c r="Q9" t="n">
        <v>202.81</v>
      </c>
      <c r="R9" t="n">
        <v>23.03</v>
      </c>
      <c r="S9" t="n">
        <v>13.89</v>
      </c>
      <c r="T9" t="n">
        <v>2865.94</v>
      </c>
      <c r="U9" t="n">
        <v>0.6</v>
      </c>
      <c r="V9" t="n">
        <v>0.74</v>
      </c>
      <c r="W9" t="n">
        <v>0.66</v>
      </c>
      <c r="X9" t="n">
        <v>0.19</v>
      </c>
      <c r="Y9" t="n">
        <v>1</v>
      </c>
      <c r="Z9" t="n">
        <v>10</v>
      </c>
      <c r="AA9" t="n">
        <v>19.4256391867098</v>
      </c>
      <c r="AB9" t="n">
        <v>26.57901653394153</v>
      </c>
      <c r="AC9" t="n">
        <v>24.04235249984819</v>
      </c>
      <c r="AD9" t="n">
        <v>19425.6391867098</v>
      </c>
      <c r="AE9" t="n">
        <v>26579.01653394153</v>
      </c>
      <c r="AF9" t="n">
        <v>3.909217251158383e-06</v>
      </c>
      <c r="AG9" t="n">
        <v>0.1491666666666667</v>
      </c>
      <c r="AH9" t="n">
        <v>24042.35249984819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13.9659</v>
      </c>
      <c r="E10" t="n">
        <v>7.16</v>
      </c>
      <c r="F10" t="n">
        <v>5.23</v>
      </c>
      <c r="G10" t="n">
        <v>31.35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27.85</v>
      </c>
      <c r="Q10" t="n">
        <v>202.81</v>
      </c>
      <c r="R10" t="n">
        <v>23.06</v>
      </c>
      <c r="S10" t="n">
        <v>13.89</v>
      </c>
      <c r="T10" t="n">
        <v>2878.15</v>
      </c>
      <c r="U10" t="n">
        <v>0.6</v>
      </c>
      <c r="V10" t="n">
        <v>0.74</v>
      </c>
      <c r="W10" t="n">
        <v>0.67</v>
      </c>
      <c r="X10" t="n">
        <v>0.19</v>
      </c>
      <c r="Y10" t="n">
        <v>1</v>
      </c>
      <c r="Z10" t="n">
        <v>10</v>
      </c>
      <c r="AA10" t="n">
        <v>19.42697807729678</v>
      </c>
      <c r="AB10" t="n">
        <v>26.58084846311031</v>
      </c>
      <c r="AC10" t="n">
        <v>24.04400959226823</v>
      </c>
      <c r="AD10" t="n">
        <v>19426.97807729678</v>
      </c>
      <c r="AE10" t="n">
        <v>26580.84846311031</v>
      </c>
      <c r="AF10" t="n">
        <v>3.908153876457825e-06</v>
      </c>
      <c r="AG10" t="n">
        <v>0.1491666666666667</v>
      </c>
      <c r="AH10" t="n">
        <v>24044.00959226823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9.5334</v>
      </c>
      <c r="E2" t="n">
        <v>10.49</v>
      </c>
      <c r="F2" t="n">
        <v>6.19</v>
      </c>
      <c r="G2" t="n">
        <v>6.51</v>
      </c>
      <c r="H2" t="n">
        <v>0.11</v>
      </c>
      <c r="I2" t="n">
        <v>57</v>
      </c>
      <c r="J2" t="n">
        <v>167.88</v>
      </c>
      <c r="K2" t="n">
        <v>51.39</v>
      </c>
      <c r="L2" t="n">
        <v>1</v>
      </c>
      <c r="M2" t="n">
        <v>55</v>
      </c>
      <c r="N2" t="n">
        <v>30.49</v>
      </c>
      <c r="O2" t="n">
        <v>20939.59</v>
      </c>
      <c r="P2" t="n">
        <v>78.09</v>
      </c>
      <c r="Q2" t="n">
        <v>202.9</v>
      </c>
      <c r="R2" t="n">
        <v>53.56</v>
      </c>
      <c r="S2" t="n">
        <v>13.89</v>
      </c>
      <c r="T2" t="n">
        <v>17893.13</v>
      </c>
      <c r="U2" t="n">
        <v>0.26</v>
      </c>
      <c r="V2" t="n">
        <v>0.63</v>
      </c>
      <c r="W2" t="n">
        <v>0.72</v>
      </c>
      <c r="X2" t="n">
        <v>1.14</v>
      </c>
      <c r="Y2" t="n">
        <v>1</v>
      </c>
      <c r="Z2" t="n">
        <v>10</v>
      </c>
      <c r="AA2" t="n">
        <v>65.27884310771634</v>
      </c>
      <c r="AB2" t="n">
        <v>89.31739303924873</v>
      </c>
      <c r="AC2" t="n">
        <v>80.79306640535283</v>
      </c>
      <c r="AD2" t="n">
        <v>65278.84310771634</v>
      </c>
      <c r="AE2" t="n">
        <v>89317.39303924872</v>
      </c>
      <c r="AF2" t="n">
        <v>2.28130047486415e-06</v>
      </c>
      <c r="AG2" t="n">
        <v>0.2185416666666667</v>
      </c>
      <c r="AH2" t="n">
        <v>80793.06640535283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10.2241</v>
      </c>
      <c r="E3" t="n">
        <v>9.779999999999999</v>
      </c>
      <c r="F3" t="n">
        <v>5.92</v>
      </c>
      <c r="G3" t="n">
        <v>8.07</v>
      </c>
      <c r="H3" t="n">
        <v>0.13</v>
      </c>
      <c r="I3" t="n">
        <v>44</v>
      </c>
      <c r="J3" t="n">
        <v>168.25</v>
      </c>
      <c r="K3" t="n">
        <v>51.39</v>
      </c>
      <c r="L3" t="n">
        <v>1.25</v>
      </c>
      <c r="M3" t="n">
        <v>42</v>
      </c>
      <c r="N3" t="n">
        <v>30.6</v>
      </c>
      <c r="O3" t="n">
        <v>20984.25</v>
      </c>
      <c r="P3" t="n">
        <v>74.51000000000001</v>
      </c>
      <c r="Q3" t="n">
        <v>202.85</v>
      </c>
      <c r="R3" t="n">
        <v>45.13</v>
      </c>
      <c r="S3" t="n">
        <v>13.89</v>
      </c>
      <c r="T3" t="n">
        <v>13745.01</v>
      </c>
      <c r="U3" t="n">
        <v>0.31</v>
      </c>
      <c r="V3" t="n">
        <v>0.65</v>
      </c>
      <c r="W3" t="n">
        <v>0.71</v>
      </c>
      <c r="X3" t="n">
        <v>0.88</v>
      </c>
      <c r="Y3" t="n">
        <v>1</v>
      </c>
      <c r="Z3" t="n">
        <v>10</v>
      </c>
      <c r="AA3" t="n">
        <v>58.33444853799539</v>
      </c>
      <c r="AB3" t="n">
        <v>79.81576602389502</v>
      </c>
      <c r="AC3" t="n">
        <v>72.1982613367242</v>
      </c>
      <c r="AD3" t="n">
        <v>58334.44853799539</v>
      </c>
      <c r="AE3" t="n">
        <v>79815.76602389502</v>
      </c>
      <c r="AF3" t="n">
        <v>2.446581931426202e-06</v>
      </c>
      <c r="AG3" t="n">
        <v>0.20375</v>
      </c>
      <c r="AH3" t="n">
        <v>72198.2613367242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10.7114</v>
      </c>
      <c r="E4" t="n">
        <v>9.34</v>
      </c>
      <c r="F4" t="n">
        <v>5.74</v>
      </c>
      <c r="G4" t="n">
        <v>9.57</v>
      </c>
      <c r="H4" t="n">
        <v>0.16</v>
      </c>
      <c r="I4" t="n">
        <v>36</v>
      </c>
      <c r="J4" t="n">
        <v>168.61</v>
      </c>
      <c r="K4" t="n">
        <v>51.39</v>
      </c>
      <c r="L4" t="n">
        <v>1.5</v>
      </c>
      <c r="M4" t="n">
        <v>34</v>
      </c>
      <c r="N4" t="n">
        <v>30.71</v>
      </c>
      <c r="O4" t="n">
        <v>21028.94</v>
      </c>
      <c r="P4" t="n">
        <v>72.06999999999999</v>
      </c>
      <c r="Q4" t="n">
        <v>202.86</v>
      </c>
      <c r="R4" t="n">
        <v>39.38</v>
      </c>
      <c r="S4" t="n">
        <v>13.89</v>
      </c>
      <c r="T4" t="n">
        <v>10911.38</v>
      </c>
      <c r="U4" t="n">
        <v>0.35</v>
      </c>
      <c r="V4" t="n">
        <v>0.67</v>
      </c>
      <c r="W4" t="n">
        <v>0.7</v>
      </c>
      <c r="X4" t="n">
        <v>0.7</v>
      </c>
      <c r="Y4" t="n">
        <v>1</v>
      </c>
      <c r="Z4" t="n">
        <v>10</v>
      </c>
      <c r="AA4" t="n">
        <v>54.0453520882884</v>
      </c>
      <c r="AB4" t="n">
        <v>73.9472350398281</v>
      </c>
      <c r="AC4" t="n">
        <v>66.88981471323977</v>
      </c>
      <c r="AD4" t="n">
        <v>54045.3520882884</v>
      </c>
      <c r="AE4" t="n">
        <v>73947.2350398281</v>
      </c>
      <c r="AF4" t="n">
        <v>2.563190667176438e-06</v>
      </c>
      <c r="AG4" t="n">
        <v>0.1945833333333333</v>
      </c>
      <c r="AH4" t="n">
        <v>66889.81471323977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11.1067</v>
      </c>
      <c r="E5" t="n">
        <v>9</v>
      </c>
      <c r="F5" t="n">
        <v>5.61</v>
      </c>
      <c r="G5" t="n">
        <v>11.23</v>
      </c>
      <c r="H5" t="n">
        <v>0.18</v>
      </c>
      <c r="I5" t="n">
        <v>30</v>
      </c>
      <c r="J5" t="n">
        <v>168.97</v>
      </c>
      <c r="K5" t="n">
        <v>51.39</v>
      </c>
      <c r="L5" t="n">
        <v>1.75</v>
      </c>
      <c r="M5" t="n">
        <v>28</v>
      </c>
      <c r="N5" t="n">
        <v>30.83</v>
      </c>
      <c r="O5" t="n">
        <v>21073.68</v>
      </c>
      <c r="P5" t="n">
        <v>70.22</v>
      </c>
      <c r="Q5" t="n">
        <v>202.84</v>
      </c>
      <c r="R5" t="n">
        <v>35.4</v>
      </c>
      <c r="S5" t="n">
        <v>13.89</v>
      </c>
      <c r="T5" t="n">
        <v>8949.93</v>
      </c>
      <c r="U5" t="n">
        <v>0.39</v>
      </c>
      <c r="V5" t="n">
        <v>0.6899999999999999</v>
      </c>
      <c r="W5" t="n">
        <v>0.6899999999999999</v>
      </c>
      <c r="X5" t="n">
        <v>0.58</v>
      </c>
      <c r="Y5" t="n">
        <v>1</v>
      </c>
      <c r="Z5" t="n">
        <v>10</v>
      </c>
      <c r="AA5" t="n">
        <v>50.94525790821357</v>
      </c>
      <c r="AB5" t="n">
        <v>69.70554941614913</v>
      </c>
      <c r="AC5" t="n">
        <v>63.05294961224021</v>
      </c>
      <c r="AD5" t="n">
        <v>50945.25790821357</v>
      </c>
      <c r="AE5" t="n">
        <v>69705.54941614912</v>
      </c>
      <c r="AF5" t="n">
        <v>2.657784209639127e-06</v>
      </c>
      <c r="AG5" t="n">
        <v>0.1875</v>
      </c>
      <c r="AH5" t="n">
        <v>63052.94961224021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11.3683</v>
      </c>
      <c r="E6" t="n">
        <v>8.800000000000001</v>
      </c>
      <c r="F6" t="n">
        <v>5.54</v>
      </c>
      <c r="G6" t="n">
        <v>12.79</v>
      </c>
      <c r="H6" t="n">
        <v>0.21</v>
      </c>
      <c r="I6" t="n">
        <v>26</v>
      </c>
      <c r="J6" t="n">
        <v>169.33</v>
      </c>
      <c r="K6" t="n">
        <v>51.39</v>
      </c>
      <c r="L6" t="n">
        <v>2</v>
      </c>
      <c r="M6" t="n">
        <v>24</v>
      </c>
      <c r="N6" t="n">
        <v>30.94</v>
      </c>
      <c r="O6" t="n">
        <v>21118.46</v>
      </c>
      <c r="P6" t="n">
        <v>69.14</v>
      </c>
      <c r="Q6" t="n">
        <v>202.82</v>
      </c>
      <c r="R6" t="n">
        <v>33.37</v>
      </c>
      <c r="S6" t="n">
        <v>13.89</v>
      </c>
      <c r="T6" t="n">
        <v>7955.48</v>
      </c>
      <c r="U6" t="n">
        <v>0.42</v>
      </c>
      <c r="V6" t="n">
        <v>0.7</v>
      </c>
      <c r="W6" t="n">
        <v>0.68</v>
      </c>
      <c r="X6" t="n">
        <v>0.5</v>
      </c>
      <c r="Y6" t="n">
        <v>1</v>
      </c>
      <c r="Z6" t="n">
        <v>10</v>
      </c>
      <c r="AA6" t="n">
        <v>49.12179889218855</v>
      </c>
      <c r="AB6" t="n">
        <v>67.21061234509071</v>
      </c>
      <c r="AC6" t="n">
        <v>60.79612583357663</v>
      </c>
      <c r="AD6" t="n">
        <v>49121.79889218855</v>
      </c>
      <c r="AE6" t="n">
        <v>67210.6123450907</v>
      </c>
      <c r="AF6" t="n">
        <v>2.720383933161109e-06</v>
      </c>
      <c r="AG6" t="n">
        <v>0.1833333333333333</v>
      </c>
      <c r="AH6" t="n">
        <v>60796.12583357663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11.5655</v>
      </c>
      <c r="E7" t="n">
        <v>8.65</v>
      </c>
      <c r="F7" t="n">
        <v>5.49</v>
      </c>
      <c r="G7" t="n">
        <v>14.33</v>
      </c>
      <c r="H7" t="n">
        <v>0.24</v>
      </c>
      <c r="I7" t="n">
        <v>23</v>
      </c>
      <c r="J7" t="n">
        <v>169.7</v>
      </c>
      <c r="K7" t="n">
        <v>51.39</v>
      </c>
      <c r="L7" t="n">
        <v>2.25</v>
      </c>
      <c r="M7" t="n">
        <v>21</v>
      </c>
      <c r="N7" t="n">
        <v>31.05</v>
      </c>
      <c r="O7" t="n">
        <v>21163.27</v>
      </c>
      <c r="P7" t="n">
        <v>68.3</v>
      </c>
      <c r="Q7" t="n">
        <v>202.82</v>
      </c>
      <c r="R7" t="n">
        <v>31.86</v>
      </c>
      <c r="S7" t="n">
        <v>13.89</v>
      </c>
      <c r="T7" t="n">
        <v>7215.26</v>
      </c>
      <c r="U7" t="n">
        <v>0.44</v>
      </c>
      <c r="V7" t="n">
        <v>0.7</v>
      </c>
      <c r="W7" t="n">
        <v>0.67</v>
      </c>
      <c r="X7" t="n">
        <v>0.46</v>
      </c>
      <c r="Y7" t="n">
        <v>1</v>
      </c>
      <c r="Z7" t="n">
        <v>10</v>
      </c>
      <c r="AA7" t="n">
        <v>47.79584000487153</v>
      </c>
      <c r="AB7" t="n">
        <v>65.39637689828687</v>
      </c>
      <c r="AC7" t="n">
        <v>59.15503847151976</v>
      </c>
      <c r="AD7" t="n">
        <v>47795.84000487153</v>
      </c>
      <c r="AE7" t="n">
        <v>65396.37689828688</v>
      </c>
      <c r="AF7" t="n">
        <v>2.767573021381808e-06</v>
      </c>
      <c r="AG7" t="n">
        <v>0.1802083333333333</v>
      </c>
      <c r="AH7" t="n">
        <v>59155.03847151976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11.7317</v>
      </c>
      <c r="E8" t="n">
        <v>8.52</v>
      </c>
      <c r="F8" t="n">
        <v>5.44</v>
      </c>
      <c r="G8" t="n">
        <v>15.54</v>
      </c>
      <c r="H8" t="n">
        <v>0.26</v>
      </c>
      <c r="I8" t="n">
        <v>21</v>
      </c>
      <c r="J8" t="n">
        <v>170.06</v>
      </c>
      <c r="K8" t="n">
        <v>51.39</v>
      </c>
      <c r="L8" t="n">
        <v>2.5</v>
      </c>
      <c r="M8" t="n">
        <v>19</v>
      </c>
      <c r="N8" t="n">
        <v>31.17</v>
      </c>
      <c r="O8" t="n">
        <v>21208.12</v>
      </c>
      <c r="P8" t="n">
        <v>67.44</v>
      </c>
      <c r="Q8" t="n">
        <v>202.85</v>
      </c>
      <c r="R8" t="n">
        <v>30.12</v>
      </c>
      <c r="S8" t="n">
        <v>13.89</v>
      </c>
      <c r="T8" t="n">
        <v>6352.84</v>
      </c>
      <c r="U8" t="n">
        <v>0.46</v>
      </c>
      <c r="V8" t="n">
        <v>0.71</v>
      </c>
      <c r="W8" t="n">
        <v>0.67</v>
      </c>
      <c r="X8" t="n">
        <v>0.4</v>
      </c>
      <c r="Y8" t="n">
        <v>1</v>
      </c>
      <c r="Z8" t="n">
        <v>10</v>
      </c>
      <c r="AA8" t="n">
        <v>46.62301601244184</v>
      </c>
      <c r="AB8" t="n">
        <v>63.79166737050256</v>
      </c>
      <c r="AC8" t="n">
        <v>57.7034801688427</v>
      </c>
      <c r="AD8" t="n">
        <v>46623.01601244185</v>
      </c>
      <c r="AE8" t="n">
        <v>63791.66737050256</v>
      </c>
      <c r="AF8" t="n">
        <v>2.80734394664692e-06</v>
      </c>
      <c r="AG8" t="n">
        <v>0.1775</v>
      </c>
      <c r="AH8" t="n">
        <v>57703.4801688427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11.8675</v>
      </c>
      <c r="E9" t="n">
        <v>8.43</v>
      </c>
      <c r="F9" t="n">
        <v>5.41</v>
      </c>
      <c r="G9" t="n">
        <v>17.08</v>
      </c>
      <c r="H9" t="n">
        <v>0.29</v>
      </c>
      <c r="I9" t="n">
        <v>19</v>
      </c>
      <c r="J9" t="n">
        <v>170.42</v>
      </c>
      <c r="K9" t="n">
        <v>51.39</v>
      </c>
      <c r="L9" t="n">
        <v>2.75</v>
      </c>
      <c r="M9" t="n">
        <v>17</v>
      </c>
      <c r="N9" t="n">
        <v>31.28</v>
      </c>
      <c r="O9" t="n">
        <v>21253.01</v>
      </c>
      <c r="P9" t="n">
        <v>66.89</v>
      </c>
      <c r="Q9" t="n">
        <v>202.82</v>
      </c>
      <c r="R9" t="n">
        <v>29.14</v>
      </c>
      <c r="S9" t="n">
        <v>13.89</v>
      </c>
      <c r="T9" t="n">
        <v>5872.52</v>
      </c>
      <c r="U9" t="n">
        <v>0.48</v>
      </c>
      <c r="V9" t="n">
        <v>0.72</v>
      </c>
      <c r="W9" t="n">
        <v>0.67</v>
      </c>
      <c r="X9" t="n">
        <v>0.37</v>
      </c>
      <c r="Y9" t="n">
        <v>1</v>
      </c>
      <c r="Z9" t="n">
        <v>10</v>
      </c>
      <c r="AA9" t="n">
        <v>45.78587735611196</v>
      </c>
      <c r="AB9" t="n">
        <v>62.64625732896159</v>
      </c>
      <c r="AC9" t="n">
        <v>56.66738645407294</v>
      </c>
      <c r="AD9" t="n">
        <v>45785.87735611196</v>
      </c>
      <c r="AE9" t="n">
        <v>62646.25732896159</v>
      </c>
      <c r="AF9" t="n">
        <v>2.839840286303974e-06</v>
      </c>
      <c r="AG9" t="n">
        <v>0.175625</v>
      </c>
      <c r="AH9" t="n">
        <v>56667.38645407294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12.0462</v>
      </c>
      <c r="E10" t="n">
        <v>8.300000000000001</v>
      </c>
      <c r="F10" t="n">
        <v>5.35</v>
      </c>
      <c r="G10" t="n">
        <v>18.89</v>
      </c>
      <c r="H10" t="n">
        <v>0.31</v>
      </c>
      <c r="I10" t="n">
        <v>17</v>
      </c>
      <c r="J10" t="n">
        <v>170.79</v>
      </c>
      <c r="K10" t="n">
        <v>51.39</v>
      </c>
      <c r="L10" t="n">
        <v>3</v>
      </c>
      <c r="M10" t="n">
        <v>15</v>
      </c>
      <c r="N10" t="n">
        <v>31.4</v>
      </c>
      <c r="O10" t="n">
        <v>21297.94</v>
      </c>
      <c r="P10" t="n">
        <v>65.84999999999999</v>
      </c>
      <c r="Q10" t="n">
        <v>202.83</v>
      </c>
      <c r="R10" t="n">
        <v>27.42</v>
      </c>
      <c r="S10" t="n">
        <v>13.89</v>
      </c>
      <c r="T10" t="n">
        <v>5024.48</v>
      </c>
      <c r="U10" t="n">
        <v>0.51</v>
      </c>
      <c r="V10" t="n">
        <v>0.72</v>
      </c>
      <c r="W10" t="n">
        <v>0.66</v>
      </c>
      <c r="X10" t="n">
        <v>0.31</v>
      </c>
      <c r="Y10" t="n">
        <v>1</v>
      </c>
      <c r="Z10" t="n">
        <v>10</v>
      </c>
      <c r="AA10" t="n">
        <v>44.52123716876719</v>
      </c>
      <c r="AB10" t="n">
        <v>60.91592083264988</v>
      </c>
      <c r="AC10" t="n">
        <v>55.10219084442614</v>
      </c>
      <c r="AD10" t="n">
        <v>44521.23716876719</v>
      </c>
      <c r="AE10" t="n">
        <v>60915.92083264988</v>
      </c>
      <c r="AF10" t="n">
        <v>2.882602406309242e-06</v>
      </c>
      <c r="AG10" t="n">
        <v>0.1729166666666667</v>
      </c>
      <c r="AH10" t="n">
        <v>55102.19084442614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12.1147</v>
      </c>
      <c r="E11" t="n">
        <v>8.25</v>
      </c>
      <c r="F11" t="n">
        <v>5.34</v>
      </c>
      <c r="G11" t="n">
        <v>20.02</v>
      </c>
      <c r="H11" t="n">
        <v>0.34</v>
      </c>
      <c r="I11" t="n">
        <v>16</v>
      </c>
      <c r="J11" t="n">
        <v>171.15</v>
      </c>
      <c r="K11" t="n">
        <v>51.39</v>
      </c>
      <c r="L11" t="n">
        <v>3.25</v>
      </c>
      <c r="M11" t="n">
        <v>14</v>
      </c>
      <c r="N11" t="n">
        <v>31.51</v>
      </c>
      <c r="O11" t="n">
        <v>21342.91</v>
      </c>
      <c r="P11" t="n">
        <v>65.53</v>
      </c>
      <c r="Q11" t="n">
        <v>202.81</v>
      </c>
      <c r="R11" t="n">
        <v>27.08</v>
      </c>
      <c r="S11" t="n">
        <v>13.89</v>
      </c>
      <c r="T11" t="n">
        <v>4857.46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44.11162429139764</v>
      </c>
      <c r="AB11" t="n">
        <v>60.35547042298836</v>
      </c>
      <c r="AC11" t="n">
        <v>54.59522903526546</v>
      </c>
      <c r="AD11" t="n">
        <v>44111.62429139764</v>
      </c>
      <c r="AE11" t="n">
        <v>60355.47042298836</v>
      </c>
      <c r="AF11" t="n">
        <v>2.898994153485296e-06</v>
      </c>
      <c r="AG11" t="n">
        <v>0.171875</v>
      </c>
      <c r="AH11" t="n">
        <v>54595.22903526546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12.184</v>
      </c>
      <c r="E12" t="n">
        <v>8.210000000000001</v>
      </c>
      <c r="F12" t="n">
        <v>5.33</v>
      </c>
      <c r="G12" t="n">
        <v>21.31</v>
      </c>
      <c r="H12" t="n">
        <v>0.36</v>
      </c>
      <c r="I12" t="n">
        <v>15</v>
      </c>
      <c r="J12" t="n">
        <v>171.52</v>
      </c>
      <c r="K12" t="n">
        <v>51.39</v>
      </c>
      <c r="L12" t="n">
        <v>3.5</v>
      </c>
      <c r="M12" t="n">
        <v>13</v>
      </c>
      <c r="N12" t="n">
        <v>31.63</v>
      </c>
      <c r="O12" t="n">
        <v>21387.92</v>
      </c>
      <c r="P12" t="n">
        <v>65.15000000000001</v>
      </c>
      <c r="Q12" t="n">
        <v>202.9</v>
      </c>
      <c r="R12" t="n">
        <v>26.75</v>
      </c>
      <c r="S12" t="n">
        <v>13.89</v>
      </c>
      <c r="T12" t="n">
        <v>4698.65</v>
      </c>
      <c r="U12" t="n">
        <v>0.52</v>
      </c>
      <c r="V12" t="n">
        <v>0.73</v>
      </c>
      <c r="W12" t="n">
        <v>0.66</v>
      </c>
      <c r="X12" t="n">
        <v>0.29</v>
      </c>
      <c r="Y12" t="n">
        <v>1</v>
      </c>
      <c r="Z12" t="n">
        <v>10</v>
      </c>
      <c r="AA12" t="n">
        <v>43.6779100909039</v>
      </c>
      <c r="AB12" t="n">
        <v>59.76204351975303</v>
      </c>
      <c r="AC12" t="n">
        <v>54.05843796279481</v>
      </c>
      <c r="AD12" t="n">
        <v>43677.9100909039</v>
      </c>
      <c r="AE12" t="n">
        <v>59762.04351975303</v>
      </c>
      <c r="AF12" t="n">
        <v>2.91557733712472e-06</v>
      </c>
      <c r="AG12" t="n">
        <v>0.1710416666666667</v>
      </c>
      <c r="AH12" t="n">
        <v>54058.43796279481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12.2821</v>
      </c>
      <c r="E13" t="n">
        <v>8.140000000000001</v>
      </c>
      <c r="F13" t="n">
        <v>5.29</v>
      </c>
      <c r="G13" t="n">
        <v>22.69</v>
      </c>
      <c r="H13" t="n">
        <v>0.39</v>
      </c>
      <c r="I13" t="n">
        <v>14</v>
      </c>
      <c r="J13" t="n">
        <v>171.88</v>
      </c>
      <c r="K13" t="n">
        <v>51.39</v>
      </c>
      <c r="L13" t="n">
        <v>3.75</v>
      </c>
      <c r="M13" t="n">
        <v>12</v>
      </c>
      <c r="N13" t="n">
        <v>31.74</v>
      </c>
      <c r="O13" t="n">
        <v>21432.96</v>
      </c>
      <c r="P13" t="n">
        <v>64.59999999999999</v>
      </c>
      <c r="Q13" t="n">
        <v>202.81</v>
      </c>
      <c r="R13" t="n">
        <v>25.74</v>
      </c>
      <c r="S13" t="n">
        <v>13.89</v>
      </c>
      <c r="T13" t="n">
        <v>4198.65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43.00686576359001</v>
      </c>
      <c r="AB13" t="n">
        <v>58.84389106673627</v>
      </c>
      <c r="AC13" t="n">
        <v>53.22791269125863</v>
      </c>
      <c r="AD13" t="n">
        <v>43006.86576359002</v>
      </c>
      <c r="AE13" t="n">
        <v>58843.89106673627</v>
      </c>
      <c r="AF13" t="n">
        <v>2.939052233445463e-06</v>
      </c>
      <c r="AG13" t="n">
        <v>0.1695833333333333</v>
      </c>
      <c r="AH13" t="n">
        <v>53227.91269125863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12.3648</v>
      </c>
      <c r="E14" t="n">
        <v>8.09</v>
      </c>
      <c r="F14" t="n">
        <v>5.27</v>
      </c>
      <c r="G14" t="n">
        <v>24.34</v>
      </c>
      <c r="H14" t="n">
        <v>0.41</v>
      </c>
      <c r="I14" t="n">
        <v>13</v>
      </c>
      <c r="J14" t="n">
        <v>172.25</v>
      </c>
      <c r="K14" t="n">
        <v>51.39</v>
      </c>
      <c r="L14" t="n">
        <v>4</v>
      </c>
      <c r="M14" t="n">
        <v>11</v>
      </c>
      <c r="N14" t="n">
        <v>31.86</v>
      </c>
      <c r="O14" t="n">
        <v>21478.05</v>
      </c>
      <c r="P14" t="n">
        <v>64.2</v>
      </c>
      <c r="Q14" t="n">
        <v>202.83</v>
      </c>
      <c r="R14" t="n">
        <v>24.86</v>
      </c>
      <c r="S14" t="n">
        <v>13.89</v>
      </c>
      <c r="T14" t="n">
        <v>3763.42</v>
      </c>
      <c r="U14" t="n">
        <v>0.5600000000000001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42.50920671347269</v>
      </c>
      <c r="AB14" t="n">
        <v>58.16297199919834</v>
      </c>
      <c r="AC14" t="n">
        <v>52.61197958385038</v>
      </c>
      <c r="AD14" t="n">
        <v>42509.20671347269</v>
      </c>
      <c r="AE14" t="n">
        <v>58162.97199919834</v>
      </c>
      <c r="AF14" t="n">
        <v>2.958841977846335e-06</v>
      </c>
      <c r="AG14" t="n">
        <v>0.1685416666666667</v>
      </c>
      <c r="AH14" t="n">
        <v>52611.97958385038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12.4361</v>
      </c>
      <c r="E15" t="n">
        <v>8.039999999999999</v>
      </c>
      <c r="F15" t="n">
        <v>5.26</v>
      </c>
      <c r="G15" t="n">
        <v>26.31</v>
      </c>
      <c r="H15" t="n">
        <v>0.44</v>
      </c>
      <c r="I15" t="n">
        <v>12</v>
      </c>
      <c r="J15" t="n">
        <v>172.61</v>
      </c>
      <c r="K15" t="n">
        <v>51.39</v>
      </c>
      <c r="L15" t="n">
        <v>4.25</v>
      </c>
      <c r="M15" t="n">
        <v>10</v>
      </c>
      <c r="N15" t="n">
        <v>31.97</v>
      </c>
      <c r="O15" t="n">
        <v>21523.17</v>
      </c>
      <c r="P15" t="n">
        <v>63.94</v>
      </c>
      <c r="Q15" t="n">
        <v>202.83</v>
      </c>
      <c r="R15" t="n">
        <v>24.66</v>
      </c>
      <c r="S15" t="n">
        <v>13.89</v>
      </c>
      <c r="T15" t="n">
        <v>3671.85</v>
      </c>
      <c r="U15" t="n">
        <v>0.5600000000000001</v>
      </c>
      <c r="V15" t="n">
        <v>0.74</v>
      </c>
      <c r="W15" t="n">
        <v>0.65</v>
      </c>
      <c r="X15" t="n">
        <v>0.22</v>
      </c>
      <c r="Y15" t="n">
        <v>1</v>
      </c>
      <c r="Z15" t="n">
        <v>10</v>
      </c>
      <c r="AA15" t="n">
        <v>42.13826104598422</v>
      </c>
      <c r="AB15" t="n">
        <v>57.6554277718085</v>
      </c>
      <c r="AC15" t="n">
        <v>52.15287466528274</v>
      </c>
      <c r="AD15" t="n">
        <v>42138.26104598422</v>
      </c>
      <c r="AE15" t="n">
        <v>57655.4277718085</v>
      </c>
      <c r="AF15" t="n">
        <v>2.975903752644183e-06</v>
      </c>
      <c r="AG15" t="n">
        <v>0.1675</v>
      </c>
      <c r="AH15" t="n">
        <v>52152.87466528274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12.4266</v>
      </c>
      <c r="E16" t="n">
        <v>8.050000000000001</v>
      </c>
      <c r="F16" t="n">
        <v>5.27</v>
      </c>
      <c r="G16" t="n">
        <v>26.34</v>
      </c>
      <c r="H16" t="n">
        <v>0.46</v>
      </c>
      <c r="I16" t="n">
        <v>12</v>
      </c>
      <c r="J16" t="n">
        <v>172.98</v>
      </c>
      <c r="K16" t="n">
        <v>51.39</v>
      </c>
      <c r="L16" t="n">
        <v>4.5</v>
      </c>
      <c r="M16" t="n">
        <v>10</v>
      </c>
      <c r="N16" t="n">
        <v>32.09</v>
      </c>
      <c r="O16" t="n">
        <v>21568.34</v>
      </c>
      <c r="P16" t="n">
        <v>63.63</v>
      </c>
      <c r="Q16" t="n">
        <v>202.82</v>
      </c>
      <c r="R16" t="n">
        <v>24.78</v>
      </c>
      <c r="S16" t="n">
        <v>13.89</v>
      </c>
      <c r="T16" t="n">
        <v>3731.95</v>
      </c>
      <c r="U16" t="n">
        <v>0.5600000000000001</v>
      </c>
      <c r="V16" t="n">
        <v>0.73</v>
      </c>
      <c r="W16" t="n">
        <v>0.66</v>
      </c>
      <c r="X16" t="n">
        <v>0.23</v>
      </c>
      <c r="Y16" t="n">
        <v>1</v>
      </c>
      <c r="Z16" t="n">
        <v>10</v>
      </c>
      <c r="AA16" t="n">
        <v>42.05632100469374</v>
      </c>
      <c r="AB16" t="n">
        <v>57.54331379237593</v>
      </c>
      <c r="AC16" t="n">
        <v>52.05146068669392</v>
      </c>
      <c r="AD16" t="n">
        <v>42056.32100469374</v>
      </c>
      <c r="AE16" t="n">
        <v>57543.31379237594</v>
      </c>
      <c r="AF16" t="n">
        <v>2.973630444641665e-06</v>
      </c>
      <c r="AG16" t="n">
        <v>0.1677083333333333</v>
      </c>
      <c r="AH16" t="n">
        <v>52051.46068669392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12.5309</v>
      </c>
      <c r="E17" t="n">
        <v>7.98</v>
      </c>
      <c r="F17" t="n">
        <v>5.24</v>
      </c>
      <c r="G17" t="n">
        <v>28.55</v>
      </c>
      <c r="H17" t="n">
        <v>0.49</v>
      </c>
      <c r="I17" t="n">
        <v>11</v>
      </c>
      <c r="J17" t="n">
        <v>173.35</v>
      </c>
      <c r="K17" t="n">
        <v>51.39</v>
      </c>
      <c r="L17" t="n">
        <v>4.75</v>
      </c>
      <c r="M17" t="n">
        <v>9</v>
      </c>
      <c r="N17" t="n">
        <v>32.2</v>
      </c>
      <c r="O17" t="n">
        <v>21613.54</v>
      </c>
      <c r="P17" t="n">
        <v>62.93</v>
      </c>
      <c r="Q17" t="n">
        <v>202.86</v>
      </c>
      <c r="R17" t="n">
        <v>23.72</v>
      </c>
      <c r="S17" t="n">
        <v>13.89</v>
      </c>
      <c r="T17" t="n">
        <v>3205.99</v>
      </c>
      <c r="U17" t="n">
        <v>0.59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41.3486011090609</v>
      </c>
      <c r="AB17" t="n">
        <v>56.57498020877755</v>
      </c>
      <c r="AC17" t="n">
        <v>51.17554350124655</v>
      </c>
      <c r="AD17" t="n">
        <v>41348.6011090609</v>
      </c>
      <c r="AE17" t="n">
        <v>56574.98020877755</v>
      </c>
      <c r="AF17" t="n">
        <v>2.998588973553526e-06</v>
      </c>
      <c r="AG17" t="n">
        <v>0.16625</v>
      </c>
      <c r="AH17" t="n">
        <v>51175.54350124655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12.6059</v>
      </c>
      <c r="E18" t="n">
        <v>7.93</v>
      </c>
      <c r="F18" t="n">
        <v>5.22</v>
      </c>
      <c r="G18" t="n">
        <v>31.33</v>
      </c>
      <c r="H18" t="n">
        <v>0.51</v>
      </c>
      <c r="I18" t="n">
        <v>10</v>
      </c>
      <c r="J18" t="n">
        <v>173.71</v>
      </c>
      <c r="K18" t="n">
        <v>51.39</v>
      </c>
      <c r="L18" t="n">
        <v>5</v>
      </c>
      <c r="M18" t="n">
        <v>8</v>
      </c>
      <c r="N18" t="n">
        <v>32.32</v>
      </c>
      <c r="O18" t="n">
        <v>21658.78</v>
      </c>
      <c r="P18" t="n">
        <v>62.5</v>
      </c>
      <c r="Q18" t="n">
        <v>202.82</v>
      </c>
      <c r="R18" t="n">
        <v>23.27</v>
      </c>
      <c r="S18" t="n">
        <v>13.89</v>
      </c>
      <c r="T18" t="n">
        <v>2986.86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40.88205860432617</v>
      </c>
      <c r="AB18" t="n">
        <v>55.9366361713999</v>
      </c>
      <c r="AC18" t="n">
        <v>50.59812212287285</v>
      </c>
      <c r="AD18" t="n">
        <v>40882.05860432617</v>
      </c>
      <c r="AE18" t="n">
        <v>55936.63617139991</v>
      </c>
      <c r="AF18" t="n">
        <v>3.016536141994461e-06</v>
      </c>
      <c r="AG18" t="n">
        <v>0.1652083333333333</v>
      </c>
      <c r="AH18" t="n">
        <v>50598.12212287285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12.6227</v>
      </c>
      <c r="E19" t="n">
        <v>7.92</v>
      </c>
      <c r="F19" t="n">
        <v>5.21</v>
      </c>
      <c r="G19" t="n">
        <v>31.27</v>
      </c>
      <c r="H19" t="n">
        <v>0.53</v>
      </c>
      <c r="I19" t="n">
        <v>10</v>
      </c>
      <c r="J19" t="n">
        <v>174.08</v>
      </c>
      <c r="K19" t="n">
        <v>51.39</v>
      </c>
      <c r="L19" t="n">
        <v>5.25</v>
      </c>
      <c r="M19" t="n">
        <v>8</v>
      </c>
      <c r="N19" t="n">
        <v>32.44</v>
      </c>
      <c r="O19" t="n">
        <v>21704.07</v>
      </c>
      <c r="P19" t="n">
        <v>62.37</v>
      </c>
      <c r="Q19" t="n">
        <v>202.81</v>
      </c>
      <c r="R19" t="n">
        <v>23.06</v>
      </c>
      <c r="S19" t="n">
        <v>13.89</v>
      </c>
      <c r="T19" t="n">
        <v>2881.18</v>
      </c>
      <c r="U19" t="n">
        <v>0.6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40.75164966398717</v>
      </c>
      <c r="AB19" t="n">
        <v>55.75820490599254</v>
      </c>
      <c r="AC19" t="n">
        <v>50.43672008700558</v>
      </c>
      <c r="AD19" t="n">
        <v>40751.64966398717</v>
      </c>
      <c r="AE19" t="n">
        <v>55758.20490599254</v>
      </c>
      <c r="AF19" t="n">
        <v>3.02055630772523e-06</v>
      </c>
      <c r="AG19" t="n">
        <v>0.165</v>
      </c>
      <c r="AH19" t="n">
        <v>50436.72008700557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12.6046</v>
      </c>
      <c r="E20" t="n">
        <v>7.93</v>
      </c>
      <c r="F20" t="n">
        <v>5.22</v>
      </c>
      <c r="G20" t="n">
        <v>31.33</v>
      </c>
      <c r="H20" t="n">
        <v>0.5600000000000001</v>
      </c>
      <c r="I20" t="n">
        <v>10</v>
      </c>
      <c r="J20" t="n">
        <v>174.45</v>
      </c>
      <c r="K20" t="n">
        <v>51.39</v>
      </c>
      <c r="L20" t="n">
        <v>5.5</v>
      </c>
      <c r="M20" t="n">
        <v>8</v>
      </c>
      <c r="N20" t="n">
        <v>32.56</v>
      </c>
      <c r="O20" t="n">
        <v>21749.39</v>
      </c>
      <c r="P20" t="n">
        <v>62.17</v>
      </c>
      <c r="Q20" t="n">
        <v>202.82</v>
      </c>
      <c r="R20" t="n">
        <v>23.34</v>
      </c>
      <c r="S20" t="n">
        <v>13.89</v>
      </c>
      <c r="T20" t="n">
        <v>3017.69</v>
      </c>
      <c r="U20" t="n">
        <v>0.6</v>
      </c>
      <c r="V20" t="n">
        <v>0.74</v>
      </c>
      <c r="W20" t="n">
        <v>0.65</v>
      </c>
      <c r="X20" t="n">
        <v>0.18</v>
      </c>
      <c r="Y20" t="n">
        <v>1</v>
      </c>
      <c r="Z20" t="n">
        <v>10</v>
      </c>
      <c r="AA20" t="n">
        <v>40.74356116562622</v>
      </c>
      <c r="AB20" t="n">
        <v>55.74713786569578</v>
      </c>
      <c r="AC20" t="n">
        <v>50.42670926950203</v>
      </c>
      <c r="AD20" t="n">
        <v>40743.56116562622</v>
      </c>
      <c r="AE20" t="n">
        <v>55747.13786569578</v>
      </c>
      <c r="AF20" t="n">
        <v>3.016225057741484e-06</v>
      </c>
      <c r="AG20" t="n">
        <v>0.1652083333333333</v>
      </c>
      <c r="AH20" t="n">
        <v>50426.70926950203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12.7038</v>
      </c>
      <c r="E21" t="n">
        <v>7.87</v>
      </c>
      <c r="F21" t="n">
        <v>5.19</v>
      </c>
      <c r="G21" t="n">
        <v>34.63</v>
      </c>
      <c r="H21" t="n">
        <v>0.58</v>
      </c>
      <c r="I21" t="n">
        <v>9</v>
      </c>
      <c r="J21" t="n">
        <v>174.82</v>
      </c>
      <c r="K21" t="n">
        <v>51.39</v>
      </c>
      <c r="L21" t="n">
        <v>5.75</v>
      </c>
      <c r="M21" t="n">
        <v>7</v>
      </c>
      <c r="N21" t="n">
        <v>32.67</v>
      </c>
      <c r="O21" t="n">
        <v>21794.75</v>
      </c>
      <c r="P21" t="n">
        <v>61.62</v>
      </c>
      <c r="Q21" t="n">
        <v>202.81</v>
      </c>
      <c r="R21" t="n">
        <v>22.52</v>
      </c>
      <c r="S21" t="n">
        <v>13.89</v>
      </c>
      <c r="T21" t="n">
        <v>2614.9</v>
      </c>
      <c r="U21" t="n">
        <v>0.62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40.13662605398884</v>
      </c>
      <c r="AB21" t="n">
        <v>54.91670246987017</v>
      </c>
      <c r="AC21" t="n">
        <v>49.67552946232814</v>
      </c>
      <c r="AD21" t="n">
        <v>40136.62605398884</v>
      </c>
      <c r="AE21" t="n">
        <v>54916.70246987016</v>
      </c>
      <c r="AF21" t="n">
        <v>3.039963179199361e-06</v>
      </c>
      <c r="AG21" t="n">
        <v>0.1639583333333333</v>
      </c>
      <c r="AH21" t="n">
        <v>49675.52946232814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12.6913</v>
      </c>
      <c r="E22" t="n">
        <v>7.88</v>
      </c>
      <c r="F22" t="n">
        <v>5.2</v>
      </c>
      <c r="G22" t="n">
        <v>34.68</v>
      </c>
      <c r="H22" t="n">
        <v>0.61</v>
      </c>
      <c r="I22" t="n">
        <v>9</v>
      </c>
      <c r="J22" t="n">
        <v>175.18</v>
      </c>
      <c r="K22" t="n">
        <v>51.39</v>
      </c>
      <c r="L22" t="n">
        <v>6</v>
      </c>
      <c r="M22" t="n">
        <v>7</v>
      </c>
      <c r="N22" t="n">
        <v>32.79</v>
      </c>
      <c r="O22" t="n">
        <v>21840.16</v>
      </c>
      <c r="P22" t="n">
        <v>61.41</v>
      </c>
      <c r="Q22" t="n">
        <v>202.83</v>
      </c>
      <c r="R22" t="n">
        <v>22.62</v>
      </c>
      <c r="S22" t="n">
        <v>13.89</v>
      </c>
      <c r="T22" t="n">
        <v>2666.74</v>
      </c>
      <c r="U22" t="n">
        <v>0.61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40.10674726698232</v>
      </c>
      <c r="AB22" t="n">
        <v>54.87582099532899</v>
      </c>
      <c r="AC22" t="n">
        <v>49.63854965833954</v>
      </c>
      <c r="AD22" t="n">
        <v>40106.74726698232</v>
      </c>
      <c r="AE22" t="n">
        <v>54875.82099532898</v>
      </c>
      <c r="AF22" t="n">
        <v>3.036971984459205e-06</v>
      </c>
      <c r="AG22" t="n">
        <v>0.1641666666666667</v>
      </c>
      <c r="AH22" t="n">
        <v>49638.54965833954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12.7773</v>
      </c>
      <c r="E23" t="n">
        <v>7.83</v>
      </c>
      <c r="F23" t="n">
        <v>5.18</v>
      </c>
      <c r="G23" t="n">
        <v>38.87</v>
      </c>
      <c r="H23" t="n">
        <v>0.63</v>
      </c>
      <c r="I23" t="n">
        <v>8</v>
      </c>
      <c r="J23" t="n">
        <v>175.55</v>
      </c>
      <c r="K23" t="n">
        <v>51.39</v>
      </c>
      <c r="L23" t="n">
        <v>6.25</v>
      </c>
      <c r="M23" t="n">
        <v>6</v>
      </c>
      <c r="N23" t="n">
        <v>32.91</v>
      </c>
      <c r="O23" t="n">
        <v>21885.6</v>
      </c>
      <c r="P23" t="n">
        <v>60.91</v>
      </c>
      <c r="Q23" t="n">
        <v>202.81</v>
      </c>
      <c r="R23" t="n">
        <v>22.19</v>
      </c>
      <c r="S23" t="n">
        <v>13.89</v>
      </c>
      <c r="T23" t="n">
        <v>2454.54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39.59128978439557</v>
      </c>
      <c r="AB23" t="n">
        <v>54.17054932727802</v>
      </c>
      <c r="AC23" t="n">
        <v>49.00058812843024</v>
      </c>
      <c r="AD23" t="n">
        <v>39591.28978439557</v>
      </c>
      <c r="AE23" t="n">
        <v>54170.54932727801</v>
      </c>
      <c r="AF23" t="n">
        <v>3.057551404271478e-06</v>
      </c>
      <c r="AG23" t="n">
        <v>0.163125</v>
      </c>
      <c r="AH23" t="n">
        <v>49000.58812843024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12.7705</v>
      </c>
      <c r="E24" t="n">
        <v>7.83</v>
      </c>
      <c r="F24" t="n">
        <v>5.19</v>
      </c>
      <c r="G24" t="n">
        <v>38.9</v>
      </c>
      <c r="H24" t="n">
        <v>0.66</v>
      </c>
      <c r="I24" t="n">
        <v>8</v>
      </c>
      <c r="J24" t="n">
        <v>175.92</v>
      </c>
      <c r="K24" t="n">
        <v>51.39</v>
      </c>
      <c r="L24" t="n">
        <v>6.5</v>
      </c>
      <c r="M24" t="n">
        <v>6</v>
      </c>
      <c r="N24" t="n">
        <v>33.03</v>
      </c>
      <c r="O24" t="n">
        <v>21931.08</v>
      </c>
      <c r="P24" t="n">
        <v>61.02</v>
      </c>
      <c r="Q24" t="n">
        <v>202.83</v>
      </c>
      <c r="R24" t="n">
        <v>22.24</v>
      </c>
      <c r="S24" t="n">
        <v>13.89</v>
      </c>
      <c r="T24" t="n">
        <v>2479.27</v>
      </c>
      <c r="U24" t="n">
        <v>0.62</v>
      </c>
      <c r="V24" t="n">
        <v>0.75</v>
      </c>
      <c r="W24" t="n">
        <v>0.65</v>
      </c>
      <c r="X24" t="n">
        <v>0.15</v>
      </c>
      <c r="Y24" t="n">
        <v>1</v>
      </c>
      <c r="Z24" t="n">
        <v>10</v>
      </c>
      <c r="AA24" t="n">
        <v>39.67993510317482</v>
      </c>
      <c r="AB24" t="n">
        <v>54.29183776318666</v>
      </c>
      <c r="AC24" t="n">
        <v>49.11030096624551</v>
      </c>
      <c r="AD24" t="n">
        <v>39679.93510317482</v>
      </c>
      <c r="AE24" t="n">
        <v>54291.83776318666</v>
      </c>
      <c r="AF24" t="n">
        <v>3.055924194332833e-06</v>
      </c>
      <c r="AG24" t="n">
        <v>0.163125</v>
      </c>
      <c r="AH24" t="n">
        <v>49110.30096624551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12.7805</v>
      </c>
      <c r="E25" t="n">
        <v>7.82</v>
      </c>
      <c r="F25" t="n">
        <v>5.18</v>
      </c>
      <c r="G25" t="n">
        <v>38.86</v>
      </c>
      <c r="H25" t="n">
        <v>0.68</v>
      </c>
      <c r="I25" t="n">
        <v>8</v>
      </c>
      <c r="J25" t="n">
        <v>176.29</v>
      </c>
      <c r="K25" t="n">
        <v>51.39</v>
      </c>
      <c r="L25" t="n">
        <v>6.75</v>
      </c>
      <c r="M25" t="n">
        <v>6</v>
      </c>
      <c r="N25" t="n">
        <v>33.15</v>
      </c>
      <c r="O25" t="n">
        <v>21976.61</v>
      </c>
      <c r="P25" t="n">
        <v>60.57</v>
      </c>
      <c r="Q25" t="n">
        <v>202.81</v>
      </c>
      <c r="R25" t="n">
        <v>21.97</v>
      </c>
      <c r="S25" t="n">
        <v>13.89</v>
      </c>
      <c r="T25" t="n">
        <v>2347.12</v>
      </c>
      <c r="U25" t="n">
        <v>0.63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39.43632488016345</v>
      </c>
      <c r="AB25" t="n">
        <v>53.95851950873957</v>
      </c>
      <c r="AC25" t="n">
        <v>48.80879413818676</v>
      </c>
      <c r="AD25" t="n">
        <v>39436.32488016345</v>
      </c>
      <c r="AE25" t="n">
        <v>53958.51950873957</v>
      </c>
      <c r="AF25" t="n">
        <v>3.058317150124957e-06</v>
      </c>
      <c r="AG25" t="n">
        <v>0.1629166666666667</v>
      </c>
      <c r="AH25" t="n">
        <v>48808.79413818676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12.7914</v>
      </c>
      <c r="E26" t="n">
        <v>7.82</v>
      </c>
      <c r="F26" t="n">
        <v>5.17</v>
      </c>
      <c r="G26" t="n">
        <v>38.81</v>
      </c>
      <c r="H26" t="n">
        <v>0.7</v>
      </c>
      <c r="I26" t="n">
        <v>8</v>
      </c>
      <c r="J26" t="n">
        <v>176.66</v>
      </c>
      <c r="K26" t="n">
        <v>51.39</v>
      </c>
      <c r="L26" t="n">
        <v>7</v>
      </c>
      <c r="M26" t="n">
        <v>6</v>
      </c>
      <c r="N26" t="n">
        <v>33.27</v>
      </c>
      <c r="O26" t="n">
        <v>22022.17</v>
      </c>
      <c r="P26" t="n">
        <v>60.19</v>
      </c>
      <c r="Q26" t="n">
        <v>202.82</v>
      </c>
      <c r="R26" t="n">
        <v>21.81</v>
      </c>
      <c r="S26" t="n">
        <v>13.89</v>
      </c>
      <c r="T26" t="n">
        <v>2264.1</v>
      </c>
      <c r="U26" t="n">
        <v>0.64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39.22113532868432</v>
      </c>
      <c r="AB26" t="n">
        <v>53.66408767091426</v>
      </c>
      <c r="AC26" t="n">
        <v>48.54246246172494</v>
      </c>
      <c r="AD26" t="n">
        <v>39221.13532868432</v>
      </c>
      <c r="AE26" t="n">
        <v>53664.08767091426</v>
      </c>
      <c r="AF26" t="n">
        <v>3.060925471938374e-06</v>
      </c>
      <c r="AG26" t="n">
        <v>0.1629166666666667</v>
      </c>
      <c r="AH26" t="n">
        <v>48542.46246172494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12.8673</v>
      </c>
      <c r="E27" t="n">
        <v>7.77</v>
      </c>
      <c r="F27" t="n">
        <v>5.16</v>
      </c>
      <c r="G27" t="n">
        <v>44.25</v>
      </c>
      <c r="H27" t="n">
        <v>0.73</v>
      </c>
      <c r="I27" t="n">
        <v>7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59.78</v>
      </c>
      <c r="Q27" t="n">
        <v>202.82</v>
      </c>
      <c r="R27" t="n">
        <v>21.52</v>
      </c>
      <c r="S27" t="n">
        <v>13.89</v>
      </c>
      <c r="T27" t="n">
        <v>2125.19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38.8039310784552</v>
      </c>
      <c r="AB27" t="n">
        <v>53.09325041000103</v>
      </c>
      <c r="AC27" t="n">
        <v>48.02610510781645</v>
      </c>
      <c r="AD27" t="n">
        <v>38803.9310784552</v>
      </c>
      <c r="AE27" t="n">
        <v>53093.25041000103</v>
      </c>
      <c r="AF27" t="n">
        <v>3.0790880064006e-06</v>
      </c>
      <c r="AG27" t="n">
        <v>0.161875</v>
      </c>
      <c r="AH27" t="n">
        <v>48026.10510781645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12.8824</v>
      </c>
      <c r="E28" t="n">
        <v>7.76</v>
      </c>
      <c r="F28" t="n">
        <v>5.15</v>
      </c>
      <c r="G28" t="n">
        <v>44.17</v>
      </c>
      <c r="H28" t="n">
        <v>0.75</v>
      </c>
      <c r="I28" t="n">
        <v>7</v>
      </c>
      <c r="J28" t="n">
        <v>177.4</v>
      </c>
      <c r="K28" t="n">
        <v>51.39</v>
      </c>
      <c r="L28" t="n">
        <v>7.5</v>
      </c>
      <c r="M28" t="n">
        <v>5</v>
      </c>
      <c r="N28" t="n">
        <v>33.51</v>
      </c>
      <c r="O28" t="n">
        <v>22113.42</v>
      </c>
      <c r="P28" t="n">
        <v>59.74</v>
      </c>
      <c r="Q28" t="n">
        <v>202.81</v>
      </c>
      <c r="R28" t="n">
        <v>21.06</v>
      </c>
      <c r="S28" t="n">
        <v>13.89</v>
      </c>
      <c r="T28" t="n">
        <v>1896.7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38.72166252538835</v>
      </c>
      <c r="AB28" t="n">
        <v>52.98068694626311</v>
      </c>
      <c r="AC28" t="n">
        <v>47.92428454307352</v>
      </c>
      <c r="AD28" t="n">
        <v>38721.66252538835</v>
      </c>
      <c r="AE28" t="n">
        <v>52980.68694626311</v>
      </c>
      <c r="AF28" t="n">
        <v>3.082701369646708e-06</v>
      </c>
      <c r="AG28" t="n">
        <v>0.1616666666666667</v>
      </c>
      <c r="AH28" t="n">
        <v>47924.28454307352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12.8751</v>
      </c>
      <c r="E29" t="n">
        <v>7.77</v>
      </c>
      <c r="F29" t="n">
        <v>5.16</v>
      </c>
      <c r="G29" t="n">
        <v>44.2</v>
      </c>
      <c r="H29" t="n">
        <v>0.77</v>
      </c>
      <c r="I29" t="n">
        <v>7</v>
      </c>
      <c r="J29" t="n">
        <v>177.77</v>
      </c>
      <c r="K29" t="n">
        <v>51.39</v>
      </c>
      <c r="L29" t="n">
        <v>7.75</v>
      </c>
      <c r="M29" t="n">
        <v>5</v>
      </c>
      <c r="N29" t="n">
        <v>33.63</v>
      </c>
      <c r="O29" t="n">
        <v>22159.1</v>
      </c>
      <c r="P29" t="n">
        <v>59.83</v>
      </c>
      <c r="Q29" t="n">
        <v>202.81</v>
      </c>
      <c r="R29" t="n">
        <v>21.37</v>
      </c>
      <c r="S29" t="n">
        <v>13.89</v>
      </c>
      <c r="T29" t="n">
        <v>2051.53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38.80294867205966</v>
      </c>
      <c r="AB29" t="n">
        <v>53.09190623822996</v>
      </c>
      <c r="AC29" t="n">
        <v>48.02488922191264</v>
      </c>
      <c r="AD29" t="n">
        <v>38802.94867205965</v>
      </c>
      <c r="AE29" t="n">
        <v>53091.90623822996</v>
      </c>
      <c r="AF29" t="n">
        <v>3.080954511918457e-06</v>
      </c>
      <c r="AG29" t="n">
        <v>0.161875</v>
      </c>
      <c r="AH29" t="n">
        <v>48024.88922191264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12.8778</v>
      </c>
      <c r="E30" t="n">
        <v>7.77</v>
      </c>
      <c r="F30" t="n">
        <v>5.16</v>
      </c>
      <c r="G30" t="n">
        <v>44.19</v>
      </c>
      <c r="H30" t="n">
        <v>0.8</v>
      </c>
      <c r="I30" t="n">
        <v>7</v>
      </c>
      <c r="J30" t="n">
        <v>178.14</v>
      </c>
      <c r="K30" t="n">
        <v>51.39</v>
      </c>
      <c r="L30" t="n">
        <v>8</v>
      </c>
      <c r="M30" t="n">
        <v>5</v>
      </c>
      <c r="N30" t="n">
        <v>33.75</v>
      </c>
      <c r="O30" t="n">
        <v>22204.83</v>
      </c>
      <c r="P30" t="n">
        <v>59.3</v>
      </c>
      <c r="Q30" t="n">
        <v>202.82</v>
      </c>
      <c r="R30" t="n">
        <v>21.27</v>
      </c>
      <c r="S30" t="n">
        <v>13.89</v>
      </c>
      <c r="T30" t="n">
        <v>1997.55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38.57132514263417</v>
      </c>
      <c r="AB30" t="n">
        <v>52.7749887067626</v>
      </c>
      <c r="AC30" t="n">
        <v>47.73821785485103</v>
      </c>
      <c r="AD30" t="n">
        <v>38571.32514263417</v>
      </c>
      <c r="AE30" t="n">
        <v>52774.9887067626</v>
      </c>
      <c r="AF30" t="n">
        <v>3.081600609982331e-06</v>
      </c>
      <c r="AG30" t="n">
        <v>0.161875</v>
      </c>
      <c r="AH30" t="n">
        <v>47738.21785485103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12.8535</v>
      </c>
      <c r="E31" t="n">
        <v>7.78</v>
      </c>
      <c r="F31" t="n">
        <v>5.17</v>
      </c>
      <c r="G31" t="n">
        <v>44.32</v>
      </c>
      <c r="H31" t="n">
        <v>0.82</v>
      </c>
      <c r="I31" t="n">
        <v>7</v>
      </c>
      <c r="J31" t="n">
        <v>178.51</v>
      </c>
      <c r="K31" t="n">
        <v>51.39</v>
      </c>
      <c r="L31" t="n">
        <v>8.25</v>
      </c>
      <c r="M31" t="n">
        <v>5</v>
      </c>
      <c r="N31" t="n">
        <v>33.87</v>
      </c>
      <c r="O31" t="n">
        <v>22250.6</v>
      </c>
      <c r="P31" t="n">
        <v>59.12</v>
      </c>
      <c r="Q31" t="n">
        <v>202.88</v>
      </c>
      <c r="R31" t="n">
        <v>21.74</v>
      </c>
      <c r="S31" t="n">
        <v>13.89</v>
      </c>
      <c r="T31" t="n">
        <v>2234.34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38.58632209409945</v>
      </c>
      <c r="AB31" t="n">
        <v>52.79550819737609</v>
      </c>
      <c r="AC31" t="n">
        <v>47.75677899407972</v>
      </c>
      <c r="AD31" t="n">
        <v>38586.32209409945</v>
      </c>
      <c r="AE31" t="n">
        <v>52795.5081973761</v>
      </c>
      <c r="AF31" t="n">
        <v>3.075785727407468e-06</v>
      </c>
      <c r="AG31" t="n">
        <v>0.1620833333333333</v>
      </c>
      <c r="AH31" t="n">
        <v>47756.77899407972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12.9669</v>
      </c>
      <c r="E32" t="n">
        <v>7.71</v>
      </c>
      <c r="F32" t="n">
        <v>5.14</v>
      </c>
      <c r="G32" t="n">
        <v>51.36</v>
      </c>
      <c r="H32" t="n">
        <v>0.84</v>
      </c>
      <c r="I32" t="n">
        <v>6</v>
      </c>
      <c r="J32" t="n">
        <v>178.88</v>
      </c>
      <c r="K32" t="n">
        <v>51.39</v>
      </c>
      <c r="L32" t="n">
        <v>8.5</v>
      </c>
      <c r="M32" t="n">
        <v>4</v>
      </c>
      <c r="N32" t="n">
        <v>33.99</v>
      </c>
      <c r="O32" t="n">
        <v>22296.41</v>
      </c>
      <c r="P32" t="n">
        <v>58.47</v>
      </c>
      <c r="Q32" t="n">
        <v>202.81</v>
      </c>
      <c r="R32" t="n">
        <v>20.66</v>
      </c>
      <c r="S32" t="n">
        <v>13.89</v>
      </c>
      <c r="T32" t="n">
        <v>1699.71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37.92544030354398</v>
      </c>
      <c r="AB32" t="n">
        <v>51.89126057549561</v>
      </c>
      <c r="AC32" t="n">
        <v>46.93883149610932</v>
      </c>
      <c r="AD32" t="n">
        <v>37925.44030354398</v>
      </c>
      <c r="AE32" t="n">
        <v>51891.26057549562</v>
      </c>
      <c r="AF32" t="n">
        <v>3.102921846090162e-06</v>
      </c>
      <c r="AG32" t="n">
        <v>0.160625</v>
      </c>
      <c r="AH32" t="n">
        <v>46938.83149610931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12.966</v>
      </c>
      <c r="E33" t="n">
        <v>7.71</v>
      </c>
      <c r="F33" t="n">
        <v>5.14</v>
      </c>
      <c r="G33" t="n">
        <v>51.37</v>
      </c>
      <c r="H33" t="n">
        <v>0.87</v>
      </c>
      <c r="I33" t="n">
        <v>6</v>
      </c>
      <c r="J33" t="n">
        <v>179.26</v>
      </c>
      <c r="K33" t="n">
        <v>51.39</v>
      </c>
      <c r="L33" t="n">
        <v>8.75</v>
      </c>
      <c r="M33" t="n">
        <v>4</v>
      </c>
      <c r="N33" t="n">
        <v>34.11</v>
      </c>
      <c r="O33" t="n">
        <v>22342.26</v>
      </c>
      <c r="P33" t="n">
        <v>58.29</v>
      </c>
      <c r="Q33" t="n">
        <v>202.83</v>
      </c>
      <c r="R33" t="n">
        <v>20.75</v>
      </c>
      <c r="S33" t="n">
        <v>13.89</v>
      </c>
      <c r="T33" t="n">
        <v>1746.87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37.85236586311365</v>
      </c>
      <c r="AB33" t="n">
        <v>51.79127690228253</v>
      </c>
      <c r="AC33" t="n">
        <v>46.84839012433942</v>
      </c>
      <c r="AD33" t="n">
        <v>37852.36586311365</v>
      </c>
      <c r="AE33" t="n">
        <v>51791.27690228253</v>
      </c>
      <c r="AF33" t="n">
        <v>3.10270648006887e-06</v>
      </c>
      <c r="AG33" t="n">
        <v>0.160625</v>
      </c>
      <c r="AH33" t="n">
        <v>46848.39012433942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12.9734</v>
      </c>
      <c r="E34" t="n">
        <v>7.71</v>
      </c>
      <c r="F34" t="n">
        <v>5.13</v>
      </c>
      <c r="G34" t="n">
        <v>51.32</v>
      </c>
      <c r="H34" t="n">
        <v>0.89</v>
      </c>
      <c r="I34" t="n">
        <v>6</v>
      </c>
      <c r="J34" t="n">
        <v>179.63</v>
      </c>
      <c r="K34" t="n">
        <v>51.39</v>
      </c>
      <c r="L34" t="n">
        <v>9</v>
      </c>
      <c r="M34" t="n">
        <v>4</v>
      </c>
      <c r="N34" t="n">
        <v>34.24</v>
      </c>
      <c r="O34" t="n">
        <v>22388.15</v>
      </c>
      <c r="P34" t="n">
        <v>58.2</v>
      </c>
      <c r="Q34" t="n">
        <v>202.81</v>
      </c>
      <c r="R34" t="n">
        <v>20.54</v>
      </c>
      <c r="S34" t="n">
        <v>13.89</v>
      </c>
      <c r="T34" t="n">
        <v>1638.39</v>
      </c>
      <c r="U34" t="n">
        <v>0.68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37.77275783714374</v>
      </c>
      <c r="AB34" t="n">
        <v>51.68235368909279</v>
      </c>
      <c r="AC34" t="n">
        <v>46.74986238974149</v>
      </c>
      <c r="AD34" t="n">
        <v>37772.75783714373</v>
      </c>
      <c r="AE34" t="n">
        <v>51682.35368909279</v>
      </c>
      <c r="AF34" t="n">
        <v>3.104477267355043e-06</v>
      </c>
      <c r="AG34" t="n">
        <v>0.160625</v>
      </c>
      <c r="AH34" t="n">
        <v>46749.86238974149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12.9608</v>
      </c>
      <c r="E35" t="n">
        <v>7.72</v>
      </c>
      <c r="F35" t="n">
        <v>5.14</v>
      </c>
      <c r="G35" t="n">
        <v>51.4</v>
      </c>
      <c r="H35" t="n">
        <v>0.91</v>
      </c>
      <c r="I35" t="n">
        <v>6</v>
      </c>
      <c r="J35" t="n">
        <v>180</v>
      </c>
      <c r="K35" t="n">
        <v>51.39</v>
      </c>
      <c r="L35" t="n">
        <v>9.25</v>
      </c>
      <c r="M35" t="n">
        <v>4</v>
      </c>
      <c r="N35" t="n">
        <v>34.36</v>
      </c>
      <c r="O35" t="n">
        <v>22434.08</v>
      </c>
      <c r="P35" t="n">
        <v>57.98</v>
      </c>
      <c r="Q35" t="n">
        <v>202.82</v>
      </c>
      <c r="R35" t="n">
        <v>20.71</v>
      </c>
      <c r="S35" t="n">
        <v>13.89</v>
      </c>
      <c r="T35" t="n">
        <v>1722.93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37.7373264844537</v>
      </c>
      <c r="AB35" t="n">
        <v>51.63387494922155</v>
      </c>
      <c r="AC35" t="n">
        <v>46.70601039276309</v>
      </c>
      <c r="AD35" t="n">
        <v>37737.3264844537</v>
      </c>
      <c r="AE35" t="n">
        <v>51633.87494922155</v>
      </c>
      <c r="AF35" t="n">
        <v>3.101462143056966e-06</v>
      </c>
      <c r="AG35" t="n">
        <v>0.1608333333333333</v>
      </c>
      <c r="AH35" t="n">
        <v>46706.01039276309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12.9683</v>
      </c>
      <c r="E36" t="n">
        <v>7.71</v>
      </c>
      <c r="F36" t="n">
        <v>5.14</v>
      </c>
      <c r="G36" t="n">
        <v>51.35</v>
      </c>
      <c r="H36" t="n">
        <v>0.93</v>
      </c>
      <c r="I36" t="n">
        <v>6</v>
      </c>
      <c r="J36" t="n">
        <v>180.37</v>
      </c>
      <c r="K36" t="n">
        <v>51.39</v>
      </c>
      <c r="L36" t="n">
        <v>9.5</v>
      </c>
      <c r="M36" t="n">
        <v>4</v>
      </c>
      <c r="N36" t="n">
        <v>34.48</v>
      </c>
      <c r="O36" t="n">
        <v>22480.05</v>
      </c>
      <c r="P36" t="n">
        <v>57.8</v>
      </c>
      <c r="Q36" t="n">
        <v>202.81</v>
      </c>
      <c r="R36" t="n">
        <v>20.71</v>
      </c>
      <c r="S36" t="n">
        <v>13.89</v>
      </c>
      <c r="T36" t="n">
        <v>1726.8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37.64043780580537</v>
      </c>
      <c r="AB36" t="n">
        <v>51.50130758466872</v>
      </c>
      <c r="AC36" t="n">
        <v>46.58609507142332</v>
      </c>
      <c r="AD36" t="n">
        <v>37640.43780580537</v>
      </c>
      <c r="AE36" t="n">
        <v>51501.30758466872</v>
      </c>
      <c r="AF36" t="n">
        <v>3.103256859901059e-06</v>
      </c>
      <c r="AG36" t="n">
        <v>0.160625</v>
      </c>
      <c r="AH36" t="n">
        <v>46586.09507142332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12.973</v>
      </c>
      <c r="E37" t="n">
        <v>7.71</v>
      </c>
      <c r="F37" t="n">
        <v>5.13</v>
      </c>
      <c r="G37" t="n">
        <v>51.33</v>
      </c>
      <c r="H37" t="n">
        <v>0.96</v>
      </c>
      <c r="I37" t="n">
        <v>6</v>
      </c>
      <c r="J37" t="n">
        <v>180.75</v>
      </c>
      <c r="K37" t="n">
        <v>51.39</v>
      </c>
      <c r="L37" t="n">
        <v>9.75</v>
      </c>
      <c r="M37" t="n">
        <v>4</v>
      </c>
      <c r="N37" t="n">
        <v>34.6</v>
      </c>
      <c r="O37" t="n">
        <v>22526.07</v>
      </c>
      <c r="P37" t="n">
        <v>57.61</v>
      </c>
      <c r="Q37" t="n">
        <v>202.81</v>
      </c>
      <c r="R37" t="n">
        <v>20.62</v>
      </c>
      <c r="S37" t="n">
        <v>13.89</v>
      </c>
      <c r="T37" t="n">
        <v>1677.73</v>
      </c>
      <c r="U37" t="n">
        <v>0.67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37.52635657419852</v>
      </c>
      <c r="AB37" t="n">
        <v>51.34521661067625</v>
      </c>
      <c r="AC37" t="n">
        <v>46.44490120091317</v>
      </c>
      <c r="AD37" t="n">
        <v>37526.35657419852</v>
      </c>
      <c r="AE37" t="n">
        <v>51345.21661067625</v>
      </c>
      <c r="AF37" t="n">
        <v>3.104381549123358e-06</v>
      </c>
      <c r="AG37" t="n">
        <v>0.160625</v>
      </c>
      <c r="AH37" t="n">
        <v>46444.90120091317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12.9636</v>
      </c>
      <c r="E38" t="n">
        <v>7.71</v>
      </c>
      <c r="F38" t="n">
        <v>5.14</v>
      </c>
      <c r="G38" t="n">
        <v>51.38</v>
      </c>
      <c r="H38" t="n">
        <v>0.98</v>
      </c>
      <c r="I38" t="n">
        <v>6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57.26</v>
      </c>
      <c r="Q38" t="n">
        <v>202.81</v>
      </c>
      <c r="R38" t="n">
        <v>20.76</v>
      </c>
      <c r="S38" t="n">
        <v>13.89</v>
      </c>
      <c r="T38" t="n">
        <v>1750.2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37.42656790245436</v>
      </c>
      <c r="AB38" t="n">
        <v>51.20868134763105</v>
      </c>
      <c r="AC38" t="n">
        <v>46.32139667174415</v>
      </c>
      <c r="AD38" t="n">
        <v>37426.56790245436</v>
      </c>
      <c r="AE38" t="n">
        <v>51208.68134763105</v>
      </c>
      <c r="AF38" t="n">
        <v>3.10213217067876e-06</v>
      </c>
      <c r="AG38" t="n">
        <v>0.160625</v>
      </c>
      <c r="AH38" t="n">
        <v>46321.39667174415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13.0477</v>
      </c>
      <c r="E39" t="n">
        <v>7.66</v>
      </c>
      <c r="F39" t="n">
        <v>5.12</v>
      </c>
      <c r="G39" t="n">
        <v>61.47</v>
      </c>
      <c r="H39" t="n">
        <v>1</v>
      </c>
      <c r="I39" t="n">
        <v>5</v>
      </c>
      <c r="J39" t="n">
        <v>181.49</v>
      </c>
      <c r="K39" t="n">
        <v>51.39</v>
      </c>
      <c r="L39" t="n">
        <v>10.25</v>
      </c>
      <c r="M39" t="n">
        <v>3</v>
      </c>
      <c r="N39" t="n">
        <v>34.85</v>
      </c>
      <c r="O39" t="n">
        <v>22618.23</v>
      </c>
      <c r="P39" t="n">
        <v>56.76</v>
      </c>
      <c r="Q39" t="n">
        <v>202.82</v>
      </c>
      <c r="R39" t="n">
        <v>20.23</v>
      </c>
      <c r="S39" t="n">
        <v>13.89</v>
      </c>
      <c r="T39" t="n">
        <v>1488.56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36.94438986977789</v>
      </c>
      <c r="AB39" t="n">
        <v>50.54894409113281</v>
      </c>
      <c r="AC39" t="n">
        <v>45.72462381305709</v>
      </c>
      <c r="AD39" t="n">
        <v>36944.38986977789</v>
      </c>
      <c r="AE39" t="n">
        <v>50548.94409113281</v>
      </c>
      <c r="AF39" t="n">
        <v>3.12225692889053e-06</v>
      </c>
      <c r="AG39" t="n">
        <v>0.1595833333333333</v>
      </c>
      <c r="AH39" t="n">
        <v>45724.62381305709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13.0477</v>
      </c>
      <c r="E40" t="n">
        <v>7.66</v>
      </c>
      <c r="F40" t="n">
        <v>5.12</v>
      </c>
      <c r="G40" t="n">
        <v>61.47</v>
      </c>
      <c r="H40" t="n">
        <v>1.02</v>
      </c>
      <c r="I40" t="n">
        <v>5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56.61</v>
      </c>
      <c r="Q40" t="n">
        <v>202.81</v>
      </c>
      <c r="R40" t="n">
        <v>20.27</v>
      </c>
      <c r="S40" t="n">
        <v>13.89</v>
      </c>
      <c r="T40" t="n">
        <v>1507.83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36.88182759558062</v>
      </c>
      <c r="AB40" t="n">
        <v>50.46334362752378</v>
      </c>
      <c r="AC40" t="n">
        <v>45.64719293755364</v>
      </c>
      <c r="AD40" t="n">
        <v>36881.82759558062</v>
      </c>
      <c r="AE40" t="n">
        <v>50463.34362752378</v>
      </c>
      <c r="AF40" t="n">
        <v>3.12225692889053e-06</v>
      </c>
      <c r="AG40" t="n">
        <v>0.1595833333333333</v>
      </c>
      <c r="AH40" t="n">
        <v>45647.19293755364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13.0563</v>
      </c>
      <c r="E41" t="n">
        <v>7.66</v>
      </c>
      <c r="F41" t="n">
        <v>5.12</v>
      </c>
      <c r="G41" t="n">
        <v>61.41</v>
      </c>
      <c r="H41" t="n">
        <v>1.05</v>
      </c>
      <c r="I41" t="n">
        <v>5</v>
      </c>
      <c r="J41" t="n">
        <v>182.24</v>
      </c>
      <c r="K41" t="n">
        <v>51.39</v>
      </c>
      <c r="L41" t="n">
        <v>10.75</v>
      </c>
      <c r="M41" t="n">
        <v>3</v>
      </c>
      <c r="N41" t="n">
        <v>35.1</v>
      </c>
      <c r="O41" t="n">
        <v>22710.68</v>
      </c>
      <c r="P41" t="n">
        <v>56.32</v>
      </c>
      <c r="Q41" t="n">
        <v>202.81</v>
      </c>
      <c r="R41" t="n">
        <v>20.04</v>
      </c>
      <c r="S41" t="n">
        <v>13.89</v>
      </c>
      <c r="T41" t="n">
        <v>1396.22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36.73816743484121</v>
      </c>
      <c r="AB41" t="n">
        <v>50.26678145776208</v>
      </c>
      <c r="AC41" t="n">
        <v>45.46939038539668</v>
      </c>
      <c r="AD41" t="n">
        <v>36738.16743484121</v>
      </c>
      <c r="AE41" t="n">
        <v>50266.78145776208</v>
      </c>
      <c r="AF41" t="n">
        <v>3.124314870871757e-06</v>
      </c>
      <c r="AG41" t="n">
        <v>0.1595833333333333</v>
      </c>
      <c r="AH41" t="n">
        <v>45469.39038539668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13.0553</v>
      </c>
      <c r="E42" t="n">
        <v>7.66</v>
      </c>
      <c r="F42" t="n">
        <v>5.12</v>
      </c>
      <c r="G42" t="n">
        <v>61.41</v>
      </c>
      <c r="H42" t="n">
        <v>1.07</v>
      </c>
      <c r="I42" t="n">
        <v>5</v>
      </c>
      <c r="J42" t="n">
        <v>182.62</v>
      </c>
      <c r="K42" t="n">
        <v>51.39</v>
      </c>
      <c r="L42" t="n">
        <v>11</v>
      </c>
      <c r="M42" t="n">
        <v>3</v>
      </c>
      <c r="N42" t="n">
        <v>35.22</v>
      </c>
      <c r="O42" t="n">
        <v>22756.91</v>
      </c>
      <c r="P42" t="n">
        <v>56.51</v>
      </c>
      <c r="Q42" t="n">
        <v>202.81</v>
      </c>
      <c r="R42" t="n">
        <v>20.18</v>
      </c>
      <c r="S42" t="n">
        <v>13.89</v>
      </c>
      <c r="T42" t="n">
        <v>1465.48</v>
      </c>
      <c r="U42" t="n">
        <v>0.6899999999999999</v>
      </c>
      <c r="V42" t="n">
        <v>0.76</v>
      </c>
      <c r="W42" t="n">
        <v>0.64</v>
      </c>
      <c r="X42" t="n">
        <v>0.08</v>
      </c>
      <c r="Y42" t="n">
        <v>1</v>
      </c>
      <c r="Z42" t="n">
        <v>10</v>
      </c>
      <c r="AA42" t="n">
        <v>36.8200055958489</v>
      </c>
      <c r="AB42" t="n">
        <v>50.3787560400971</v>
      </c>
      <c r="AC42" t="n">
        <v>45.57067827075129</v>
      </c>
      <c r="AD42" t="n">
        <v>36820.0055958489</v>
      </c>
      <c r="AE42" t="n">
        <v>50378.75604009711</v>
      </c>
      <c r="AF42" t="n">
        <v>3.124075575292544e-06</v>
      </c>
      <c r="AG42" t="n">
        <v>0.1595833333333333</v>
      </c>
      <c r="AH42" t="n">
        <v>45570.67827075129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13.0383</v>
      </c>
      <c r="E43" t="n">
        <v>7.67</v>
      </c>
      <c r="F43" t="n">
        <v>5.13</v>
      </c>
      <c r="G43" t="n">
        <v>61.53</v>
      </c>
      <c r="H43" t="n">
        <v>1.09</v>
      </c>
      <c r="I43" t="n">
        <v>5</v>
      </c>
      <c r="J43" t="n">
        <v>182.99</v>
      </c>
      <c r="K43" t="n">
        <v>51.39</v>
      </c>
      <c r="L43" t="n">
        <v>11.25</v>
      </c>
      <c r="M43" t="n">
        <v>3</v>
      </c>
      <c r="N43" t="n">
        <v>35.35</v>
      </c>
      <c r="O43" t="n">
        <v>22803.18</v>
      </c>
      <c r="P43" t="n">
        <v>56.43</v>
      </c>
      <c r="Q43" t="n">
        <v>202.81</v>
      </c>
      <c r="R43" t="n">
        <v>20.4</v>
      </c>
      <c r="S43" t="n">
        <v>13.89</v>
      </c>
      <c r="T43" t="n">
        <v>1575.16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36.85396013887164</v>
      </c>
      <c r="AB43" t="n">
        <v>50.42521414382932</v>
      </c>
      <c r="AC43" t="n">
        <v>45.6127024782678</v>
      </c>
      <c r="AD43" t="n">
        <v>36853.96013887164</v>
      </c>
      <c r="AE43" t="n">
        <v>50425.21414382933</v>
      </c>
      <c r="AF43" t="n">
        <v>3.120007550445932e-06</v>
      </c>
      <c r="AG43" t="n">
        <v>0.1597916666666667</v>
      </c>
      <c r="AH43" t="n">
        <v>45612.7024782678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13.0468</v>
      </c>
      <c r="E44" t="n">
        <v>7.66</v>
      </c>
      <c r="F44" t="n">
        <v>5.12</v>
      </c>
      <c r="G44" t="n">
        <v>61.47</v>
      </c>
      <c r="H44" t="n">
        <v>1.11</v>
      </c>
      <c r="I44" t="n">
        <v>5</v>
      </c>
      <c r="J44" t="n">
        <v>183.37</v>
      </c>
      <c r="K44" t="n">
        <v>51.39</v>
      </c>
      <c r="L44" t="n">
        <v>11.5</v>
      </c>
      <c r="M44" t="n">
        <v>3</v>
      </c>
      <c r="N44" t="n">
        <v>35.48</v>
      </c>
      <c r="O44" t="n">
        <v>22849.49</v>
      </c>
      <c r="P44" t="n">
        <v>55.94</v>
      </c>
      <c r="Q44" t="n">
        <v>202.81</v>
      </c>
      <c r="R44" t="n">
        <v>20.32</v>
      </c>
      <c r="S44" t="n">
        <v>13.89</v>
      </c>
      <c r="T44" t="n">
        <v>1534.04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36.60474982236394</v>
      </c>
      <c r="AB44" t="n">
        <v>50.08423359440192</v>
      </c>
      <c r="AC44" t="n">
        <v>45.30426463390752</v>
      </c>
      <c r="AD44" t="n">
        <v>36604.74982236394</v>
      </c>
      <c r="AE44" t="n">
        <v>50084.23359440191</v>
      </c>
      <c r="AF44" t="n">
        <v>3.122041562869238e-06</v>
      </c>
      <c r="AG44" t="n">
        <v>0.1595833333333333</v>
      </c>
      <c r="AH44" t="n">
        <v>45304.26463390752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13.0477</v>
      </c>
      <c r="E45" t="n">
        <v>7.66</v>
      </c>
      <c r="F45" t="n">
        <v>5.12</v>
      </c>
      <c r="G45" t="n">
        <v>61.47</v>
      </c>
      <c r="H45" t="n">
        <v>1.13</v>
      </c>
      <c r="I45" t="n">
        <v>5</v>
      </c>
      <c r="J45" t="n">
        <v>183.74</v>
      </c>
      <c r="K45" t="n">
        <v>51.39</v>
      </c>
      <c r="L45" t="n">
        <v>11.75</v>
      </c>
      <c r="M45" t="n">
        <v>3</v>
      </c>
      <c r="N45" t="n">
        <v>35.6</v>
      </c>
      <c r="O45" t="n">
        <v>22895.85</v>
      </c>
      <c r="P45" t="n">
        <v>55.52</v>
      </c>
      <c r="Q45" t="n">
        <v>202.83</v>
      </c>
      <c r="R45" t="n">
        <v>20.21</v>
      </c>
      <c r="S45" t="n">
        <v>13.89</v>
      </c>
      <c r="T45" t="n">
        <v>1480.26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36.42720840308051</v>
      </c>
      <c r="AB45" t="n">
        <v>49.84131359196487</v>
      </c>
      <c r="AC45" t="n">
        <v>45.08452857556198</v>
      </c>
      <c r="AD45" t="n">
        <v>36427.20840308051</v>
      </c>
      <c r="AE45" t="n">
        <v>49841.31359196487</v>
      </c>
      <c r="AF45" t="n">
        <v>3.12225692889053e-06</v>
      </c>
      <c r="AG45" t="n">
        <v>0.1595833333333333</v>
      </c>
      <c r="AH45" t="n">
        <v>45084.52857556198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13.0667</v>
      </c>
      <c r="E46" t="n">
        <v>7.65</v>
      </c>
      <c r="F46" t="n">
        <v>5.11</v>
      </c>
      <c r="G46" t="n">
        <v>61.33</v>
      </c>
      <c r="H46" t="n">
        <v>1.16</v>
      </c>
      <c r="I46" t="n">
        <v>5</v>
      </c>
      <c r="J46" t="n">
        <v>184.12</v>
      </c>
      <c r="K46" t="n">
        <v>51.39</v>
      </c>
      <c r="L46" t="n">
        <v>12</v>
      </c>
      <c r="M46" t="n">
        <v>3</v>
      </c>
      <c r="N46" t="n">
        <v>35.73</v>
      </c>
      <c r="O46" t="n">
        <v>22942.24</v>
      </c>
      <c r="P46" t="n">
        <v>54.68</v>
      </c>
      <c r="Q46" t="n">
        <v>202.81</v>
      </c>
      <c r="R46" t="n">
        <v>19.92</v>
      </c>
      <c r="S46" t="n">
        <v>13.89</v>
      </c>
      <c r="T46" t="n">
        <v>1334.92</v>
      </c>
      <c r="U46" t="n">
        <v>0.7</v>
      </c>
      <c r="V46" t="n">
        <v>0.76</v>
      </c>
      <c r="W46" t="n">
        <v>0.64</v>
      </c>
      <c r="X46" t="n">
        <v>0.07000000000000001</v>
      </c>
      <c r="Y46" t="n">
        <v>1</v>
      </c>
      <c r="Z46" t="n">
        <v>10</v>
      </c>
      <c r="AA46" t="n">
        <v>36.00545421319522</v>
      </c>
      <c r="AB46" t="n">
        <v>49.26425090288493</v>
      </c>
      <c r="AC46" t="n">
        <v>44.56253993961355</v>
      </c>
      <c r="AD46" t="n">
        <v>36005.45421319522</v>
      </c>
      <c r="AE46" t="n">
        <v>49264.25090288493</v>
      </c>
      <c r="AF46" t="n">
        <v>3.126803544895566e-06</v>
      </c>
      <c r="AG46" t="n">
        <v>0.159375</v>
      </c>
      <c r="AH46" t="n">
        <v>44562.53993961355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13.0624</v>
      </c>
      <c r="E47" t="n">
        <v>7.66</v>
      </c>
      <c r="F47" t="n">
        <v>5.11</v>
      </c>
      <c r="G47" t="n">
        <v>61.36</v>
      </c>
      <c r="H47" t="n">
        <v>1.18</v>
      </c>
      <c r="I47" t="n">
        <v>5</v>
      </c>
      <c r="J47" t="n">
        <v>184.5</v>
      </c>
      <c r="K47" t="n">
        <v>51.39</v>
      </c>
      <c r="L47" t="n">
        <v>12.25</v>
      </c>
      <c r="M47" t="n">
        <v>3</v>
      </c>
      <c r="N47" t="n">
        <v>35.85</v>
      </c>
      <c r="O47" t="n">
        <v>22988.69</v>
      </c>
      <c r="P47" t="n">
        <v>54.3</v>
      </c>
      <c r="Q47" t="n">
        <v>202.81</v>
      </c>
      <c r="R47" t="n">
        <v>19.96</v>
      </c>
      <c r="S47" t="n">
        <v>13.89</v>
      </c>
      <c r="T47" t="n">
        <v>1357.21</v>
      </c>
      <c r="U47" t="n">
        <v>0.7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35.85909705698188</v>
      </c>
      <c r="AB47" t="n">
        <v>49.06399858493278</v>
      </c>
      <c r="AC47" t="n">
        <v>44.38139942183025</v>
      </c>
      <c r="AD47" t="n">
        <v>35859.09705698188</v>
      </c>
      <c r="AE47" t="n">
        <v>49063.99858493278</v>
      </c>
      <c r="AF47" t="n">
        <v>3.125774573904953e-06</v>
      </c>
      <c r="AG47" t="n">
        <v>0.1595833333333333</v>
      </c>
      <c r="AH47" t="n">
        <v>44381.39942183025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13.0525</v>
      </c>
      <c r="E48" t="n">
        <v>7.66</v>
      </c>
      <c r="F48" t="n">
        <v>5.12</v>
      </c>
      <c r="G48" t="n">
        <v>61.43</v>
      </c>
      <c r="H48" t="n">
        <v>1.2</v>
      </c>
      <c r="I48" t="n">
        <v>5</v>
      </c>
      <c r="J48" t="n">
        <v>184.87</v>
      </c>
      <c r="K48" t="n">
        <v>51.39</v>
      </c>
      <c r="L48" t="n">
        <v>12.5</v>
      </c>
      <c r="M48" t="n">
        <v>3</v>
      </c>
      <c r="N48" t="n">
        <v>35.98</v>
      </c>
      <c r="O48" t="n">
        <v>23035.17</v>
      </c>
      <c r="P48" t="n">
        <v>54.21</v>
      </c>
      <c r="Q48" t="n">
        <v>202.81</v>
      </c>
      <c r="R48" t="n">
        <v>20.2</v>
      </c>
      <c r="S48" t="n">
        <v>13.89</v>
      </c>
      <c r="T48" t="n">
        <v>1473.41</v>
      </c>
      <c r="U48" t="n">
        <v>0.6899999999999999</v>
      </c>
      <c r="V48" t="n">
        <v>0.76</v>
      </c>
      <c r="W48" t="n">
        <v>0.64</v>
      </c>
      <c r="X48" t="n">
        <v>0.08</v>
      </c>
      <c r="Y48" t="n">
        <v>1</v>
      </c>
      <c r="Z48" t="n">
        <v>10</v>
      </c>
      <c r="AA48" t="n">
        <v>35.86847779402984</v>
      </c>
      <c r="AB48" t="n">
        <v>49.07683372321065</v>
      </c>
      <c r="AC48" t="n">
        <v>44.39300959252516</v>
      </c>
      <c r="AD48" t="n">
        <v>35868.47779402984</v>
      </c>
      <c r="AE48" t="n">
        <v>49076.83372321066</v>
      </c>
      <c r="AF48" t="n">
        <v>3.123405547670749e-06</v>
      </c>
      <c r="AG48" t="n">
        <v>0.1595833333333333</v>
      </c>
      <c r="AH48" t="n">
        <v>44393.00959252516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13.1521</v>
      </c>
      <c r="E49" t="n">
        <v>7.6</v>
      </c>
      <c r="F49" t="n">
        <v>5.1</v>
      </c>
      <c r="G49" t="n">
        <v>76.43000000000001</v>
      </c>
      <c r="H49" t="n">
        <v>1.22</v>
      </c>
      <c r="I49" t="n">
        <v>4</v>
      </c>
      <c r="J49" t="n">
        <v>185.25</v>
      </c>
      <c r="K49" t="n">
        <v>51.39</v>
      </c>
      <c r="L49" t="n">
        <v>12.75</v>
      </c>
      <c r="M49" t="n">
        <v>2</v>
      </c>
      <c r="N49" t="n">
        <v>36.11</v>
      </c>
      <c r="O49" t="n">
        <v>23081.7</v>
      </c>
      <c r="P49" t="n">
        <v>53.26</v>
      </c>
      <c r="Q49" t="n">
        <v>202.81</v>
      </c>
      <c r="R49" t="n">
        <v>19.36</v>
      </c>
      <c r="S49" t="n">
        <v>13.89</v>
      </c>
      <c r="T49" t="n">
        <v>1061.6</v>
      </c>
      <c r="U49" t="n">
        <v>0.72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35.17340134635128</v>
      </c>
      <c r="AB49" t="n">
        <v>48.12579946289279</v>
      </c>
      <c r="AC49" t="n">
        <v>43.53274070722423</v>
      </c>
      <c r="AD49" t="n">
        <v>35173.40134635128</v>
      </c>
      <c r="AE49" t="n">
        <v>48125.79946289278</v>
      </c>
      <c r="AF49" t="n">
        <v>3.147239387360311e-06</v>
      </c>
      <c r="AG49" t="n">
        <v>0.1583333333333333</v>
      </c>
      <c r="AH49" t="n">
        <v>43532.74070722423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13.1488</v>
      </c>
      <c r="E50" t="n">
        <v>7.61</v>
      </c>
      <c r="F50" t="n">
        <v>5.1</v>
      </c>
      <c r="G50" t="n">
        <v>76.45999999999999</v>
      </c>
      <c r="H50" t="n">
        <v>1.24</v>
      </c>
      <c r="I50" t="n">
        <v>4</v>
      </c>
      <c r="J50" t="n">
        <v>185.63</v>
      </c>
      <c r="K50" t="n">
        <v>51.39</v>
      </c>
      <c r="L50" t="n">
        <v>13</v>
      </c>
      <c r="M50" t="n">
        <v>2</v>
      </c>
      <c r="N50" t="n">
        <v>36.24</v>
      </c>
      <c r="O50" t="n">
        <v>23128.27</v>
      </c>
      <c r="P50" t="n">
        <v>53.3</v>
      </c>
      <c r="Q50" t="n">
        <v>202.81</v>
      </c>
      <c r="R50" t="n">
        <v>19.52</v>
      </c>
      <c r="S50" t="n">
        <v>13.89</v>
      </c>
      <c r="T50" t="n">
        <v>1138.45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35.19906691554587</v>
      </c>
      <c r="AB50" t="n">
        <v>48.16091622694964</v>
      </c>
      <c r="AC50" t="n">
        <v>43.56450597660629</v>
      </c>
      <c r="AD50" t="n">
        <v>35199.06691554587</v>
      </c>
      <c r="AE50" t="n">
        <v>48160.91622694964</v>
      </c>
      <c r="AF50" t="n">
        <v>3.146449711948909e-06</v>
      </c>
      <c r="AG50" t="n">
        <v>0.1585416666666667</v>
      </c>
      <c r="AH50" t="n">
        <v>43564.50597660629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13.1516</v>
      </c>
      <c r="E51" t="n">
        <v>7.6</v>
      </c>
      <c r="F51" t="n">
        <v>5.1</v>
      </c>
      <c r="G51" t="n">
        <v>76.43000000000001</v>
      </c>
      <c r="H51" t="n">
        <v>1.26</v>
      </c>
      <c r="I51" t="n">
        <v>4</v>
      </c>
      <c r="J51" t="n">
        <v>186.01</v>
      </c>
      <c r="K51" t="n">
        <v>51.39</v>
      </c>
      <c r="L51" t="n">
        <v>13.25</v>
      </c>
      <c r="M51" t="n">
        <v>2</v>
      </c>
      <c r="N51" t="n">
        <v>36.36</v>
      </c>
      <c r="O51" t="n">
        <v>23174.88</v>
      </c>
      <c r="P51" t="n">
        <v>53.57</v>
      </c>
      <c r="Q51" t="n">
        <v>202.81</v>
      </c>
      <c r="R51" t="n">
        <v>19.45</v>
      </c>
      <c r="S51" t="n">
        <v>13.89</v>
      </c>
      <c r="T51" t="n">
        <v>1102.67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35.30292567409305</v>
      </c>
      <c r="AB51" t="n">
        <v>48.30302036231824</v>
      </c>
      <c r="AC51" t="n">
        <v>43.69304789274014</v>
      </c>
      <c r="AD51" t="n">
        <v>35302.92567409304</v>
      </c>
      <c r="AE51" t="n">
        <v>48303.02036231824</v>
      </c>
      <c r="AF51" t="n">
        <v>3.147119739570705e-06</v>
      </c>
      <c r="AG51" t="n">
        <v>0.1583333333333333</v>
      </c>
      <c r="AH51" t="n">
        <v>43693.04789274014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13.1435</v>
      </c>
      <c r="E52" t="n">
        <v>7.61</v>
      </c>
      <c r="F52" t="n">
        <v>5.1</v>
      </c>
      <c r="G52" t="n">
        <v>76.5</v>
      </c>
      <c r="H52" t="n">
        <v>1.29</v>
      </c>
      <c r="I52" t="n">
        <v>4</v>
      </c>
      <c r="J52" t="n">
        <v>186.38</v>
      </c>
      <c r="K52" t="n">
        <v>51.39</v>
      </c>
      <c r="L52" t="n">
        <v>13.5</v>
      </c>
      <c r="M52" t="n">
        <v>2</v>
      </c>
      <c r="N52" t="n">
        <v>36.49</v>
      </c>
      <c r="O52" t="n">
        <v>23221.54</v>
      </c>
      <c r="P52" t="n">
        <v>53.64</v>
      </c>
      <c r="Q52" t="n">
        <v>202.81</v>
      </c>
      <c r="R52" t="n">
        <v>19.57</v>
      </c>
      <c r="S52" t="n">
        <v>13.89</v>
      </c>
      <c r="T52" t="n">
        <v>1166.53</v>
      </c>
      <c r="U52" t="n">
        <v>0.71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35.35311373174185</v>
      </c>
      <c r="AB52" t="n">
        <v>48.37168987693385</v>
      </c>
      <c r="AC52" t="n">
        <v>43.7551636852593</v>
      </c>
      <c r="AD52" t="n">
        <v>35353.11373174185</v>
      </c>
      <c r="AE52" t="n">
        <v>48371.68987693385</v>
      </c>
      <c r="AF52" t="n">
        <v>3.145181445379084e-06</v>
      </c>
      <c r="AG52" t="n">
        <v>0.1585416666666667</v>
      </c>
      <c r="AH52" t="n">
        <v>43755.16368525931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13.142</v>
      </c>
      <c r="E53" t="n">
        <v>7.61</v>
      </c>
      <c r="F53" t="n">
        <v>5.1</v>
      </c>
      <c r="G53" t="n">
        <v>76.52</v>
      </c>
      <c r="H53" t="n">
        <v>1.31</v>
      </c>
      <c r="I53" t="n">
        <v>4</v>
      </c>
      <c r="J53" t="n">
        <v>186.76</v>
      </c>
      <c r="K53" t="n">
        <v>51.39</v>
      </c>
      <c r="L53" t="n">
        <v>13.75</v>
      </c>
      <c r="M53" t="n">
        <v>2</v>
      </c>
      <c r="N53" t="n">
        <v>36.62</v>
      </c>
      <c r="O53" t="n">
        <v>23268.24</v>
      </c>
      <c r="P53" t="n">
        <v>53.42</v>
      </c>
      <c r="Q53" t="n">
        <v>202.81</v>
      </c>
      <c r="R53" t="n">
        <v>19.65</v>
      </c>
      <c r="S53" t="n">
        <v>13.89</v>
      </c>
      <c r="T53" t="n">
        <v>1204.87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35.26578854369396</v>
      </c>
      <c r="AB53" t="n">
        <v>48.2522077021319</v>
      </c>
      <c r="AC53" t="n">
        <v>43.64708472152583</v>
      </c>
      <c r="AD53" t="n">
        <v>35265.78854369396</v>
      </c>
      <c r="AE53" t="n">
        <v>48252.20770213191</v>
      </c>
      <c r="AF53" t="n">
        <v>3.144822502010265e-06</v>
      </c>
      <c r="AG53" t="n">
        <v>0.1585416666666667</v>
      </c>
      <c r="AH53" t="n">
        <v>43647.08472152583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13.1492</v>
      </c>
      <c r="E54" t="n">
        <v>7.6</v>
      </c>
      <c r="F54" t="n">
        <v>5.1</v>
      </c>
      <c r="G54" t="n">
        <v>76.45</v>
      </c>
      <c r="H54" t="n">
        <v>1.33</v>
      </c>
      <c r="I54" t="n">
        <v>4</v>
      </c>
      <c r="J54" t="n">
        <v>187.14</v>
      </c>
      <c r="K54" t="n">
        <v>51.39</v>
      </c>
      <c r="L54" t="n">
        <v>14</v>
      </c>
      <c r="M54" t="n">
        <v>2</v>
      </c>
      <c r="N54" t="n">
        <v>36.75</v>
      </c>
      <c r="O54" t="n">
        <v>23314.98</v>
      </c>
      <c r="P54" t="n">
        <v>53.35</v>
      </c>
      <c r="Q54" t="n">
        <v>202.81</v>
      </c>
      <c r="R54" t="n">
        <v>19.44</v>
      </c>
      <c r="S54" t="n">
        <v>13.89</v>
      </c>
      <c r="T54" t="n">
        <v>1099.24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35.2179027023472</v>
      </c>
      <c r="AB54" t="n">
        <v>48.18668818142736</v>
      </c>
      <c r="AC54" t="n">
        <v>43.5878182919199</v>
      </c>
      <c r="AD54" t="n">
        <v>35217.9027023472</v>
      </c>
      <c r="AE54" t="n">
        <v>48186.68818142736</v>
      </c>
      <c r="AF54" t="n">
        <v>3.146545430180595e-06</v>
      </c>
      <c r="AG54" t="n">
        <v>0.1583333333333333</v>
      </c>
      <c r="AH54" t="n">
        <v>43587.8182919199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13.1545</v>
      </c>
      <c r="E55" t="n">
        <v>7.6</v>
      </c>
      <c r="F55" t="n">
        <v>5.09</v>
      </c>
      <c r="G55" t="n">
        <v>76.41</v>
      </c>
      <c r="H55" t="n">
        <v>1.35</v>
      </c>
      <c r="I55" t="n">
        <v>4</v>
      </c>
      <c r="J55" t="n">
        <v>187.52</v>
      </c>
      <c r="K55" t="n">
        <v>51.39</v>
      </c>
      <c r="L55" t="n">
        <v>14.25</v>
      </c>
      <c r="M55" t="n">
        <v>2</v>
      </c>
      <c r="N55" t="n">
        <v>36.88</v>
      </c>
      <c r="O55" t="n">
        <v>23361.77</v>
      </c>
      <c r="P55" t="n">
        <v>52.95</v>
      </c>
      <c r="Q55" t="n">
        <v>202.81</v>
      </c>
      <c r="R55" t="n">
        <v>19.42</v>
      </c>
      <c r="S55" t="n">
        <v>13.89</v>
      </c>
      <c r="T55" t="n">
        <v>1091.78</v>
      </c>
      <c r="U55" t="n">
        <v>0.72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35.01787942876734</v>
      </c>
      <c r="AB55" t="n">
        <v>47.91300751411269</v>
      </c>
      <c r="AC55" t="n">
        <v>43.34025732337971</v>
      </c>
      <c r="AD55" t="n">
        <v>35017.87942876734</v>
      </c>
      <c r="AE55" t="n">
        <v>47913.00751411269</v>
      </c>
      <c r="AF55" t="n">
        <v>3.147813696750421e-06</v>
      </c>
      <c r="AG55" t="n">
        <v>0.1583333333333333</v>
      </c>
      <c r="AH55" t="n">
        <v>43340.25732337971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13.1454</v>
      </c>
      <c r="E56" t="n">
        <v>7.61</v>
      </c>
      <c r="F56" t="n">
        <v>5.1</v>
      </c>
      <c r="G56" t="n">
        <v>76.48999999999999</v>
      </c>
      <c r="H56" t="n">
        <v>1.37</v>
      </c>
      <c r="I56" t="n">
        <v>4</v>
      </c>
      <c r="J56" t="n">
        <v>187.9</v>
      </c>
      <c r="K56" t="n">
        <v>51.39</v>
      </c>
      <c r="L56" t="n">
        <v>14.5</v>
      </c>
      <c r="M56" t="n">
        <v>1</v>
      </c>
      <c r="N56" t="n">
        <v>37.01</v>
      </c>
      <c r="O56" t="n">
        <v>23408.6</v>
      </c>
      <c r="P56" t="n">
        <v>52.89</v>
      </c>
      <c r="Q56" t="n">
        <v>202.81</v>
      </c>
      <c r="R56" t="n">
        <v>19.5</v>
      </c>
      <c r="S56" t="n">
        <v>13.89</v>
      </c>
      <c r="T56" t="n">
        <v>1128.5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35.03784757585982</v>
      </c>
      <c r="AB56" t="n">
        <v>47.94032881389697</v>
      </c>
      <c r="AC56" t="n">
        <v>43.36497111665833</v>
      </c>
      <c r="AD56" t="n">
        <v>35037.84757585982</v>
      </c>
      <c r="AE56" t="n">
        <v>47940.32881389697</v>
      </c>
      <c r="AF56" t="n">
        <v>3.145636106979588e-06</v>
      </c>
      <c r="AG56" t="n">
        <v>0.1585416666666667</v>
      </c>
      <c r="AH56" t="n">
        <v>43364.97111665833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13.1444</v>
      </c>
      <c r="E57" t="n">
        <v>7.61</v>
      </c>
      <c r="F57" t="n">
        <v>5.1</v>
      </c>
      <c r="G57" t="n">
        <v>76.5</v>
      </c>
      <c r="H57" t="n">
        <v>1.39</v>
      </c>
      <c r="I57" t="n">
        <v>4</v>
      </c>
      <c r="J57" t="n">
        <v>188.28</v>
      </c>
      <c r="K57" t="n">
        <v>51.39</v>
      </c>
      <c r="L57" t="n">
        <v>14.75</v>
      </c>
      <c r="M57" t="n">
        <v>1</v>
      </c>
      <c r="N57" t="n">
        <v>37.14</v>
      </c>
      <c r="O57" t="n">
        <v>23455.48</v>
      </c>
      <c r="P57" t="n">
        <v>52.84</v>
      </c>
      <c r="Q57" t="n">
        <v>202.81</v>
      </c>
      <c r="R57" t="n">
        <v>19.52</v>
      </c>
      <c r="S57" t="n">
        <v>13.89</v>
      </c>
      <c r="T57" t="n">
        <v>1141.07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35.01963873009786</v>
      </c>
      <c r="AB57" t="n">
        <v>47.91541466780798</v>
      </c>
      <c r="AC57" t="n">
        <v>43.34243474170479</v>
      </c>
      <c r="AD57" t="n">
        <v>35019.63873009786</v>
      </c>
      <c r="AE57" t="n">
        <v>47915.41466780798</v>
      </c>
      <c r="AF57" t="n">
        <v>3.145396811400375e-06</v>
      </c>
      <c r="AG57" t="n">
        <v>0.1585416666666667</v>
      </c>
      <c r="AH57" t="n">
        <v>43342.43474170478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13.1545</v>
      </c>
      <c r="E58" t="n">
        <v>7.6</v>
      </c>
      <c r="F58" t="n">
        <v>5.09</v>
      </c>
      <c r="G58" t="n">
        <v>76.41</v>
      </c>
      <c r="H58" t="n">
        <v>1.41</v>
      </c>
      <c r="I58" t="n">
        <v>4</v>
      </c>
      <c r="J58" t="n">
        <v>188.66</v>
      </c>
      <c r="K58" t="n">
        <v>51.39</v>
      </c>
      <c r="L58" t="n">
        <v>15</v>
      </c>
      <c r="M58" t="n">
        <v>0</v>
      </c>
      <c r="N58" t="n">
        <v>37.27</v>
      </c>
      <c r="O58" t="n">
        <v>23502.4</v>
      </c>
      <c r="P58" t="n">
        <v>52.68</v>
      </c>
      <c r="Q58" t="n">
        <v>202.81</v>
      </c>
      <c r="R58" t="n">
        <v>19.25</v>
      </c>
      <c r="S58" t="n">
        <v>13.89</v>
      </c>
      <c r="T58" t="n">
        <v>1003.95</v>
      </c>
      <c r="U58" t="n">
        <v>0.72</v>
      </c>
      <c r="V58" t="n">
        <v>0.76</v>
      </c>
      <c r="W58" t="n">
        <v>0.65</v>
      </c>
      <c r="X58" t="n">
        <v>0.06</v>
      </c>
      <c r="Y58" t="n">
        <v>1</v>
      </c>
      <c r="Z58" t="n">
        <v>10</v>
      </c>
      <c r="AA58" t="n">
        <v>34.90618162093895</v>
      </c>
      <c r="AB58" t="n">
        <v>47.76017764568314</v>
      </c>
      <c r="AC58" t="n">
        <v>43.20201332309454</v>
      </c>
      <c r="AD58" t="n">
        <v>34906.18162093895</v>
      </c>
      <c r="AE58" t="n">
        <v>47760.17764568314</v>
      </c>
      <c r="AF58" t="n">
        <v>3.147813696750421e-06</v>
      </c>
      <c r="AG58" t="n">
        <v>0.1583333333333333</v>
      </c>
      <c r="AH58" t="n">
        <v>43202.01332309454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13.37</v>
      </c>
      <c r="E2" t="n">
        <v>7.48</v>
      </c>
      <c r="F2" t="n">
        <v>5.46</v>
      </c>
      <c r="G2" t="n">
        <v>14.9</v>
      </c>
      <c r="H2" t="n">
        <v>0.34</v>
      </c>
      <c r="I2" t="n">
        <v>22</v>
      </c>
      <c r="J2" t="n">
        <v>51.33</v>
      </c>
      <c r="K2" t="n">
        <v>24.83</v>
      </c>
      <c r="L2" t="n">
        <v>1</v>
      </c>
      <c r="M2" t="n">
        <v>20</v>
      </c>
      <c r="N2" t="n">
        <v>5.51</v>
      </c>
      <c r="O2" t="n">
        <v>6564.78</v>
      </c>
      <c r="P2" t="n">
        <v>28.47</v>
      </c>
      <c r="Q2" t="n">
        <v>202.82</v>
      </c>
      <c r="R2" t="n">
        <v>30.95</v>
      </c>
      <c r="S2" t="n">
        <v>13.89</v>
      </c>
      <c r="T2" t="n">
        <v>6767.01</v>
      </c>
      <c r="U2" t="n">
        <v>0.45</v>
      </c>
      <c r="V2" t="n">
        <v>0.71</v>
      </c>
      <c r="W2" t="n">
        <v>0.67</v>
      </c>
      <c r="X2" t="n">
        <v>0.42</v>
      </c>
      <c r="Y2" t="n">
        <v>1</v>
      </c>
      <c r="Z2" t="n">
        <v>10</v>
      </c>
      <c r="AA2" t="n">
        <v>20.15623488217376</v>
      </c>
      <c r="AB2" t="n">
        <v>27.57864979607777</v>
      </c>
      <c r="AC2" t="n">
        <v>24.94658216644321</v>
      </c>
      <c r="AD2" t="n">
        <v>20156.23488217375</v>
      </c>
      <c r="AE2" t="n">
        <v>27578.64979607777</v>
      </c>
      <c r="AF2" t="n">
        <v>3.828880625787377e-06</v>
      </c>
      <c r="AG2" t="n">
        <v>0.1558333333333334</v>
      </c>
      <c r="AH2" t="n">
        <v>24946.58216644321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13.6648</v>
      </c>
      <c r="E3" t="n">
        <v>7.32</v>
      </c>
      <c r="F3" t="n">
        <v>5.36</v>
      </c>
      <c r="G3" t="n">
        <v>18.93</v>
      </c>
      <c r="H3" t="n">
        <v>0.42</v>
      </c>
      <c r="I3" t="n">
        <v>17</v>
      </c>
      <c r="J3" t="n">
        <v>51.62</v>
      </c>
      <c r="K3" t="n">
        <v>24.83</v>
      </c>
      <c r="L3" t="n">
        <v>1.25</v>
      </c>
      <c r="M3" t="n">
        <v>15</v>
      </c>
      <c r="N3" t="n">
        <v>5.54</v>
      </c>
      <c r="O3" t="n">
        <v>6599.8</v>
      </c>
      <c r="P3" t="n">
        <v>26.85</v>
      </c>
      <c r="Q3" t="n">
        <v>202.82</v>
      </c>
      <c r="R3" t="n">
        <v>27.64</v>
      </c>
      <c r="S3" t="n">
        <v>13.89</v>
      </c>
      <c r="T3" t="n">
        <v>5134.28</v>
      </c>
      <c r="U3" t="n">
        <v>0.5</v>
      </c>
      <c r="V3" t="n">
        <v>0.72</v>
      </c>
      <c r="W3" t="n">
        <v>0.67</v>
      </c>
      <c r="X3" t="n">
        <v>0.32</v>
      </c>
      <c r="Y3" t="n">
        <v>1</v>
      </c>
      <c r="Z3" t="n">
        <v>10</v>
      </c>
      <c r="AA3" t="n">
        <v>18.99730320898736</v>
      </c>
      <c r="AB3" t="n">
        <v>25.99294835237486</v>
      </c>
      <c r="AC3" t="n">
        <v>23.51221784297664</v>
      </c>
      <c r="AD3" t="n">
        <v>18997.30320898736</v>
      </c>
      <c r="AE3" t="n">
        <v>25992.94835237486</v>
      </c>
      <c r="AF3" t="n">
        <v>3.913305009368686e-06</v>
      </c>
      <c r="AG3" t="n">
        <v>0.1525</v>
      </c>
      <c r="AH3" t="n">
        <v>23512.21784297664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13.8536</v>
      </c>
      <c r="E4" t="n">
        <v>7.22</v>
      </c>
      <c r="F4" t="n">
        <v>5.3</v>
      </c>
      <c r="G4" t="n">
        <v>22.71</v>
      </c>
      <c r="H4" t="n">
        <v>0.5</v>
      </c>
      <c r="I4" t="n">
        <v>14</v>
      </c>
      <c r="J4" t="n">
        <v>51.9</v>
      </c>
      <c r="K4" t="n">
        <v>24.83</v>
      </c>
      <c r="L4" t="n">
        <v>1.5</v>
      </c>
      <c r="M4" t="n">
        <v>11</v>
      </c>
      <c r="N4" t="n">
        <v>5.57</v>
      </c>
      <c r="O4" t="n">
        <v>6634.84</v>
      </c>
      <c r="P4" t="n">
        <v>25.79</v>
      </c>
      <c r="Q4" t="n">
        <v>202.82</v>
      </c>
      <c r="R4" t="n">
        <v>25.93</v>
      </c>
      <c r="S4" t="n">
        <v>13.89</v>
      </c>
      <c r="T4" t="n">
        <v>4294.54</v>
      </c>
      <c r="U4" t="n">
        <v>0.54</v>
      </c>
      <c r="V4" t="n">
        <v>0.73</v>
      </c>
      <c r="W4" t="n">
        <v>0.66</v>
      </c>
      <c r="X4" t="n">
        <v>0.26</v>
      </c>
      <c r="Y4" t="n">
        <v>1</v>
      </c>
      <c r="Z4" t="n">
        <v>10</v>
      </c>
      <c r="AA4" t="n">
        <v>18.27663004363361</v>
      </c>
      <c r="AB4" t="n">
        <v>25.00689153368647</v>
      </c>
      <c r="AC4" t="n">
        <v>22.6202689031215</v>
      </c>
      <c r="AD4" t="n">
        <v>18276.63004363361</v>
      </c>
      <c r="AE4" t="n">
        <v>25006.89153368647</v>
      </c>
      <c r="AF4" t="n">
        <v>3.967373271309499e-06</v>
      </c>
      <c r="AG4" t="n">
        <v>0.1504166666666667</v>
      </c>
      <c r="AH4" t="n">
        <v>22620.26890312149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13.9686</v>
      </c>
      <c r="E5" t="n">
        <v>7.16</v>
      </c>
      <c r="F5" t="n">
        <v>5.26</v>
      </c>
      <c r="G5" t="n">
        <v>26.32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4</v>
      </c>
      <c r="N5" t="n">
        <v>5.61</v>
      </c>
      <c r="O5" t="n">
        <v>6670.02</v>
      </c>
      <c r="P5" t="n">
        <v>25.26</v>
      </c>
      <c r="Q5" t="n">
        <v>202.83</v>
      </c>
      <c r="R5" t="n">
        <v>24.31</v>
      </c>
      <c r="S5" t="n">
        <v>13.89</v>
      </c>
      <c r="T5" t="n">
        <v>3497.06</v>
      </c>
      <c r="U5" t="n">
        <v>0.57</v>
      </c>
      <c r="V5" t="n">
        <v>0.73</v>
      </c>
      <c r="W5" t="n">
        <v>0.67</v>
      </c>
      <c r="X5" t="n">
        <v>0.23</v>
      </c>
      <c r="Y5" t="n">
        <v>1</v>
      </c>
      <c r="Z5" t="n">
        <v>10</v>
      </c>
      <c r="AA5" t="n">
        <v>17.88837504806175</v>
      </c>
      <c r="AB5" t="n">
        <v>24.47566391996516</v>
      </c>
      <c r="AC5" t="n">
        <v>22.13974090739666</v>
      </c>
      <c r="AD5" t="n">
        <v>17888.37504806175</v>
      </c>
      <c r="AE5" t="n">
        <v>24475.66391996516</v>
      </c>
      <c r="AF5" t="n">
        <v>4.00030679950438e-06</v>
      </c>
      <c r="AG5" t="n">
        <v>0.1491666666666667</v>
      </c>
      <c r="AH5" t="n">
        <v>22139.74090739666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13.9659</v>
      </c>
      <c r="E6" t="n">
        <v>7.16</v>
      </c>
      <c r="F6" t="n">
        <v>5.27</v>
      </c>
      <c r="G6" t="n">
        <v>26.33</v>
      </c>
      <c r="H6" t="n">
        <v>0.66</v>
      </c>
      <c r="I6" t="n">
        <v>12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25.08</v>
      </c>
      <c r="Q6" t="n">
        <v>202.85</v>
      </c>
      <c r="R6" t="n">
        <v>24.4</v>
      </c>
      <c r="S6" t="n">
        <v>13.89</v>
      </c>
      <c r="T6" t="n">
        <v>3538.49</v>
      </c>
      <c r="U6" t="n">
        <v>0.57</v>
      </c>
      <c r="V6" t="n">
        <v>0.73</v>
      </c>
      <c r="W6" t="n">
        <v>0.67</v>
      </c>
      <c r="X6" t="n">
        <v>0.23</v>
      </c>
      <c r="Y6" t="n">
        <v>1</v>
      </c>
      <c r="Z6" t="n">
        <v>10</v>
      </c>
      <c r="AA6" t="n">
        <v>17.83245462680298</v>
      </c>
      <c r="AB6" t="n">
        <v>24.39915113256728</v>
      </c>
      <c r="AC6" t="n">
        <v>22.07053039303974</v>
      </c>
      <c r="AD6" t="n">
        <v>17832.45462680298</v>
      </c>
      <c r="AE6" t="n">
        <v>24399.15113256728</v>
      </c>
      <c r="AF6" t="n">
        <v>3.999533577538065e-06</v>
      </c>
      <c r="AG6" t="n">
        <v>0.1491666666666667</v>
      </c>
      <c r="AH6" t="n">
        <v>22070.53039303973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13.9605</v>
      </c>
      <c r="E7" t="n">
        <v>7.16</v>
      </c>
      <c r="F7" t="n">
        <v>5.27</v>
      </c>
      <c r="G7" t="n">
        <v>26.34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25.11</v>
      </c>
      <c r="Q7" t="n">
        <v>202.84</v>
      </c>
      <c r="R7" t="n">
        <v>24.4</v>
      </c>
      <c r="S7" t="n">
        <v>13.89</v>
      </c>
      <c r="T7" t="n">
        <v>3541.58</v>
      </c>
      <c r="U7" t="n">
        <v>0.57</v>
      </c>
      <c r="V7" t="n">
        <v>0.73</v>
      </c>
      <c r="W7" t="n">
        <v>0.67</v>
      </c>
      <c r="X7" t="n">
        <v>0.23</v>
      </c>
      <c r="Y7" t="n">
        <v>1</v>
      </c>
      <c r="Z7" t="n">
        <v>10</v>
      </c>
      <c r="AA7" t="n">
        <v>17.8502079560751</v>
      </c>
      <c r="AB7" t="n">
        <v>24.42344202089799</v>
      </c>
      <c r="AC7" t="n">
        <v>22.09250299308124</v>
      </c>
      <c r="AD7" t="n">
        <v>17850.2079560751</v>
      </c>
      <c r="AE7" t="n">
        <v>24423.44202089799</v>
      </c>
      <c r="AF7" t="n">
        <v>3.997987133605436e-06</v>
      </c>
      <c r="AG7" t="n">
        <v>0.1491666666666667</v>
      </c>
      <c r="AH7" t="n">
        <v>22092.50299308124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7.8756</v>
      </c>
      <c r="E2" t="n">
        <v>12.7</v>
      </c>
      <c r="F2" t="n">
        <v>6.57</v>
      </c>
      <c r="G2" t="n">
        <v>5.26</v>
      </c>
      <c r="H2" t="n">
        <v>0.08</v>
      </c>
      <c r="I2" t="n">
        <v>75</v>
      </c>
      <c r="J2" t="n">
        <v>232.68</v>
      </c>
      <c r="K2" t="n">
        <v>57.72</v>
      </c>
      <c r="L2" t="n">
        <v>1</v>
      </c>
      <c r="M2" t="n">
        <v>73</v>
      </c>
      <c r="N2" t="n">
        <v>53.95</v>
      </c>
      <c r="O2" t="n">
        <v>28931.02</v>
      </c>
      <c r="P2" t="n">
        <v>102.52</v>
      </c>
      <c r="Q2" t="n">
        <v>202.93</v>
      </c>
      <c r="R2" t="n">
        <v>65.39</v>
      </c>
      <c r="S2" t="n">
        <v>13.89</v>
      </c>
      <c r="T2" t="n">
        <v>23721.39</v>
      </c>
      <c r="U2" t="n">
        <v>0.21</v>
      </c>
      <c r="V2" t="n">
        <v>0.59</v>
      </c>
      <c r="W2" t="n">
        <v>0.76</v>
      </c>
      <c r="X2" t="n">
        <v>1.53</v>
      </c>
      <c r="Y2" t="n">
        <v>1</v>
      </c>
      <c r="Z2" t="n">
        <v>10</v>
      </c>
      <c r="AA2" t="n">
        <v>100.4383022832883</v>
      </c>
      <c r="AB2" t="n">
        <v>137.424116209108</v>
      </c>
      <c r="AC2" t="n">
        <v>124.308551434106</v>
      </c>
      <c r="AD2" t="n">
        <v>100438.3022832883</v>
      </c>
      <c r="AE2" t="n">
        <v>137424.1162091079</v>
      </c>
      <c r="AF2" t="n">
        <v>1.785512161326297e-06</v>
      </c>
      <c r="AG2" t="n">
        <v>0.2645833333333333</v>
      </c>
      <c r="AH2" t="n">
        <v>124308.551434106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8.756600000000001</v>
      </c>
      <c r="E3" t="n">
        <v>11.42</v>
      </c>
      <c r="F3" t="n">
        <v>6.16</v>
      </c>
      <c r="G3" t="n">
        <v>6.6</v>
      </c>
      <c r="H3" t="n">
        <v>0.1</v>
      </c>
      <c r="I3" t="n">
        <v>56</v>
      </c>
      <c r="J3" t="n">
        <v>233.1</v>
      </c>
      <c r="K3" t="n">
        <v>57.72</v>
      </c>
      <c r="L3" t="n">
        <v>1.25</v>
      </c>
      <c r="M3" t="n">
        <v>54</v>
      </c>
      <c r="N3" t="n">
        <v>54.13</v>
      </c>
      <c r="O3" t="n">
        <v>28983.75</v>
      </c>
      <c r="P3" t="n">
        <v>95.93000000000001</v>
      </c>
      <c r="Q3" t="n">
        <v>202.87</v>
      </c>
      <c r="R3" t="n">
        <v>52.58</v>
      </c>
      <c r="S3" t="n">
        <v>13.89</v>
      </c>
      <c r="T3" t="n">
        <v>17409.65</v>
      </c>
      <c r="U3" t="n">
        <v>0.26</v>
      </c>
      <c r="V3" t="n">
        <v>0.63</v>
      </c>
      <c r="W3" t="n">
        <v>0.73</v>
      </c>
      <c r="X3" t="n">
        <v>1.12</v>
      </c>
      <c r="Y3" t="n">
        <v>1</v>
      </c>
      <c r="Z3" t="n">
        <v>10</v>
      </c>
      <c r="AA3" t="n">
        <v>84.89585295225055</v>
      </c>
      <c r="AB3" t="n">
        <v>116.1582513499215</v>
      </c>
      <c r="AC3" t="n">
        <v>105.0722708702448</v>
      </c>
      <c r="AD3" t="n">
        <v>84895.85295225056</v>
      </c>
      <c r="AE3" t="n">
        <v>116158.2513499215</v>
      </c>
      <c r="AF3" t="n">
        <v>1.985247573755631e-06</v>
      </c>
      <c r="AG3" t="n">
        <v>0.2379166666666667</v>
      </c>
      <c r="AH3" t="n">
        <v>105072.2708702448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9.281499999999999</v>
      </c>
      <c r="E4" t="n">
        <v>10.77</v>
      </c>
      <c r="F4" t="n">
        <v>5.97</v>
      </c>
      <c r="G4" t="n">
        <v>7.79</v>
      </c>
      <c r="H4" t="n">
        <v>0.11</v>
      </c>
      <c r="I4" t="n">
        <v>46</v>
      </c>
      <c r="J4" t="n">
        <v>233.53</v>
      </c>
      <c r="K4" t="n">
        <v>57.72</v>
      </c>
      <c r="L4" t="n">
        <v>1.5</v>
      </c>
      <c r="M4" t="n">
        <v>44</v>
      </c>
      <c r="N4" t="n">
        <v>54.31</v>
      </c>
      <c r="O4" t="n">
        <v>29036.54</v>
      </c>
      <c r="P4" t="n">
        <v>92.81999999999999</v>
      </c>
      <c r="Q4" t="n">
        <v>202.93</v>
      </c>
      <c r="R4" t="n">
        <v>46.78</v>
      </c>
      <c r="S4" t="n">
        <v>13.89</v>
      </c>
      <c r="T4" t="n">
        <v>14562.03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77.70479483790322</v>
      </c>
      <c r="AB4" t="n">
        <v>106.3191283907826</v>
      </c>
      <c r="AC4" t="n">
        <v>96.17217999702716</v>
      </c>
      <c r="AD4" t="n">
        <v>77704.79483790322</v>
      </c>
      <c r="AE4" t="n">
        <v>106319.1283907826</v>
      </c>
      <c r="AF4" t="n">
        <v>2.104249977823914e-06</v>
      </c>
      <c r="AG4" t="n">
        <v>0.224375</v>
      </c>
      <c r="AH4" t="n">
        <v>96172.17999702715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9.7712</v>
      </c>
      <c r="E5" t="n">
        <v>10.23</v>
      </c>
      <c r="F5" t="n">
        <v>5.79</v>
      </c>
      <c r="G5" t="n">
        <v>9.15</v>
      </c>
      <c r="H5" t="n">
        <v>0.13</v>
      </c>
      <c r="I5" t="n">
        <v>38</v>
      </c>
      <c r="J5" t="n">
        <v>233.96</v>
      </c>
      <c r="K5" t="n">
        <v>57.72</v>
      </c>
      <c r="L5" t="n">
        <v>1.75</v>
      </c>
      <c r="M5" t="n">
        <v>36</v>
      </c>
      <c r="N5" t="n">
        <v>54.49</v>
      </c>
      <c r="O5" t="n">
        <v>29089.39</v>
      </c>
      <c r="P5" t="n">
        <v>89.98</v>
      </c>
      <c r="Q5" t="n">
        <v>202.86</v>
      </c>
      <c r="R5" t="n">
        <v>41.08</v>
      </c>
      <c r="S5" t="n">
        <v>13.89</v>
      </c>
      <c r="T5" t="n">
        <v>11751.65</v>
      </c>
      <c r="U5" t="n">
        <v>0.34</v>
      </c>
      <c r="V5" t="n">
        <v>0.67</v>
      </c>
      <c r="W5" t="n">
        <v>0.7</v>
      </c>
      <c r="X5" t="n">
        <v>0.75</v>
      </c>
      <c r="Y5" t="n">
        <v>1</v>
      </c>
      <c r="Z5" t="n">
        <v>10</v>
      </c>
      <c r="AA5" t="n">
        <v>71.71809048159697</v>
      </c>
      <c r="AB5" t="n">
        <v>98.12785537573258</v>
      </c>
      <c r="AC5" t="n">
        <v>88.76267058200703</v>
      </c>
      <c r="AD5" t="n">
        <v>71718.09048159697</v>
      </c>
      <c r="AE5" t="n">
        <v>98127.85537573259</v>
      </c>
      <c r="AF5" t="n">
        <v>2.215272033972206e-06</v>
      </c>
      <c r="AG5" t="n">
        <v>0.213125</v>
      </c>
      <c r="AH5" t="n">
        <v>88762.67058200703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10.0993</v>
      </c>
      <c r="E6" t="n">
        <v>9.9</v>
      </c>
      <c r="F6" t="n">
        <v>5.69</v>
      </c>
      <c r="G6" t="n">
        <v>10.34</v>
      </c>
      <c r="H6" t="n">
        <v>0.15</v>
      </c>
      <c r="I6" t="n">
        <v>33</v>
      </c>
      <c r="J6" t="n">
        <v>234.39</v>
      </c>
      <c r="K6" t="n">
        <v>57.72</v>
      </c>
      <c r="L6" t="n">
        <v>2</v>
      </c>
      <c r="M6" t="n">
        <v>31</v>
      </c>
      <c r="N6" t="n">
        <v>54.67</v>
      </c>
      <c r="O6" t="n">
        <v>29142.31</v>
      </c>
      <c r="P6" t="n">
        <v>88.23999999999999</v>
      </c>
      <c r="Q6" t="n">
        <v>202.9</v>
      </c>
      <c r="R6" t="n">
        <v>37.73</v>
      </c>
      <c r="S6" t="n">
        <v>13.89</v>
      </c>
      <c r="T6" t="n">
        <v>10101.83</v>
      </c>
      <c r="U6" t="n">
        <v>0.37</v>
      </c>
      <c r="V6" t="n">
        <v>0.68</v>
      </c>
      <c r="W6" t="n">
        <v>0.6899999999999999</v>
      </c>
      <c r="X6" t="n">
        <v>0.65</v>
      </c>
      <c r="Y6" t="n">
        <v>1</v>
      </c>
      <c r="Z6" t="n">
        <v>10</v>
      </c>
      <c r="AA6" t="n">
        <v>68.18534661533963</v>
      </c>
      <c r="AB6" t="n">
        <v>93.29419936426193</v>
      </c>
      <c r="AC6" t="n">
        <v>84.39033191619079</v>
      </c>
      <c r="AD6" t="n">
        <v>68185.34661533963</v>
      </c>
      <c r="AE6" t="n">
        <v>93294.19936426193</v>
      </c>
      <c r="AF6" t="n">
        <v>2.289657038305992e-06</v>
      </c>
      <c r="AG6" t="n">
        <v>0.20625</v>
      </c>
      <c r="AH6" t="n">
        <v>84390.33191619079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10.3737</v>
      </c>
      <c r="E7" t="n">
        <v>9.640000000000001</v>
      </c>
      <c r="F7" t="n">
        <v>5.61</v>
      </c>
      <c r="G7" t="n">
        <v>11.61</v>
      </c>
      <c r="H7" t="n">
        <v>0.17</v>
      </c>
      <c r="I7" t="n">
        <v>29</v>
      </c>
      <c r="J7" t="n">
        <v>234.82</v>
      </c>
      <c r="K7" t="n">
        <v>57.72</v>
      </c>
      <c r="L7" t="n">
        <v>2.25</v>
      </c>
      <c r="M7" t="n">
        <v>27</v>
      </c>
      <c r="N7" t="n">
        <v>54.85</v>
      </c>
      <c r="O7" t="n">
        <v>29195.29</v>
      </c>
      <c r="P7" t="n">
        <v>86.84999999999999</v>
      </c>
      <c r="Q7" t="n">
        <v>202.81</v>
      </c>
      <c r="R7" t="n">
        <v>35.42</v>
      </c>
      <c r="S7" t="n">
        <v>13.89</v>
      </c>
      <c r="T7" t="n">
        <v>8964.43</v>
      </c>
      <c r="U7" t="n">
        <v>0.39</v>
      </c>
      <c r="V7" t="n">
        <v>0.6899999999999999</v>
      </c>
      <c r="W7" t="n">
        <v>0.68</v>
      </c>
      <c r="X7" t="n">
        <v>0.57</v>
      </c>
      <c r="Y7" t="n">
        <v>1</v>
      </c>
      <c r="Z7" t="n">
        <v>10</v>
      </c>
      <c r="AA7" t="n">
        <v>65.44787586952562</v>
      </c>
      <c r="AB7" t="n">
        <v>89.54867112115521</v>
      </c>
      <c r="AC7" t="n">
        <v>81.00227163172305</v>
      </c>
      <c r="AD7" t="n">
        <v>65447.87586952561</v>
      </c>
      <c r="AE7" t="n">
        <v>89548.6711211552</v>
      </c>
      <c r="AF7" t="n">
        <v>2.351867477773198e-06</v>
      </c>
      <c r="AG7" t="n">
        <v>0.2008333333333333</v>
      </c>
      <c r="AH7" t="n">
        <v>81002.27163172305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10.5976</v>
      </c>
      <c r="E8" t="n">
        <v>9.44</v>
      </c>
      <c r="F8" t="n">
        <v>5.54</v>
      </c>
      <c r="G8" t="n">
        <v>12.79</v>
      </c>
      <c r="H8" t="n">
        <v>0.19</v>
      </c>
      <c r="I8" t="n">
        <v>26</v>
      </c>
      <c r="J8" t="n">
        <v>235.25</v>
      </c>
      <c r="K8" t="n">
        <v>57.72</v>
      </c>
      <c r="L8" t="n">
        <v>2.5</v>
      </c>
      <c r="M8" t="n">
        <v>24</v>
      </c>
      <c r="N8" t="n">
        <v>55.03</v>
      </c>
      <c r="O8" t="n">
        <v>29248.33</v>
      </c>
      <c r="P8" t="n">
        <v>85.65000000000001</v>
      </c>
      <c r="Q8" t="n">
        <v>202.82</v>
      </c>
      <c r="R8" t="n">
        <v>33.58</v>
      </c>
      <c r="S8" t="n">
        <v>13.89</v>
      </c>
      <c r="T8" t="n">
        <v>8061.12</v>
      </c>
      <c r="U8" t="n">
        <v>0.41</v>
      </c>
      <c r="V8" t="n">
        <v>0.7</v>
      </c>
      <c r="W8" t="n">
        <v>0.67</v>
      </c>
      <c r="X8" t="n">
        <v>0.5</v>
      </c>
      <c r="Y8" t="n">
        <v>1</v>
      </c>
      <c r="Z8" t="n">
        <v>10</v>
      </c>
      <c r="AA8" t="n">
        <v>63.27129531013085</v>
      </c>
      <c r="AB8" t="n">
        <v>86.57057757583556</v>
      </c>
      <c r="AC8" t="n">
        <v>78.30840315458721</v>
      </c>
      <c r="AD8" t="n">
        <v>63271.29531013085</v>
      </c>
      <c r="AE8" t="n">
        <v>86570.57757583556</v>
      </c>
      <c r="AF8" t="n">
        <v>2.402628838548372e-06</v>
      </c>
      <c r="AG8" t="n">
        <v>0.1966666666666667</v>
      </c>
      <c r="AH8" t="n">
        <v>78308.40315458721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10.7379</v>
      </c>
      <c r="E9" t="n">
        <v>9.31</v>
      </c>
      <c r="F9" t="n">
        <v>5.51</v>
      </c>
      <c r="G9" t="n">
        <v>13.78</v>
      </c>
      <c r="H9" t="n">
        <v>0.21</v>
      </c>
      <c r="I9" t="n">
        <v>24</v>
      </c>
      <c r="J9" t="n">
        <v>235.68</v>
      </c>
      <c r="K9" t="n">
        <v>57.72</v>
      </c>
      <c r="L9" t="n">
        <v>2.75</v>
      </c>
      <c r="M9" t="n">
        <v>22</v>
      </c>
      <c r="N9" t="n">
        <v>55.21</v>
      </c>
      <c r="O9" t="n">
        <v>29301.44</v>
      </c>
      <c r="P9" t="n">
        <v>84.95</v>
      </c>
      <c r="Q9" t="n">
        <v>202.84</v>
      </c>
      <c r="R9" t="n">
        <v>32.4</v>
      </c>
      <c r="S9" t="n">
        <v>13.89</v>
      </c>
      <c r="T9" t="n">
        <v>7481.73</v>
      </c>
      <c r="U9" t="n">
        <v>0.43</v>
      </c>
      <c r="V9" t="n">
        <v>0.7</v>
      </c>
      <c r="W9" t="n">
        <v>0.67</v>
      </c>
      <c r="X9" t="n">
        <v>0.47</v>
      </c>
      <c r="Y9" t="n">
        <v>1</v>
      </c>
      <c r="Z9" t="n">
        <v>10</v>
      </c>
      <c r="AA9" t="n">
        <v>62.02072099494244</v>
      </c>
      <c r="AB9" t="n">
        <v>84.85948662635064</v>
      </c>
      <c r="AC9" t="n">
        <v>76.76061632378936</v>
      </c>
      <c r="AD9" t="n">
        <v>62020.72099494244</v>
      </c>
      <c r="AE9" t="n">
        <v>84859.48662635064</v>
      </c>
      <c r="AF9" t="n">
        <v>2.434436873013566e-06</v>
      </c>
      <c r="AG9" t="n">
        <v>0.1939583333333333</v>
      </c>
      <c r="AH9" t="n">
        <v>76760.61632378936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10.8745</v>
      </c>
      <c r="E10" t="n">
        <v>9.199999999999999</v>
      </c>
      <c r="F10" t="n">
        <v>5.48</v>
      </c>
      <c r="G10" t="n">
        <v>14.96</v>
      </c>
      <c r="H10" t="n">
        <v>0.23</v>
      </c>
      <c r="I10" t="n">
        <v>22</v>
      </c>
      <c r="J10" t="n">
        <v>236.11</v>
      </c>
      <c r="K10" t="n">
        <v>57.72</v>
      </c>
      <c r="L10" t="n">
        <v>3</v>
      </c>
      <c r="M10" t="n">
        <v>20</v>
      </c>
      <c r="N10" t="n">
        <v>55.39</v>
      </c>
      <c r="O10" t="n">
        <v>29354.61</v>
      </c>
      <c r="P10" t="n">
        <v>84.59999999999999</v>
      </c>
      <c r="Q10" t="n">
        <v>202.83</v>
      </c>
      <c r="R10" t="n">
        <v>31.49</v>
      </c>
      <c r="S10" t="n">
        <v>13.89</v>
      </c>
      <c r="T10" t="n">
        <v>7033.82</v>
      </c>
      <c r="U10" t="n">
        <v>0.44</v>
      </c>
      <c r="V10" t="n">
        <v>0.71</v>
      </c>
      <c r="W10" t="n">
        <v>0.68</v>
      </c>
      <c r="X10" t="n">
        <v>0.45</v>
      </c>
      <c r="Y10" t="n">
        <v>1</v>
      </c>
      <c r="Z10" t="n">
        <v>10</v>
      </c>
      <c r="AA10" t="n">
        <v>60.99889557585863</v>
      </c>
      <c r="AB10" t="n">
        <v>83.46138000820493</v>
      </c>
      <c r="AC10" t="n">
        <v>75.49594303902407</v>
      </c>
      <c r="AD10" t="n">
        <v>60998.89557585862</v>
      </c>
      <c r="AE10" t="n">
        <v>83461.38000820493</v>
      </c>
      <c r="AF10" t="n">
        <v>2.465406064089442e-06</v>
      </c>
      <c r="AG10" t="n">
        <v>0.1916666666666667</v>
      </c>
      <c r="AH10" t="n">
        <v>75495.94303902407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11.0749</v>
      </c>
      <c r="E11" t="n">
        <v>9.029999999999999</v>
      </c>
      <c r="F11" t="n">
        <v>5.41</v>
      </c>
      <c r="G11" t="n">
        <v>16.23</v>
      </c>
      <c r="H11" t="n">
        <v>0.24</v>
      </c>
      <c r="I11" t="n">
        <v>20</v>
      </c>
      <c r="J11" t="n">
        <v>236.54</v>
      </c>
      <c r="K11" t="n">
        <v>57.72</v>
      </c>
      <c r="L11" t="n">
        <v>3.25</v>
      </c>
      <c r="M11" t="n">
        <v>18</v>
      </c>
      <c r="N11" t="n">
        <v>55.57</v>
      </c>
      <c r="O11" t="n">
        <v>29407.85</v>
      </c>
      <c r="P11" t="n">
        <v>83.25</v>
      </c>
      <c r="Q11" t="n">
        <v>202.83</v>
      </c>
      <c r="R11" t="n">
        <v>29.18</v>
      </c>
      <c r="S11" t="n">
        <v>13.89</v>
      </c>
      <c r="T11" t="n">
        <v>5888.54</v>
      </c>
      <c r="U11" t="n">
        <v>0.48</v>
      </c>
      <c r="V11" t="n">
        <v>0.72</v>
      </c>
      <c r="W11" t="n">
        <v>0.67</v>
      </c>
      <c r="X11" t="n">
        <v>0.37</v>
      </c>
      <c r="Y11" t="n">
        <v>1</v>
      </c>
      <c r="Z11" t="n">
        <v>10</v>
      </c>
      <c r="AA11" t="n">
        <v>59.05769971328551</v>
      </c>
      <c r="AB11" t="n">
        <v>80.80535018951639</v>
      </c>
      <c r="AC11" t="n">
        <v>73.09340097846909</v>
      </c>
      <c r="AD11" t="n">
        <v>59057.69971328551</v>
      </c>
      <c r="AE11" t="n">
        <v>80805.35018951639</v>
      </c>
      <c r="AF11" t="n">
        <v>2.510839635770303e-06</v>
      </c>
      <c r="AG11" t="n">
        <v>0.188125</v>
      </c>
      <c r="AH11" t="n">
        <v>73093.40097846909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11.2451</v>
      </c>
      <c r="E12" t="n">
        <v>8.890000000000001</v>
      </c>
      <c r="F12" t="n">
        <v>5.36</v>
      </c>
      <c r="G12" t="n">
        <v>17.88</v>
      </c>
      <c r="H12" t="n">
        <v>0.26</v>
      </c>
      <c r="I12" t="n">
        <v>18</v>
      </c>
      <c r="J12" t="n">
        <v>236.98</v>
      </c>
      <c r="K12" t="n">
        <v>57.72</v>
      </c>
      <c r="L12" t="n">
        <v>3.5</v>
      </c>
      <c r="M12" t="n">
        <v>16</v>
      </c>
      <c r="N12" t="n">
        <v>55.75</v>
      </c>
      <c r="O12" t="n">
        <v>29461.15</v>
      </c>
      <c r="P12" t="n">
        <v>82.43000000000001</v>
      </c>
      <c r="Q12" t="n">
        <v>202.82</v>
      </c>
      <c r="R12" t="n">
        <v>27.79</v>
      </c>
      <c r="S12" t="n">
        <v>13.89</v>
      </c>
      <c r="T12" t="n">
        <v>5206.59</v>
      </c>
      <c r="U12" t="n">
        <v>0.5</v>
      </c>
      <c r="V12" t="n">
        <v>0.72</v>
      </c>
      <c r="W12" t="n">
        <v>0.66</v>
      </c>
      <c r="X12" t="n">
        <v>0.33</v>
      </c>
      <c r="Y12" t="n">
        <v>1</v>
      </c>
      <c r="Z12" t="n">
        <v>10</v>
      </c>
      <c r="AA12" t="n">
        <v>57.64840637541607</v>
      </c>
      <c r="AB12" t="n">
        <v>78.87709287101033</v>
      </c>
      <c r="AC12" t="n">
        <v>71.34917383211447</v>
      </c>
      <c r="AD12" t="n">
        <v>57648.40637541607</v>
      </c>
      <c r="AE12" t="n">
        <v>78877.09287101033</v>
      </c>
      <c r="AF12" t="n">
        <v>2.549426431678899e-06</v>
      </c>
      <c r="AG12" t="n">
        <v>0.1852083333333333</v>
      </c>
      <c r="AH12" t="n">
        <v>71349.17383211448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11.308</v>
      </c>
      <c r="E13" t="n">
        <v>8.84</v>
      </c>
      <c r="F13" t="n">
        <v>5.36</v>
      </c>
      <c r="G13" t="n">
        <v>18.92</v>
      </c>
      <c r="H13" t="n">
        <v>0.28</v>
      </c>
      <c r="I13" t="n">
        <v>17</v>
      </c>
      <c r="J13" t="n">
        <v>237.41</v>
      </c>
      <c r="K13" t="n">
        <v>57.72</v>
      </c>
      <c r="L13" t="n">
        <v>3.75</v>
      </c>
      <c r="M13" t="n">
        <v>15</v>
      </c>
      <c r="N13" t="n">
        <v>55.93</v>
      </c>
      <c r="O13" t="n">
        <v>29514.51</v>
      </c>
      <c r="P13" t="n">
        <v>82.16</v>
      </c>
      <c r="Q13" t="n">
        <v>202.85</v>
      </c>
      <c r="R13" t="n">
        <v>27.55</v>
      </c>
      <c r="S13" t="n">
        <v>13.89</v>
      </c>
      <c r="T13" t="n">
        <v>5089.65</v>
      </c>
      <c r="U13" t="n">
        <v>0.5</v>
      </c>
      <c r="V13" t="n">
        <v>0.72</v>
      </c>
      <c r="W13" t="n">
        <v>0.67</v>
      </c>
      <c r="X13" t="n">
        <v>0.32</v>
      </c>
      <c r="Y13" t="n">
        <v>1</v>
      </c>
      <c r="Z13" t="n">
        <v>10</v>
      </c>
      <c r="AA13" t="n">
        <v>57.20683714516502</v>
      </c>
      <c r="AB13" t="n">
        <v>78.27291836952158</v>
      </c>
      <c r="AC13" t="n">
        <v>70.80266089708337</v>
      </c>
      <c r="AD13" t="n">
        <v>57206.83714516502</v>
      </c>
      <c r="AE13" t="n">
        <v>78272.91836952158</v>
      </c>
      <c r="AF13" t="n">
        <v>2.563686769297293e-06</v>
      </c>
      <c r="AG13" t="n">
        <v>0.1841666666666667</v>
      </c>
      <c r="AH13" t="n">
        <v>70802.66089708338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11.3957</v>
      </c>
      <c r="E14" t="n">
        <v>8.779999999999999</v>
      </c>
      <c r="F14" t="n">
        <v>5.34</v>
      </c>
      <c r="G14" t="n">
        <v>20.02</v>
      </c>
      <c r="H14" t="n">
        <v>0.3</v>
      </c>
      <c r="I14" t="n">
        <v>16</v>
      </c>
      <c r="J14" t="n">
        <v>237.84</v>
      </c>
      <c r="K14" t="n">
        <v>57.72</v>
      </c>
      <c r="L14" t="n">
        <v>4</v>
      </c>
      <c r="M14" t="n">
        <v>14</v>
      </c>
      <c r="N14" t="n">
        <v>56.12</v>
      </c>
      <c r="O14" t="n">
        <v>29567.95</v>
      </c>
      <c r="P14" t="n">
        <v>81.67</v>
      </c>
      <c r="Q14" t="n">
        <v>202.89</v>
      </c>
      <c r="R14" t="n">
        <v>26.99</v>
      </c>
      <c r="S14" t="n">
        <v>13.89</v>
      </c>
      <c r="T14" t="n">
        <v>4812.61</v>
      </c>
      <c r="U14" t="n">
        <v>0.51</v>
      </c>
      <c r="V14" t="n">
        <v>0.72</v>
      </c>
      <c r="W14" t="n">
        <v>0.66</v>
      </c>
      <c r="X14" t="n">
        <v>0.3</v>
      </c>
      <c r="Y14" t="n">
        <v>1</v>
      </c>
      <c r="Z14" t="n">
        <v>10</v>
      </c>
      <c r="AA14" t="n">
        <v>56.48941691514296</v>
      </c>
      <c r="AB14" t="n">
        <v>77.29131236045913</v>
      </c>
      <c r="AC14" t="n">
        <v>69.91473798783282</v>
      </c>
      <c r="AD14" t="n">
        <v>56489.41691514296</v>
      </c>
      <c r="AE14" t="n">
        <v>77291.31236045912</v>
      </c>
      <c r="AF14" t="n">
        <v>2.583569624768408e-06</v>
      </c>
      <c r="AG14" t="n">
        <v>0.1829166666666666</v>
      </c>
      <c r="AH14" t="n">
        <v>69914.73798783282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11.4635</v>
      </c>
      <c r="E15" t="n">
        <v>8.720000000000001</v>
      </c>
      <c r="F15" t="n">
        <v>5.33</v>
      </c>
      <c r="G15" t="n">
        <v>21.32</v>
      </c>
      <c r="H15" t="n">
        <v>0.32</v>
      </c>
      <c r="I15" t="n">
        <v>15</v>
      </c>
      <c r="J15" t="n">
        <v>238.28</v>
      </c>
      <c r="K15" t="n">
        <v>57.72</v>
      </c>
      <c r="L15" t="n">
        <v>4.25</v>
      </c>
      <c r="M15" t="n">
        <v>13</v>
      </c>
      <c r="N15" t="n">
        <v>56.3</v>
      </c>
      <c r="O15" t="n">
        <v>29621.44</v>
      </c>
      <c r="P15" t="n">
        <v>81.45999999999999</v>
      </c>
      <c r="Q15" t="n">
        <v>202.82</v>
      </c>
      <c r="R15" t="n">
        <v>26.83</v>
      </c>
      <c r="S15" t="n">
        <v>13.89</v>
      </c>
      <c r="T15" t="n">
        <v>4737.54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56.03650248382072</v>
      </c>
      <c r="AB15" t="n">
        <v>76.67161485434983</v>
      </c>
      <c r="AC15" t="n">
        <v>69.35418354195551</v>
      </c>
      <c r="AD15" t="n">
        <v>56036.50248382072</v>
      </c>
      <c r="AE15" t="n">
        <v>76671.61485434983</v>
      </c>
      <c r="AF15" t="n">
        <v>2.598940863091574e-06</v>
      </c>
      <c r="AG15" t="n">
        <v>0.1816666666666667</v>
      </c>
      <c r="AH15" t="n">
        <v>69354.18354195551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11.5622</v>
      </c>
      <c r="E16" t="n">
        <v>8.65</v>
      </c>
      <c r="F16" t="n">
        <v>5.3</v>
      </c>
      <c r="G16" t="n">
        <v>22.72</v>
      </c>
      <c r="H16" t="n">
        <v>0.34</v>
      </c>
      <c r="I16" t="n">
        <v>14</v>
      </c>
      <c r="J16" t="n">
        <v>238.71</v>
      </c>
      <c r="K16" t="n">
        <v>57.72</v>
      </c>
      <c r="L16" t="n">
        <v>4.5</v>
      </c>
      <c r="M16" t="n">
        <v>12</v>
      </c>
      <c r="N16" t="n">
        <v>56.49</v>
      </c>
      <c r="O16" t="n">
        <v>29675.01</v>
      </c>
      <c r="P16" t="n">
        <v>80.89</v>
      </c>
      <c r="Q16" t="n">
        <v>202.82</v>
      </c>
      <c r="R16" t="n">
        <v>25.81</v>
      </c>
      <c r="S16" t="n">
        <v>13.89</v>
      </c>
      <c r="T16" t="n">
        <v>4237.15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55.22075020814617</v>
      </c>
      <c r="AB16" t="n">
        <v>75.55546660232203</v>
      </c>
      <c r="AC16" t="n">
        <v>68.34455891257697</v>
      </c>
      <c r="AD16" t="n">
        <v>55220.75020814617</v>
      </c>
      <c r="AE16" t="n">
        <v>75555.46660232203</v>
      </c>
      <c r="AF16" t="n">
        <v>2.621317577287687e-06</v>
      </c>
      <c r="AG16" t="n">
        <v>0.1802083333333333</v>
      </c>
      <c r="AH16" t="n">
        <v>68344.55891257698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11.5611</v>
      </c>
      <c r="E17" t="n">
        <v>8.65</v>
      </c>
      <c r="F17" t="n">
        <v>5.3</v>
      </c>
      <c r="G17" t="n">
        <v>22.73</v>
      </c>
      <c r="H17" t="n">
        <v>0.35</v>
      </c>
      <c r="I17" t="n">
        <v>14</v>
      </c>
      <c r="J17" t="n">
        <v>239.14</v>
      </c>
      <c r="K17" t="n">
        <v>57.72</v>
      </c>
      <c r="L17" t="n">
        <v>4.75</v>
      </c>
      <c r="M17" t="n">
        <v>12</v>
      </c>
      <c r="N17" t="n">
        <v>56.67</v>
      </c>
      <c r="O17" t="n">
        <v>29728.63</v>
      </c>
      <c r="P17" t="n">
        <v>80.81999999999999</v>
      </c>
      <c r="Q17" t="n">
        <v>202.83</v>
      </c>
      <c r="R17" t="n">
        <v>25.92</v>
      </c>
      <c r="S17" t="n">
        <v>13.89</v>
      </c>
      <c r="T17" t="n">
        <v>4287.85</v>
      </c>
      <c r="U17" t="n">
        <v>0.54</v>
      </c>
      <c r="V17" t="n">
        <v>0.73</v>
      </c>
      <c r="W17" t="n">
        <v>0.66</v>
      </c>
      <c r="X17" t="n">
        <v>0.26</v>
      </c>
      <c r="Y17" t="n">
        <v>1</v>
      </c>
      <c r="Z17" t="n">
        <v>10</v>
      </c>
      <c r="AA17" t="n">
        <v>55.19282555915444</v>
      </c>
      <c r="AB17" t="n">
        <v>75.51725886562298</v>
      </c>
      <c r="AC17" t="n">
        <v>68.30999766864359</v>
      </c>
      <c r="AD17" t="n">
        <v>55192.82555915444</v>
      </c>
      <c r="AE17" t="n">
        <v>75517.25886562298</v>
      </c>
      <c r="AF17" t="n">
        <v>2.621068191415187e-06</v>
      </c>
      <c r="AG17" t="n">
        <v>0.1802083333333333</v>
      </c>
      <c r="AH17" t="n">
        <v>68309.99766864358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11.6607</v>
      </c>
      <c r="E18" t="n">
        <v>8.58</v>
      </c>
      <c r="F18" t="n">
        <v>5.27</v>
      </c>
      <c r="G18" t="n">
        <v>24.34</v>
      </c>
      <c r="H18" t="n">
        <v>0.37</v>
      </c>
      <c r="I18" t="n">
        <v>13</v>
      </c>
      <c r="J18" t="n">
        <v>239.58</v>
      </c>
      <c r="K18" t="n">
        <v>57.72</v>
      </c>
      <c r="L18" t="n">
        <v>5</v>
      </c>
      <c r="M18" t="n">
        <v>11</v>
      </c>
      <c r="N18" t="n">
        <v>56.86</v>
      </c>
      <c r="O18" t="n">
        <v>29782.33</v>
      </c>
      <c r="P18" t="n">
        <v>80.3</v>
      </c>
      <c r="Q18" t="n">
        <v>202.83</v>
      </c>
      <c r="R18" t="n">
        <v>24.92</v>
      </c>
      <c r="S18" t="n">
        <v>13.89</v>
      </c>
      <c r="T18" t="n">
        <v>3796.49</v>
      </c>
      <c r="U18" t="n">
        <v>0.5600000000000001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54.41025990016196</v>
      </c>
      <c r="AB18" t="n">
        <v>74.44651800662976</v>
      </c>
      <c r="AC18" t="n">
        <v>67.34144681443809</v>
      </c>
      <c r="AD18" t="n">
        <v>54410.25990016196</v>
      </c>
      <c r="AE18" t="n">
        <v>74446.51800662976</v>
      </c>
      <c r="AF18" t="n">
        <v>2.643648948597891e-06</v>
      </c>
      <c r="AG18" t="n">
        <v>0.17875</v>
      </c>
      <c r="AH18" t="n">
        <v>67341.44681443808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11.7436</v>
      </c>
      <c r="E19" t="n">
        <v>8.52</v>
      </c>
      <c r="F19" t="n">
        <v>5.26</v>
      </c>
      <c r="G19" t="n">
        <v>26.3</v>
      </c>
      <c r="H19" t="n">
        <v>0.39</v>
      </c>
      <c r="I19" t="n">
        <v>12</v>
      </c>
      <c r="J19" t="n">
        <v>240.02</v>
      </c>
      <c r="K19" t="n">
        <v>57.72</v>
      </c>
      <c r="L19" t="n">
        <v>5.25</v>
      </c>
      <c r="M19" t="n">
        <v>10</v>
      </c>
      <c r="N19" t="n">
        <v>57.04</v>
      </c>
      <c r="O19" t="n">
        <v>29836.09</v>
      </c>
      <c r="P19" t="n">
        <v>79.98999999999999</v>
      </c>
      <c r="Q19" t="n">
        <v>202.81</v>
      </c>
      <c r="R19" t="n">
        <v>24.51</v>
      </c>
      <c r="S19" t="n">
        <v>13.89</v>
      </c>
      <c r="T19" t="n">
        <v>3594.33</v>
      </c>
      <c r="U19" t="n">
        <v>0.57</v>
      </c>
      <c r="V19" t="n">
        <v>0.74</v>
      </c>
      <c r="W19" t="n">
        <v>0.66</v>
      </c>
      <c r="X19" t="n">
        <v>0.22</v>
      </c>
      <c r="Y19" t="n">
        <v>1</v>
      </c>
      <c r="Z19" t="n">
        <v>10</v>
      </c>
      <c r="AA19" t="n">
        <v>53.86670431570901</v>
      </c>
      <c r="AB19" t="n">
        <v>73.70280127600161</v>
      </c>
      <c r="AC19" t="n">
        <v>66.66870936476786</v>
      </c>
      <c r="AD19" t="n">
        <v>53866.70431570901</v>
      </c>
      <c r="AE19" t="n">
        <v>73702.80127600161</v>
      </c>
      <c r="AF19" t="n">
        <v>2.662443574807189e-06</v>
      </c>
      <c r="AG19" t="n">
        <v>0.1775</v>
      </c>
      <c r="AH19" t="n">
        <v>66668.70936476787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11.7455</v>
      </c>
      <c r="E20" t="n">
        <v>8.51</v>
      </c>
      <c r="F20" t="n">
        <v>5.26</v>
      </c>
      <c r="G20" t="n">
        <v>26.29</v>
      </c>
      <c r="H20" t="n">
        <v>0.41</v>
      </c>
      <c r="I20" t="n">
        <v>12</v>
      </c>
      <c r="J20" t="n">
        <v>240.45</v>
      </c>
      <c r="K20" t="n">
        <v>57.72</v>
      </c>
      <c r="L20" t="n">
        <v>5.5</v>
      </c>
      <c r="M20" t="n">
        <v>10</v>
      </c>
      <c r="N20" t="n">
        <v>57.23</v>
      </c>
      <c r="O20" t="n">
        <v>29890.04</v>
      </c>
      <c r="P20" t="n">
        <v>79.84999999999999</v>
      </c>
      <c r="Q20" t="n">
        <v>202.81</v>
      </c>
      <c r="R20" t="n">
        <v>24.48</v>
      </c>
      <c r="S20" t="n">
        <v>13.89</v>
      </c>
      <c r="T20" t="n">
        <v>3581.33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53.7926199840113</v>
      </c>
      <c r="AB20" t="n">
        <v>73.60143582500282</v>
      </c>
      <c r="AC20" t="n">
        <v>66.57701809014507</v>
      </c>
      <c r="AD20" t="n">
        <v>53792.6199840113</v>
      </c>
      <c r="AE20" t="n">
        <v>73601.43582500283</v>
      </c>
      <c r="AF20" t="n">
        <v>2.662874332223325e-06</v>
      </c>
      <c r="AG20" t="n">
        <v>0.1772916666666667</v>
      </c>
      <c r="AH20" t="n">
        <v>66577.01809014508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11.825</v>
      </c>
      <c r="E21" t="n">
        <v>8.460000000000001</v>
      </c>
      <c r="F21" t="n">
        <v>5.25</v>
      </c>
      <c r="G21" t="n">
        <v>28.62</v>
      </c>
      <c r="H21" t="n">
        <v>0.42</v>
      </c>
      <c r="I21" t="n">
        <v>11</v>
      </c>
      <c r="J21" t="n">
        <v>240.89</v>
      </c>
      <c r="K21" t="n">
        <v>57.72</v>
      </c>
      <c r="L21" t="n">
        <v>5.75</v>
      </c>
      <c r="M21" t="n">
        <v>9</v>
      </c>
      <c r="N21" t="n">
        <v>57.42</v>
      </c>
      <c r="O21" t="n">
        <v>29943.94</v>
      </c>
      <c r="P21" t="n">
        <v>79.41</v>
      </c>
      <c r="Q21" t="n">
        <v>202.82</v>
      </c>
      <c r="R21" t="n">
        <v>24.01</v>
      </c>
      <c r="S21" t="n">
        <v>13.89</v>
      </c>
      <c r="T21" t="n">
        <v>3351.84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53.21289990078478</v>
      </c>
      <c r="AB21" t="n">
        <v>72.80823723168764</v>
      </c>
      <c r="AC21" t="n">
        <v>65.85952125731443</v>
      </c>
      <c r="AD21" t="n">
        <v>53212.89990078478</v>
      </c>
      <c r="AE21" t="n">
        <v>72808.23723168764</v>
      </c>
      <c r="AF21" t="n">
        <v>2.680898129372169e-06</v>
      </c>
      <c r="AG21" t="n">
        <v>0.17625</v>
      </c>
      <c r="AH21" t="n">
        <v>65859.52125731442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11.8335</v>
      </c>
      <c r="E22" t="n">
        <v>8.449999999999999</v>
      </c>
      <c r="F22" t="n">
        <v>5.24</v>
      </c>
      <c r="G22" t="n">
        <v>28.58</v>
      </c>
      <c r="H22" t="n">
        <v>0.44</v>
      </c>
      <c r="I22" t="n">
        <v>11</v>
      </c>
      <c r="J22" t="n">
        <v>241.33</v>
      </c>
      <c r="K22" t="n">
        <v>57.72</v>
      </c>
      <c r="L22" t="n">
        <v>6</v>
      </c>
      <c r="M22" t="n">
        <v>9</v>
      </c>
      <c r="N22" t="n">
        <v>57.6</v>
      </c>
      <c r="O22" t="n">
        <v>29997.9</v>
      </c>
      <c r="P22" t="n">
        <v>79.23</v>
      </c>
      <c r="Q22" t="n">
        <v>202.81</v>
      </c>
      <c r="R22" t="n">
        <v>23.82</v>
      </c>
      <c r="S22" t="n">
        <v>13.89</v>
      </c>
      <c r="T22" t="n">
        <v>3253.46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53.06554165450231</v>
      </c>
      <c r="AB22" t="n">
        <v>72.60661517813708</v>
      </c>
      <c r="AC22" t="n">
        <v>65.67714172957631</v>
      </c>
      <c r="AD22" t="n">
        <v>53065.54165450231</v>
      </c>
      <c r="AE22" t="n">
        <v>72606.61517813707</v>
      </c>
      <c r="AF22" t="n">
        <v>2.682825202023304e-06</v>
      </c>
      <c r="AG22" t="n">
        <v>0.1760416666666667</v>
      </c>
      <c r="AH22" t="n">
        <v>65677.14172957631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11.9312</v>
      </c>
      <c r="E23" t="n">
        <v>8.380000000000001</v>
      </c>
      <c r="F23" t="n">
        <v>5.22</v>
      </c>
      <c r="G23" t="n">
        <v>31.3</v>
      </c>
      <c r="H23" t="n">
        <v>0.46</v>
      </c>
      <c r="I23" t="n">
        <v>10</v>
      </c>
      <c r="J23" t="n">
        <v>241.77</v>
      </c>
      <c r="K23" t="n">
        <v>57.72</v>
      </c>
      <c r="L23" t="n">
        <v>6.25</v>
      </c>
      <c r="M23" t="n">
        <v>8</v>
      </c>
      <c r="N23" t="n">
        <v>57.79</v>
      </c>
      <c r="O23" t="n">
        <v>30051.93</v>
      </c>
      <c r="P23" t="n">
        <v>78.66</v>
      </c>
      <c r="Q23" t="n">
        <v>202.82</v>
      </c>
      <c r="R23" t="n">
        <v>23.07</v>
      </c>
      <c r="S23" t="n">
        <v>13.89</v>
      </c>
      <c r="T23" t="n">
        <v>2886.32</v>
      </c>
      <c r="U23" t="n">
        <v>0.6</v>
      </c>
      <c r="V23" t="n">
        <v>0.74</v>
      </c>
      <c r="W23" t="n">
        <v>0.66</v>
      </c>
      <c r="X23" t="n">
        <v>0.18</v>
      </c>
      <c r="Y23" t="n">
        <v>1</v>
      </c>
      <c r="Z23" t="n">
        <v>10</v>
      </c>
      <c r="AA23" t="n">
        <v>52.33040804481583</v>
      </c>
      <c r="AB23" t="n">
        <v>71.60077294155857</v>
      </c>
      <c r="AC23" t="n">
        <v>64.76729566434811</v>
      </c>
      <c r="AD23" t="n">
        <v>52330.40804481583</v>
      </c>
      <c r="AE23" t="n">
        <v>71600.77294155858</v>
      </c>
      <c r="AF23" t="n">
        <v>2.704975201789871e-06</v>
      </c>
      <c r="AG23" t="n">
        <v>0.1745833333333333</v>
      </c>
      <c r="AH23" t="n">
        <v>64767.29566434812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11.9419</v>
      </c>
      <c r="E24" t="n">
        <v>8.369999999999999</v>
      </c>
      <c r="F24" t="n">
        <v>5.21</v>
      </c>
      <c r="G24" t="n">
        <v>31.26</v>
      </c>
      <c r="H24" t="n">
        <v>0.48</v>
      </c>
      <c r="I24" t="n">
        <v>10</v>
      </c>
      <c r="J24" t="n">
        <v>242.2</v>
      </c>
      <c r="K24" t="n">
        <v>57.72</v>
      </c>
      <c r="L24" t="n">
        <v>6.5</v>
      </c>
      <c r="M24" t="n">
        <v>8</v>
      </c>
      <c r="N24" t="n">
        <v>57.98</v>
      </c>
      <c r="O24" t="n">
        <v>30106.03</v>
      </c>
      <c r="P24" t="n">
        <v>78.45999999999999</v>
      </c>
      <c r="Q24" t="n">
        <v>202.82</v>
      </c>
      <c r="R24" t="n">
        <v>23.05</v>
      </c>
      <c r="S24" t="n">
        <v>13.89</v>
      </c>
      <c r="T24" t="n">
        <v>2877.03</v>
      </c>
      <c r="U24" t="n">
        <v>0.6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52.16668632576415</v>
      </c>
      <c r="AB24" t="n">
        <v>71.3767616626597</v>
      </c>
      <c r="AC24" t="n">
        <v>64.56466370750547</v>
      </c>
      <c r="AD24" t="n">
        <v>52166.68632576415</v>
      </c>
      <c r="AE24" t="n">
        <v>71376.7616626597</v>
      </c>
      <c r="AF24" t="n">
        <v>2.707401046186005e-06</v>
      </c>
      <c r="AG24" t="n">
        <v>0.174375</v>
      </c>
      <c r="AH24" t="n">
        <v>64564.66370750547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11.9391</v>
      </c>
      <c r="E25" t="n">
        <v>8.380000000000001</v>
      </c>
      <c r="F25" t="n">
        <v>5.21</v>
      </c>
      <c r="G25" t="n">
        <v>31.27</v>
      </c>
      <c r="H25" t="n">
        <v>0.49</v>
      </c>
      <c r="I25" t="n">
        <v>10</v>
      </c>
      <c r="J25" t="n">
        <v>242.64</v>
      </c>
      <c r="K25" t="n">
        <v>57.72</v>
      </c>
      <c r="L25" t="n">
        <v>6.75</v>
      </c>
      <c r="M25" t="n">
        <v>8</v>
      </c>
      <c r="N25" t="n">
        <v>58.17</v>
      </c>
      <c r="O25" t="n">
        <v>30160.2</v>
      </c>
      <c r="P25" t="n">
        <v>78.55</v>
      </c>
      <c r="Q25" t="n">
        <v>202.82</v>
      </c>
      <c r="R25" t="n">
        <v>23.07</v>
      </c>
      <c r="S25" t="n">
        <v>13.89</v>
      </c>
      <c r="T25" t="n">
        <v>2886.8</v>
      </c>
      <c r="U25" t="n">
        <v>0.6</v>
      </c>
      <c r="V25" t="n">
        <v>0.74</v>
      </c>
      <c r="W25" t="n">
        <v>0.65</v>
      </c>
      <c r="X25" t="n">
        <v>0.17</v>
      </c>
      <c r="Y25" t="n">
        <v>1</v>
      </c>
      <c r="Z25" t="n">
        <v>10</v>
      </c>
      <c r="AA25" t="n">
        <v>52.22027796190206</v>
      </c>
      <c r="AB25" t="n">
        <v>71.45008810351969</v>
      </c>
      <c r="AC25" t="n">
        <v>64.63099197576413</v>
      </c>
      <c r="AD25" t="n">
        <v>52220.27796190207</v>
      </c>
      <c r="AE25" t="n">
        <v>71450.08810351969</v>
      </c>
      <c r="AF25" t="n">
        <v>2.706766245783278e-06</v>
      </c>
      <c r="AG25" t="n">
        <v>0.1745833333333333</v>
      </c>
      <c r="AH25" t="n">
        <v>64630.99197576413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12.0164</v>
      </c>
      <c r="E26" t="n">
        <v>8.32</v>
      </c>
      <c r="F26" t="n">
        <v>5.2</v>
      </c>
      <c r="G26" t="n">
        <v>34.69</v>
      </c>
      <c r="H26" t="n">
        <v>0.51</v>
      </c>
      <c r="I26" t="n">
        <v>9</v>
      </c>
      <c r="J26" t="n">
        <v>243.08</v>
      </c>
      <c r="K26" t="n">
        <v>57.72</v>
      </c>
      <c r="L26" t="n">
        <v>7</v>
      </c>
      <c r="M26" t="n">
        <v>7</v>
      </c>
      <c r="N26" t="n">
        <v>58.36</v>
      </c>
      <c r="O26" t="n">
        <v>30214.44</v>
      </c>
      <c r="P26" t="n">
        <v>78.06</v>
      </c>
      <c r="Q26" t="n">
        <v>202.81</v>
      </c>
      <c r="R26" t="n">
        <v>22.82</v>
      </c>
      <c r="S26" t="n">
        <v>13.89</v>
      </c>
      <c r="T26" t="n">
        <v>2763.82</v>
      </c>
      <c r="U26" t="n">
        <v>0.61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51.64563479230191</v>
      </c>
      <c r="AB26" t="n">
        <v>70.66383596740573</v>
      </c>
      <c r="AC26" t="n">
        <v>63.91977864000881</v>
      </c>
      <c r="AD26" t="n">
        <v>51645.63479230191</v>
      </c>
      <c r="AE26" t="n">
        <v>70663.83596740573</v>
      </c>
      <c r="AF26" t="n">
        <v>2.724291271187124e-06</v>
      </c>
      <c r="AG26" t="n">
        <v>0.1733333333333333</v>
      </c>
      <c r="AH26" t="n">
        <v>63919.77864000882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12.0228</v>
      </c>
      <c r="E27" t="n">
        <v>8.32</v>
      </c>
      <c r="F27" t="n">
        <v>5.2</v>
      </c>
      <c r="G27" t="n">
        <v>34.66</v>
      </c>
      <c r="H27" t="n">
        <v>0.53</v>
      </c>
      <c r="I27" t="n">
        <v>9</v>
      </c>
      <c r="J27" t="n">
        <v>243.52</v>
      </c>
      <c r="K27" t="n">
        <v>57.72</v>
      </c>
      <c r="L27" t="n">
        <v>7.25</v>
      </c>
      <c r="M27" t="n">
        <v>7</v>
      </c>
      <c r="N27" t="n">
        <v>58.55</v>
      </c>
      <c r="O27" t="n">
        <v>30268.74</v>
      </c>
      <c r="P27" t="n">
        <v>77.98999999999999</v>
      </c>
      <c r="Q27" t="n">
        <v>202.82</v>
      </c>
      <c r="R27" t="n">
        <v>22.6</v>
      </c>
      <c r="S27" t="n">
        <v>13.89</v>
      </c>
      <c r="T27" t="n">
        <v>2654.16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51.58772262999356</v>
      </c>
      <c r="AB27" t="n">
        <v>70.58459799203121</v>
      </c>
      <c r="AC27" t="n">
        <v>63.8481030257928</v>
      </c>
      <c r="AD27" t="n">
        <v>51587.72262999356</v>
      </c>
      <c r="AE27" t="n">
        <v>70584.59799203121</v>
      </c>
      <c r="AF27" t="n">
        <v>2.725742243536213e-06</v>
      </c>
      <c r="AG27" t="n">
        <v>0.1733333333333333</v>
      </c>
      <c r="AH27" t="n">
        <v>63848.1030257928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12.0265</v>
      </c>
      <c r="E28" t="n">
        <v>8.32</v>
      </c>
      <c r="F28" t="n">
        <v>5.2</v>
      </c>
      <c r="G28" t="n">
        <v>34.64</v>
      </c>
      <c r="H28" t="n">
        <v>0.55</v>
      </c>
      <c r="I28" t="n">
        <v>9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77.63</v>
      </c>
      <c r="Q28" t="n">
        <v>202.83</v>
      </c>
      <c r="R28" t="n">
        <v>22.48</v>
      </c>
      <c r="S28" t="n">
        <v>13.89</v>
      </c>
      <c r="T28" t="n">
        <v>2595.65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51.40968325618974</v>
      </c>
      <c r="AB28" t="n">
        <v>70.34099666625012</v>
      </c>
      <c r="AC28" t="n">
        <v>63.62775066864759</v>
      </c>
      <c r="AD28" t="n">
        <v>51409.68325618975</v>
      </c>
      <c r="AE28" t="n">
        <v>70340.99666625012</v>
      </c>
      <c r="AF28" t="n">
        <v>2.726581086925531e-06</v>
      </c>
      <c r="AG28" t="n">
        <v>0.1733333333333333</v>
      </c>
      <c r="AH28" t="n">
        <v>63627.75066864758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12.0148</v>
      </c>
      <c r="E29" t="n">
        <v>8.32</v>
      </c>
      <c r="F29" t="n">
        <v>5.2</v>
      </c>
      <c r="G29" t="n">
        <v>34.69</v>
      </c>
      <c r="H29" t="n">
        <v>0.5600000000000001</v>
      </c>
      <c r="I29" t="n">
        <v>9</v>
      </c>
      <c r="J29" t="n">
        <v>244.41</v>
      </c>
      <c r="K29" t="n">
        <v>57.72</v>
      </c>
      <c r="L29" t="n">
        <v>7.75</v>
      </c>
      <c r="M29" t="n">
        <v>7</v>
      </c>
      <c r="N29" t="n">
        <v>58.93</v>
      </c>
      <c r="O29" t="n">
        <v>30377.55</v>
      </c>
      <c r="P29" t="n">
        <v>77.79000000000001</v>
      </c>
      <c r="Q29" t="n">
        <v>202.82</v>
      </c>
      <c r="R29" t="n">
        <v>22.84</v>
      </c>
      <c r="S29" t="n">
        <v>13.89</v>
      </c>
      <c r="T29" t="n">
        <v>2777.29</v>
      </c>
      <c r="U29" t="n">
        <v>0.61</v>
      </c>
      <c r="V29" t="n">
        <v>0.74</v>
      </c>
      <c r="W29" t="n">
        <v>0.65</v>
      </c>
      <c r="X29" t="n">
        <v>0.17</v>
      </c>
      <c r="Y29" t="n">
        <v>1</v>
      </c>
      <c r="Z29" t="n">
        <v>10</v>
      </c>
      <c r="AA29" t="n">
        <v>51.529902819922</v>
      </c>
      <c r="AB29" t="n">
        <v>70.50548637706132</v>
      </c>
      <c r="AC29" t="n">
        <v>63.77654171232178</v>
      </c>
      <c r="AD29" t="n">
        <v>51529.902819922</v>
      </c>
      <c r="AE29" t="n">
        <v>70505.48637706132</v>
      </c>
      <c r="AF29" t="n">
        <v>2.723928528099851e-06</v>
      </c>
      <c r="AG29" t="n">
        <v>0.1733333333333333</v>
      </c>
      <c r="AH29" t="n">
        <v>63776.54171232178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12.1082</v>
      </c>
      <c r="E30" t="n">
        <v>8.26</v>
      </c>
      <c r="F30" t="n">
        <v>5.19</v>
      </c>
      <c r="G30" t="n">
        <v>38.89</v>
      </c>
      <c r="H30" t="n">
        <v>0.58</v>
      </c>
      <c r="I30" t="n">
        <v>8</v>
      </c>
      <c r="J30" t="n">
        <v>244.85</v>
      </c>
      <c r="K30" t="n">
        <v>57.72</v>
      </c>
      <c r="L30" t="n">
        <v>8</v>
      </c>
      <c r="M30" t="n">
        <v>6</v>
      </c>
      <c r="N30" t="n">
        <v>59.12</v>
      </c>
      <c r="O30" t="n">
        <v>30432.06</v>
      </c>
      <c r="P30" t="n">
        <v>77.31999999999999</v>
      </c>
      <c r="Q30" t="n">
        <v>202.82</v>
      </c>
      <c r="R30" t="n">
        <v>22.27</v>
      </c>
      <c r="S30" t="n">
        <v>13.89</v>
      </c>
      <c r="T30" t="n">
        <v>2493.6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50.90757832278931</v>
      </c>
      <c r="AB30" t="n">
        <v>69.65399454506569</v>
      </c>
      <c r="AC30" t="n">
        <v>63.00631506569525</v>
      </c>
      <c r="AD30" t="n">
        <v>50907.57832278931</v>
      </c>
      <c r="AE30" t="n">
        <v>69653.99454506568</v>
      </c>
      <c r="AF30" t="n">
        <v>2.745103655819374e-06</v>
      </c>
      <c r="AG30" t="n">
        <v>0.1720833333333333</v>
      </c>
      <c r="AH30" t="n">
        <v>63006.31506569525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12.1061</v>
      </c>
      <c r="E31" t="n">
        <v>8.26</v>
      </c>
      <c r="F31" t="n">
        <v>5.19</v>
      </c>
      <c r="G31" t="n">
        <v>38.9</v>
      </c>
      <c r="H31" t="n">
        <v>0.6</v>
      </c>
      <c r="I31" t="n">
        <v>8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77.41</v>
      </c>
      <c r="Q31" t="n">
        <v>202.81</v>
      </c>
      <c r="R31" t="n">
        <v>22.23</v>
      </c>
      <c r="S31" t="n">
        <v>13.89</v>
      </c>
      <c r="T31" t="n">
        <v>2476.3</v>
      </c>
      <c r="U31" t="n">
        <v>0.62</v>
      </c>
      <c r="V31" t="n">
        <v>0.75</v>
      </c>
      <c r="W31" t="n">
        <v>0.65</v>
      </c>
      <c r="X31" t="n">
        <v>0.15</v>
      </c>
      <c r="Y31" t="n">
        <v>1</v>
      </c>
      <c r="Z31" t="n">
        <v>10</v>
      </c>
      <c r="AA31" t="n">
        <v>50.95645492281791</v>
      </c>
      <c r="AB31" t="n">
        <v>69.72086966550819</v>
      </c>
      <c r="AC31" t="n">
        <v>63.06680771850255</v>
      </c>
      <c r="AD31" t="n">
        <v>50956.45492281791</v>
      </c>
      <c r="AE31" t="n">
        <v>69720.86966550819</v>
      </c>
      <c r="AF31" t="n">
        <v>2.744627555517329e-06</v>
      </c>
      <c r="AG31" t="n">
        <v>0.1720833333333333</v>
      </c>
      <c r="AH31" t="n">
        <v>63066.80771850255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12.1196</v>
      </c>
      <c r="E32" t="n">
        <v>8.25</v>
      </c>
      <c r="F32" t="n">
        <v>5.18</v>
      </c>
      <c r="G32" t="n">
        <v>38.83</v>
      </c>
      <c r="H32" t="n">
        <v>0.62</v>
      </c>
      <c r="I32" t="n">
        <v>8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76.94</v>
      </c>
      <c r="Q32" t="n">
        <v>202.85</v>
      </c>
      <c r="R32" t="n">
        <v>22</v>
      </c>
      <c r="S32" t="n">
        <v>13.89</v>
      </c>
      <c r="T32" t="n">
        <v>2360.84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50.66386350332439</v>
      </c>
      <c r="AB32" t="n">
        <v>69.32053317713493</v>
      </c>
      <c r="AC32" t="n">
        <v>62.70467878270373</v>
      </c>
      <c r="AD32" t="n">
        <v>50663.86350332438</v>
      </c>
      <c r="AE32" t="n">
        <v>69320.53317713493</v>
      </c>
      <c r="AF32" t="n">
        <v>2.74768820031619e-06</v>
      </c>
      <c r="AG32" t="n">
        <v>0.171875</v>
      </c>
      <c r="AH32" t="n">
        <v>62704.67878270373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12.1167</v>
      </c>
      <c r="E33" t="n">
        <v>8.25</v>
      </c>
      <c r="F33" t="n">
        <v>5.18</v>
      </c>
      <c r="G33" t="n">
        <v>38.85</v>
      </c>
      <c r="H33" t="n">
        <v>0.63</v>
      </c>
      <c r="I33" t="n">
        <v>8</v>
      </c>
      <c r="J33" t="n">
        <v>246.18</v>
      </c>
      <c r="K33" t="n">
        <v>57.72</v>
      </c>
      <c r="L33" t="n">
        <v>8.75</v>
      </c>
      <c r="M33" t="n">
        <v>6</v>
      </c>
      <c r="N33" t="n">
        <v>59.7</v>
      </c>
      <c r="O33" t="n">
        <v>30596.01</v>
      </c>
      <c r="P33" t="n">
        <v>76.81999999999999</v>
      </c>
      <c r="Q33" t="n">
        <v>202.81</v>
      </c>
      <c r="R33" t="n">
        <v>21.99</v>
      </c>
      <c r="S33" t="n">
        <v>13.89</v>
      </c>
      <c r="T33" t="n">
        <v>2353.38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50.62152685381973</v>
      </c>
      <c r="AB33" t="n">
        <v>69.26260630552156</v>
      </c>
      <c r="AC33" t="n">
        <v>62.65228037041624</v>
      </c>
      <c r="AD33" t="n">
        <v>50621.52685381973</v>
      </c>
      <c r="AE33" t="n">
        <v>69262.60630552156</v>
      </c>
      <c r="AF33" t="n">
        <v>2.747030728470508e-06</v>
      </c>
      <c r="AG33" t="n">
        <v>0.171875</v>
      </c>
      <c r="AH33" t="n">
        <v>62652.28037041624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12.1314</v>
      </c>
      <c r="E34" t="n">
        <v>8.24</v>
      </c>
      <c r="F34" t="n">
        <v>5.17</v>
      </c>
      <c r="G34" t="n">
        <v>38.77</v>
      </c>
      <c r="H34" t="n">
        <v>0.65</v>
      </c>
      <c r="I34" t="n">
        <v>8</v>
      </c>
      <c r="J34" t="n">
        <v>246.62</v>
      </c>
      <c r="K34" t="n">
        <v>57.72</v>
      </c>
      <c r="L34" t="n">
        <v>9</v>
      </c>
      <c r="M34" t="n">
        <v>6</v>
      </c>
      <c r="N34" t="n">
        <v>59.9</v>
      </c>
      <c r="O34" t="n">
        <v>30650.8</v>
      </c>
      <c r="P34" t="n">
        <v>76.5</v>
      </c>
      <c r="Q34" t="n">
        <v>202.81</v>
      </c>
      <c r="R34" t="n">
        <v>21.8</v>
      </c>
      <c r="S34" t="n">
        <v>13.89</v>
      </c>
      <c r="T34" t="n">
        <v>2259.9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50.39210559677279</v>
      </c>
      <c r="AB34" t="n">
        <v>68.94870202027855</v>
      </c>
      <c r="AC34" t="n">
        <v>62.3683346695893</v>
      </c>
      <c r="AD34" t="n">
        <v>50392.10559677279</v>
      </c>
      <c r="AE34" t="n">
        <v>68948.70202027855</v>
      </c>
      <c r="AF34" t="n">
        <v>2.750363430584823e-06</v>
      </c>
      <c r="AG34" t="n">
        <v>0.1716666666666667</v>
      </c>
      <c r="AH34" t="n">
        <v>62368.3346695893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12.2129</v>
      </c>
      <c r="E35" t="n">
        <v>8.19</v>
      </c>
      <c r="F35" t="n">
        <v>5.16</v>
      </c>
      <c r="G35" t="n">
        <v>44.23</v>
      </c>
      <c r="H35" t="n">
        <v>0.67</v>
      </c>
      <c r="I35" t="n">
        <v>7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76.23</v>
      </c>
      <c r="Q35" t="n">
        <v>202.82</v>
      </c>
      <c r="R35" t="n">
        <v>21.48</v>
      </c>
      <c r="S35" t="n">
        <v>13.89</v>
      </c>
      <c r="T35" t="n">
        <v>2106.17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49.92052138330339</v>
      </c>
      <c r="AB35" t="n">
        <v>68.30345969458287</v>
      </c>
      <c r="AC35" t="n">
        <v>61.78467336585452</v>
      </c>
      <c r="AD35" t="n">
        <v>49920.52138330338</v>
      </c>
      <c r="AE35" t="n">
        <v>68303.45969458287</v>
      </c>
      <c r="AF35" t="n">
        <v>2.768840656592758e-06</v>
      </c>
      <c r="AG35" t="n">
        <v>0.170625</v>
      </c>
      <c r="AH35" t="n">
        <v>61784.67336585451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12.222</v>
      </c>
      <c r="E36" t="n">
        <v>8.18</v>
      </c>
      <c r="F36" t="n">
        <v>5.15</v>
      </c>
      <c r="G36" t="n">
        <v>44.18</v>
      </c>
      <c r="H36" t="n">
        <v>0.68</v>
      </c>
      <c r="I36" t="n">
        <v>7</v>
      </c>
      <c r="J36" t="n">
        <v>247.51</v>
      </c>
      <c r="K36" t="n">
        <v>57.72</v>
      </c>
      <c r="L36" t="n">
        <v>9.5</v>
      </c>
      <c r="M36" t="n">
        <v>5</v>
      </c>
      <c r="N36" t="n">
        <v>60.29</v>
      </c>
      <c r="O36" t="n">
        <v>30760.6</v>
      </c>
      <c r="P36" t="n">
        <v>76.27</v>
      </c>
      <c r="Q36" t="n">
        <v>202.81</v>
      </c>
      <c r="R36" t="n">
        <v>21.28</v>
      </c>
      <c r="S36" t="n">
        <v>13.89</v>
      </c>
      <c r="T36" t="n">
        <v>2004.96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49.87571420506182</v>
      </c>
      <c r="AB36" t="n">
        <v>68.24215253655959</v>
      </c>
      <c r="AC36" t="n">
        <v>61.72921727694781</v>
      </c>
      <c r="AD36" t="n">
        <v>49875.71420506182</v>
      </c>
      <c r="AE36" t="n">
        <v>68242.15253655959</v>
      </c>
      <c r="AF36" t="n">
        <v>2.77090375790162e-06</v>
      </c>
      <c r="AG36" t="n">
        <v>0.1704166666666667</v>
      </c>
      <c r="AH36" t="n">
        <v>61729.21727694781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12.2166</v>
      </c>
      <c r="E37" t="n">
        <v>8.19</v>
      </c>
      <c r="F37" t="n">
        <v>5.16</v>
      </c>
      <c r="G37" t="n">
        <v>44.21</v>
      </c>
      <c r="H37" t="n">
        <v>0.7</v>
      </c>
      <c r="I37" t="n">
        <v>7</v>
      </c>
      <c r="J37" t="n">
        <v>247.96</v>
      </c>
      <c r="K37" t="n">
        <v>57.72</v>
      </c>
      <c r="L37" t="n">
        <v>9.75</v>
      </c>
      <c r="M37" t="n">
        <v>5</v>
      </c>
      <c r="N37" t="n">
        <v>60.48</v>
      </c>
      <c r="O37" t="n">
        <v>30815.6</v>
      </c>
      <c r="P37" t="n">
        <v>76.29000000000001</v>
      </c>
      <c r="Q37" t="n">
        <v>202.81</v>
      </c>
      <c r="R37" t="n">
        <v>21.36</v>
      </c>
      <c r="S37" t="n">
        <v>13.89</v>
      </c>
      <c r="T37" t="n">
        <v>2046.57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49.9328454162124</v>
      </c>
      <c r="AB37" t="n">
        <v>68.32032198010693</v>
      </c>
      <c r="AC37" t="n">
        <v>61.79992633851453</v>
      </c>
      <c r="AD37" t="n">
        <v>49932.8454162124</v>
      </c>
      <c r="AE37" t="n">
        <v>68320.32198010692</v>
      </c>
      <c r="AF37" t="n">
        <v>2.769679499982076e-06</v>
      </c>
      <c r="AG37" t="n">
        <v>0.170625</v>
      </c>
      <c r="AH37" t="n">
        <v>61799.92633851453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12.2158</v>
      </c>
      <c r="E38" t="n">
        <v>8.19</v>
      </c>
      <c r="F38" t="n">
        <v>5.16</v>
      </c>
      <c r="G38" t="n">
        <v>44.21</v>
      </c>
      <c r="H38" t="n">
        <v>0.72</v>
      </c>
      <c r="I38" t="n">
        <v>7</v>
      </c>
      <c r="J38" t="n">
        <v>248.4</v>
      </c>
      <c r="K38" t="n">
        <v>57.72</v>
      </c>
      <c r="L38" t="n">
        <v>10</v>
      </c>
      <c r="M38" t="n">
        <v>5</v>
      </c>
      <c r="N38" t="n">
        <v>60.68</v>
      </c>
      <c r="O38" t="n">
        <v>30870.67</v>
      </c>
      <c r="P38" t="n">
        <v>76.37</v>
      </c>
      <c r="Q38" t="n">
        <v>202.82</v>
      </c>
      <c r="R38" t="n">
        <v>21.38</v>
      </c>
      <c r="S38" t="n">
        <v>13.89</v>
      </c>
      <c r="T38" t="n">
        <v>2055.57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49.97159947999737</v>
      </c>
      <c r="AB38" t="n">
        <v>68.37334699988612</v>
      </c>
      <c r="AC38" t="n">
        <v>61.84789072482709</v>
      </c>
      <c r="AD38" t="n">
        <v>49971.59947999736</v>
      </c>
      <c r="AE38" t="n">
        <v>68373.34699988613</v>
      </c>
      <c r="AF38" t="n">
        <v>2.769498128438439e-06</v>
      </c>
      <c r="AG38" t="n">
        <v>0.170625</v>
      </c>
      <c r="AH38" t="n">
        <v>61847.89072482709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12.22</v>
      </c>
      <c r="E39" t="n">
        <v>8.18</v>
      </c>
      <c r="F39" t="n">
        <v>5.16</v>
      </c>
      <c r="G39" t="n">
        <v>44.19</v>
      </c>
      <c r="H39" t="n">
        <v>0.73</v>
      </c>
      <c r="I39" t="n">
        <v>7</v>
      </c>
      <c r="J39" t="n">
        <v>248.85</v>
      </c>
      <c r="K39" t="n">
        <v>57.72</v>
      </c>
      <c r="L39" t="n">
        <v>10.25</v>
      </c>
      <c r="M39" t="n">
        <v>5</v>
      </c>
      <c r="N39" t="n">
        <v>60.88</v>
      </c>
      <c r="O39" t="n">
        <v>30925.82</v>
      </c>
      <c r="P39" t="n">
        <v>75.91</v>
      </c>
      <c r="Q39" t="n">
        <v>202.81</v>
      </c>
      <c r="R39" t="n">
        <v>21.27</v>
      </c>
      <c r="S39" t="n">
        <v>13.89</v>
      </c>
      <c r="T39" t="n">
        <v>2001.67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49.74949138585714</v>
      </c>
      <c r="AB39" t="n">
        <v>68.06944890676606</v>
      </c>
      <c r="AC39" t="n">
        <v>61.57299623919066</v>
      </c>
      <c r="AD39" t="n">
        <v>49749.49138585714</v>
      </c>
      <c r="AE39" t="n">
        <v>68069.44890676606</v>
      </c>
      <c r="AF39" t="n">
        <v>2.770450329042529e-06</v>
      </c>
      <c r="AG39" t="n">
        <v>0.1704166666666667</v>
      </c>
      <c r="AH39" t="n">
        <v>61572.99623919066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12.2034</v>
      </c>
      <c r="E40" t="n">
        <v>8.19</v>
      </c>
      <c r="F40" t="n">
        <v>5.17</v>
      </c>
      <c r="G40" t="n">
        <v>44.29</v>
      </c>
      <c r="H40" t="n">
        <v>0.75</v>
      </c>
      <c r="I40" t="n">
        <v>7</v>
      </c>
      <c r="J40" t="n">
        <v>249.3</v>
      </c>
      <c r="K40" t="n">
        <v>57.72</v>
      </c>
      <c r="L40" t="n">
        <v>10.5</v>
      </c>
      <c r="M40" t="n">
        <v>5</v>
      </c>
      <c r="N40" t="n">
        <v>61.07</v>
      </c>
      <c r="O40" t="n">
        <v>30981.04</v>
      </c>
      <c r="P40" t="n">
        <v>75.86</v>
      </c>
      <c r="Q40" t="n">
        <v>202.81</v>
      </c>
      <c r="R40" t="n">
        <v>21.62</v>
      </c>
      <c r="S40" t="n">
        <v>13.89</v>
      </c>
      <c r="T40" t="n">
        <v>2174.32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49.81890220573627</v>
      </c>
      <c r="AB40" t="n">
        <v>68.16441985271389</v>
      </c>
      <c r="AC40" t="n">
        <v>61.65890329134982</v>
      </c>
      <c r="AD40" t="n">
        <v>49818.90220573627</v>
      </c>
      <c r="AE40" t="n">
        <v>68164.41985271389</v>
      </c>
      <c r="AF40" t="n">
        <v>2.766686869512079e-06</v>
      </c>
      <c r="AG40" t="n">
        <v>0.170625</v>
      </c>
      <c r="AH40" t="n">
        <v>61658.90329134982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12.2034</v>
      </c>
      <c r="E41" t="n">
        <v>8.19</v>
      </c>
      <c r="F41" t="n">
        <v>5.17</v>
      </c>
      <c r="G41" t="n">
        <v>44.29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75.61</v>
      </c>
      <c r="Q41" t="n">
        <v>202.81</v>
      </c>
      <c r="R41" t="n">
        <v>21.7</v>
      </c>
      <c r="S41" t="n">
        <v>13.89</v>
      </c>
      <c r="T41" t="n">
        <v>2214.52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49.70741773077523</v>
      </c>
      <c r="AB41" t="n">
        <v>68.01188187572436</v>
      </c>
      <c r="AC41" t="n">
        <v>61.52092332479573</v>
      </c>
      <c r="AD41" t="n">
        <v>49707.41773077523</v>
      </c>
      <c r="AE41" t="n">
        <v>68011.88187572436</v>
      </c>
      <c r="AF41" t="n">
        <v>2.766686869512079e-06</v>
      </c>
      <c r="AG41" t="n">
        <v>0.170625</v>
      </c>
      <c r="AH41" t="n">
        <v>61520.92332479573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12.3123</v>
      </c>
      <c r="E42" t="n">
        <v>8.119999999999999</v>
      </c>
      <c r="F42" t="n">
        <v>5.14</v>
      </c>
      <c r="G42" t="n">
        <v>51.4</v>
      </c>
      <c r="H42" t="n">
        <v>0.78</v>
      </c>
      <c r="I42" t="n">
        <v>6</v>
      </c>
      <c r="J42" t="n">
        <v>250.2</v>
      </c>
      <c r="K42" t="n">
        <v>57.72</v>
      </c>
      <c r="L42" t="n">
        <v>11</v>
      </c>
      <c r="M42" t="n">
        <v>4</v>
      </c>
      <c r="N42" t="n">
        <v>61.47</v>
      </c>
      <c r="O42" t="n">
        <v>31091.69</v>
      </c>
      <c r="P42" t="n">
        <v>75.17</v>
      </c>
      <c r="Q42" t="n">
        <v>202.81</v>
      </c>
      <c r="R42" t="n">
        <v>20.68</v>
      </c>
      <c r="S42" t="n">
        <v>13.89</v>
      </c>
      <c r="T42" t="n">
        <v>1712.08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49.00957767750739</v>
      </c>
      <c r="AB42" t="n">
        <v>67.05706632831344</v>
      </c>
      <c r="AC42" t="n">
        <v>60.65723403313735</v>
      </c>
      <c r="AD42" t="n">
        <v>49009.57767750739</v>
      </c>
      <c r="AE42" t="n">
        <v>67057.06632831343</v>
      </c>
      <c r="AF42" t="n">
        <v>2.791376070889553e-06</v>
      </c>
      <c r="AG42" t="n">
        <v>0.1691666666666667</v>
      </c>
      <c r="AH42" t="n">
        <v>60657.23403313735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12.3148</v>
      </c>
      <c r="E43" t="n">
        <v>8.119999999999999</v>
      </c>
      <c r="F43" t="n">
        <v>5.14</v>
      </c>
      <c r="G43" t="n">
        <v>51.38</v>
      </c>
      <c r="H43" t="n">
        <v>0.8</v>
      </c>
      <c r="I43" t="n">
        <v>6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75.15000000000001</v>
      </c>
      <c r="Q43" t="n">
        <v>202.81</v>
      </c>
      <c r="R43" t="n">
        <v>20.82</v>
      </c>
      <c r="S43" t="n">
        <v>13.89</v>
      </c>
      <c r="T43" t="n">
        <v>1777.99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48.99126888287343</v>
      </c>
      <c r="AB43" t="n">
        <v>67.03201542776824</v>
      </c>
      <c r="AC43" t="n">
        <v>60.63457395538102</v>
      </c>
      <c r="AD43" t="n">
        <v>48991.26888287342</v>
      </c>
      <c r="AE43" t="n">
        <v>67032.01542776824</v>
      </c>
      <c r="AF43" t="n">
        <v>2.791942856963416e-06</v>
      </c>
      <c r="AG43" t="n">
        <v>0.1691666666666667</v>
      </c>
      <c r="AH43" t="n">
        <v>60634.57395538102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12.3174</v>
      </c>
      <c r="E44" t="n">
        <v>8.119999999999999</v>
      </c>
      <c r="F44" t="n">
        <v>5.14</v>
      </c>
      <c r="G44" t="n">
        <v>51.36</v>
      </c>
      <c r="H44" t="n">
        <v>0.8100000000000001</v>
      </c>
      <c r="I44" t="n">
        <v>6</v>
      </c>
      <c r="J44" t="n">
        <v>251.1</v>
      </c>
      <c r="K44" t="n">
        <v>57.72</v>
      </c>
      <c r="L44" t="n">
        <v>11.5</v>
      </c>
      <c r="M44" t="n">
        <v>4</v>
      </c>
      <c r="N44" t="n">
        <v>61.87</v>
      </c>
      <c r="O44" t="n">
        <v>31202.63</v>
      </c>
      <c r="P44" t="n">
        <v>75.03</v>
      </c>
      <c r="Q44" t="n">
        <v>202.84</v>
      </c>
      <c r="R44" t="n">
        <v>20.81</v>
      </c>
      <c r="S44" t="n">
        <v>13.89</v>
      </c>
      <c r="T44" t="n">
        <v>1774.64</v>
      </c>
      <c r="U44" t="n">
        <v>0.67</v>
      </c>
      <c r="V44" t="n">
        <v>0.75</v>
      </c>
      <c r="W44" t="n">
        <v>0.64</v>
      </c>
      <c r="X44" t="n">
        <v>0.1</v>
      </c>
      <c r="Y44" t="n">
        <v>1</v>
      </c>
      <c r="Z44" t="n">
        <v>10</v>
      </c>
      <c r="AA44" t="n">
        <v>48.9284080033939</v>
      </c>
      <c r="AB44" t="n">
        <v>66.94600639923812</v>
      </c>
      <c r="AC44" t="n">
        <v>60.55677350781936</v>
      </c>
      <c r="AD44" t="n">
        <v>48928.4080033939</v>
      </c>
      <c r="AE44" t="n">
        <v>66946.00639923812</v>
      </c>
      <c r="AF44" t="n">
        <v>2.792532314480233e-06</v>
      </c>
      <c r="AG44" t="n">
        <v>0.1691666666666667</v>
      </c>
      <c r="AH44" t="n">
        <v>60556.77350781937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12.3296</v>
      </c>
      <c r="E45" t="n">
        <v>8.109999999999999</v>
      </c>
      <c r="F45" t="n">
        <v>5.13</v>
      </c>
      <c r="G45" t="n">
        <v>51.28</v>
      </c>
      <c r="H45" t="n">
        <v>0.83</v>
      </c>
      <c r="I45" t="n">
        <v>6</v>
      </c>
      <c r="J45" t="n">
        <v>251.55</v>
      </c>
      <c r="K45" t="n">
        <v>57.72</v>
      </c>
      <c r="L45" t="n">
        <v>11.75</v>
      </c>
      <c r="M45" t="n">
        <v>4</v>
      </c>
      <c r="N45" t="n">
        <v>62.07</v>
      </c>
      <c r="O45" t="n">
        <v>31258.21</v>
      </c>
      <c r="P45" t="n">
        <v>74.81</v>
      </c>
      <c r="Q45" t="n">
        <v>202.83</v>
      </c>
      <c r="R45" t="n">
        <v>20.46</v>
      </c>
      <c r="S45" t="n">
        <v>13.89</v>
      </c>
      <c r="T45" t="n">
        <v>1597.71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48.7582454054253</v>
      </c>
      <c r="AB45" t="n">
        <v>66.71318242565359</v>
      </c>
      <c r="AC45" t="n">
        <v>60.34616992750318</v>
      </c>
      <c r="AD45" t="n">
        <v>48758.2454054253</v>
      </c>
      <c r="AE45" t="n">
        <v>66713.18242565359</v>
      </c>
      <c r="AF45" t="n">
        <v>2.795298230520685e-06</v>
      </c>
      <c r="AG45" t="n">
        <v>0.1689583333333333</v>
      </c>
      <c r="AH45" t="n">
        <v>60346.16992750318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12.3144</v>
      </c>
      <c r="E46" t="n">
        <v>8.119999999999999</v>
      </c>
      <c r="F46" t="n">
        <v>5.14</v>
      </c>
      <c r="G46" t="n">
        <v>51.38</v>
      </c>
      <c r="H46" t="n">
        <v>0.85</v>
      </c>
      <c r="I46" t="n">
        <v>6</v>
      </c>
      <c r="J46" t="n">
        <v>252</v>
      </c>
      <c r="K46" t="n">
        <v>57.72</v>
      </c>
      <c r="L46" t="n">
        <v>12</v>
      </c>
      <c r="M46" t="n">
        <v>4</v>
      </c>
      <c r="N46" t="n">
        <v>62.27</v>
      </c>
      <c r="O46" t="n">
        <v>31313.87</v>
      </c>
      <c r="P46" t="n">
        <v>74.79000000000001</v>
      </c>
      <c r="Q46" t="n">
        <v>202.81</v>
      </c>
      <c r="R46" t="n">
        <v>20.7</v>
      </c>
      <c r="S46" t="n">
        <v>13.89</v>
      </c>
      <c r="T46" t="n">
        <v>1718.92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48.8336930682197</v>
      </c>
      <c r="AB46" t="n">
        <v>66.81641324640482</v>
      </c>
      <c r="AC46" t="n">
        <v>60.43954854360729</v>
      </c>
      <c r="AD46" t="n">
        <v>48833.69306821971</v>
      </c>
      <c r="AE46" t="n">
        <v>66816.41324640482</v>
      </c>
      <c r="AF46" t="n">
        <v>2.791852171191597e-06</v>
      </c>
      <c r="AG46" t="n">
        <v>0.1691666666666667</v>
      </c>
      <c r="AH46" t="n">
        <v>60439.54854360729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12.3115</v>
      </c>
      <c r="E47" t="n">
        <v>8.119999999999999</v>
      </c>
      <c r="F47" t="n">
        <v>5.14</v>
      </c>
      <c r="G47" t="n">
        <v>51.4</v>
      </c>
      <c r="H47" t="n">
        <v>0.86</v>
      </c>
      <c r="I47" t="n">
        <v>6</v>
      </c>
      <c r="J47" t="n">
        <v>252.45</v>
      </c>
      <c r="K47" t="n">
        <v>57.72</v>
      </c>
      <c r="L47" t="n">
        <v>12.25</v>
      </c>
      <c r="M47" t="n">
        <v>4</v>
      </c>
      <c r="N47" t="n">
        <v>62.48</v>
      </c>
      <c r="O47" t="n">
        <v>31369.6</v>
      </c>
      <c r="P47" t="n">
        <v>74.83</v>
      </c>
      <c r="Q47" t="n">
        <v>202.81</v>
      </c>
      <c r="R47" t="n">
        <v>20.75</v>
      </c>
      <c r="S47" t="n">
        <v>13.89</v>
      </c>
      <c r="T47" t="n">
        <v>1744.03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48.86232150876567</v>
      </c>
      <c r="AB47" t="n">
        <v>66.85558394175744</v>
      </c>
      <c r="AC47" t="n">
        <v>60.47498084277189</v>
      </c>
      <c r="AD47" t="n">
        <v>48862.32150876566</v>
      </c>
      <c r="AE47" t="n">
        <v>66855.58394175745</v>
      </c>
      <c r="AF47" t="n">
        <v>2.791194699345916e-06</v>
      </c>
      <c r="AG47" t="n">
        <v>0.1691666666666667</v>
      </c>
      <c r="AH47" t="n">
        <v>60474.98084277189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12.3165</v>
      </c>
      <c r="E48" t="n">
        <v>8.119999999999999</v>
      </c>
      <c r="F48" t="n">
        <v>5.14</v>
      </c>
      <c r="G48" t="n">
        <v>51.37</v>
      </c>
      <c r="H48" t="n">
        <v>0.88</v>
      </c>
      <c r="I48" t="n">
        <v>6</v>
      </c>
      <c r="J48" t="n">
        <v>252.9</v>
      </c>
      <c r="K48" t="n">
        <v>57.72</v>
      </c>
      <c r="L48" t="n">
        <v>12.5</v>
      </c>
      <c r="M48" t="n">
        <v>4</v>
      </c>
      <c r="N48" t="n">
        <v>62.68</v>
      </c>
      <c r="O48" t="n">
        <v>31425.4</v>
      </c>
      <c r="P48" t="n">
        <v>74.63</v>
      </c>
      <c r="Q48" t="n">
        <v>202.81</v>
      </c>
      <c r="R48" t="n">
        <v>20.68</v>
      </c>
      <c r="S48" t="n">
        <v>13.89</v>
      </c>
      <c r="T48" t="n">
        <v>1710.19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48.75507388336994</v>
      </c>
      <c r="AB48" t="n">
        <v>66.70884300925977</v>
      </c>
      <c r="AC48" t="n">
        <v>60.34224465891956</v>
      </c>
      <c r="AD48" t="n">
        <v>48755.07388336994</v>
      </c>
      <c r="AE48" t="n">
        <v>66708.84300925977</v>
      </c>
      <c r="AF48" t="n">
        <v>2.792328271493642e-06</v>
      </c>
      <c r="AG48" t="n">
        <v>0.1691666666666667</v>
      </c>
      <c r="AH48" t="n">
        <v>60342.24465891956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12.3157</v>
      </c>
      <c r="E49" t="n">
        <v>8.119999999999999</v>
      </c>
      <c r="F49" t="n">
        <v>5.14</v>
      </c>
      <c r="G49" t="n">
        <v>51.38</v>
      </c>
      <c r="H49" t="n">
        <v>0.9</v>
      </c>
      <c r="I49" t="n">
        <v>6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74.5</v>
      </c>
      <c r="Q49" t="n">
        <v>202.81</v>
      </c>
      <c r="R49" t="n">
        <v>20.74</v>
      </c>
      <c r="S49" t="n">
        <v>13.89</v>
      </c>
      <c r="T49" t="n">
        <v>1740.27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48.700644445706</v>
      </c>
      <c r="AB49" t="n">
        <v>66.63437025139069</v>
      </c>
      <c r="AC49" t="n">
        <v>60.27487947653832</v>
      </c>
      <c r="AD49" t="n">
        <v>48700.644445706</v>
      </c>
      <c r="AE49" t="n">
        <v>66634.37025139069</v>
      </c>
      <c r="AF49" t="n">
        <v>2.792146899950007e-06</v>
      </c>
      <c r="AG49" t="n">
        <v>0.1691666666666667</v>
      </c>
      <c r="AH49" t="n">
        <v>60274.87947653831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12.3174</v>
      </c>
      <c r="E50" t="n">
        <v>8.119999999999999</v>
      </c>
      <c r="F50" t="n">
        <v>5.14</v>
      </c>
      <c r="G50" t="n">
        <v>51.36</v>
      </c>
      <c r="H50" t="n">
        <v>0.91</v>
      </c>
      <c r="I50" t="n">
        <v>6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74.20999999999999</v>
      </c>
      <c r="Q50" t="n">
        <v>202.81</v>
      </c>
      <c r="R50" t="n">
        <v>20.7</v>
      </c>
      <c r="S50" t="n">
        <v>13.89</v>
      </c>
      <c r="T50" t="n">
        <v>1719.31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48.56612326595695</v>
      </c>
      <c r="AB50" t="n">
        <v>66.45031243860252</v>
      </c>
      <c r="AC50" t="n">
        <v>60.10838788307583</v>
      </c>
      <c r="AD50" t="n">
        <v>48566.12326595695</v>
      </c>
      <c r="AE50" t="n">
        <v>66450.31243860253</v>
      </c>
      <c r="AF50" t="n">
        <v>2.792532314480233e-06</v>
      </c>
      <c r="AG50" t="n">
        <v>0.1691666666666667</v>
      </c>
      <c r="AH50" t="n">
        <v>60108.38788307583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12.4104</v>
      </c>
      <c r="E51" t="n">
        <v>8.06</v>
      </c>
      <c r="F51" t="n">
        <v>5.12</v>
      </c>
      <c r="G51" t="n">
        <v>61.45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73.81</v>
      </c>
      <c r="Q51" t="n">
        <v>202.81</v>
      </c>
      <c r="R51" t="n">
        <v>20.25</v>
      </c>
      <c r="S51" t="n">
        <v>13.89</v>
      </c>
      <c r="T51" t="n">
        <v>1501.78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47.98726082620235</v>
      </c>
      <c r="AB51" t="n">
        <v>65.65828731092222</v>
      </c>
      <c r="AC51" t="n">
        <v>59.39195252196684</v>
      </c>
      <c r="AD51" t="n">
        <v>47987.26082620235</v>
      </c>
      <c r="AE51" t="n">
        <v>65658.28731092221</v>
      </c>
      <c r="AF51" t="n">
        <v>2.813616756427938e-06</v>
      </c>
      <c r="AG51" t="n">
        <v>0.1679166666666667</v>
      </c>
      <c r="AH51" t="n">
        <v>59391.95252196684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12.4074</v>
      </c>
      <c r="E52" t="n">
        <v>8.06</v>
      </c>
      <c r="F52" t="n">
        <v>5.12</v>
      </c>
      <c r="G52" t="n">
        <v>61.48</v>
      </c>
      <c r="H52" t="n">
        <v>0.9399999999999999</v>
      </c>
      <c r="I52" t="n">
        <v>5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73.76000000000001</v>
      </c>
      <c r="Q52" t="n">
        <v>202.81</v>
      </c>
      <c r="R52" t="n">
        <v>20.3</v>
      </c>
      <c r="S52" t="n">
        <v>13.89</v>
      </c>
      <c r="T52" t="n">
        <v>1525.2</v>
      </c>
      <c r="U52" t="n">
        <v>0.68</v>
      </c>
      <c r="V52" t="n">
        <v>0.76</v>
      </c>
      <c r="W52" t="n">
        <v>0.65</v>
      </c>
      <c r="X52" t="n">
        <v>0.09</v>
      </c>
      <c r="Y52" t="n">
        <v>1</v>
      </c>
      <c r="Z52" t="n">
        <v>10</v>
      </c>
      <c r="AA52" t="n">
        <v>47.97636467994909</v>
      </c>
      <c r="AB52" t="n">
        <v>65.64337872291443</v>
      </c>
      <c r="AC52" t="n">
        <v>59.37846678867418</v>
      </c>
      <c r="AD52" t="n">
        <v>47976.36467994909</v>
      </c>
      <c r="AE52" t="n">
        <v>65643.37872291444</v>
      </c>
      <c r="AF52" t="n">
        <v>2.812936613139303e-06</v>
      </c>
      <c r="AG52" t="n">
        <v>0.1679166666666667</v>
      </c>
      <c r="AH52" t="n">
        <v>59378.46678867418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12.4074</v>
      </c>
      <c r="E53" t="n">
        <v>8.06</v>
      </c>
      <c r="F53" t="n">
        <v>5.12</v>
      </c>
      <c r="G53" t="n">
        <v>61.48</v>
      </c>
      <c r="H53" t="n">
        <v>0.96</v>
      </c>
      <c r="I53" t="n">
        <v>5</v>
      </c>
      <c r="J53" t="n">
        <v>255.17</v>
      </c>
      <c r="K53" t="n">
        <v>57.72</v>
      </c>
      <c r="L53" t="n">
        <v>13.75</v>
      </c>
      <c r="M53" t="n">
        <v>3</v>
      </c>
      <c r="N53" t="n">
        <v>63.7</v>
      </c>
      <c r="O53" t="n">
        <v>31705.54</v>
      </c>
      <c r="P53" t="n">
        <v>73.72</v>
      </c>
      <c r="Q53" t="n">
        <v>202.81</v>
      </c>
      <c r="R53" t="n">
        <v>20.23</v>
      </c>
      <c r="S53" t="n">
        <v>13.89</v>
      </c>
      <c r="T53" t="n">
        <v>1490.42</v>
      </c>
      <c r="U53" t="n">
        <v>0.6899999999999999</v>
      </c>
      <c r="V53" t="n">
        <v>0.76</v>
      </c>
      <c r="W53" t="n">
        <v>0.65</v>
      </c>
      <c r="X53" t="n">
        <v>0.09</v>
      </c>
      <c r="Y53" t="n">
        <v>1</v>
      </c>
      <c r="Z53" t="n">
        <v>10</v>
      </c>
      <c r="AA53" t="n">
        <v>47.95882044484114</v>
      </c>
      <c r="AB53" t="n">
        <v>65.61937392644273</v>
      </c>
      <c r="AC53" t="n">
        <v>59.35675297628678</v>
      </c>
      <c r="AD53" t="n">
        <v>47958.82044484113</v>
      </c>
      <c r="AE53" t="n">
        <v>65619.37392644273</v>
      </c>
      <c r="AF53" t="n">
        <v>2.812936613139303e-06</v>
      </c>
      <c r="AG53" t="n">
        <v>0.1679166666666667</v>
      </c>
      <c r="AH53" t="n">
        <v>59356.75297628679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12.4134</v>
      </c>
      <c r="E54" t="n">
        <v>8.06</v>
      </c>
      <c r="F54" t="n">
        <v>5.12</v>
      </c>
      <c r="G54" t="n">
        <v>61.43</v>
      </c>
      <c r="H54" t="n">
        <v>0.97</v>
      </c>
      <c r="I54" t="n">
        <v>5</v>
      </c>
      <c r="J54" t="n">
        <v>255.63</v>
      </c>
      <c r="K54" t="n">
        <v>57.72</v>
      </c>
      <c r="L54" t="n">
        <v>14</v>
      </c>
      <c r="M54" t="n">
        <v>3</v>
      </c>
      <c r="N54" t="n">
        <v>63.91</v>
      </c>
      <c r="O54" t="n">
        <v>31761.8</v>
      </c>
      <c r="P54" t="n">
        <v>73.51000000000001</v>
      </c>
      <c r="Q54" t="n">
        <v>202.81</v>
      </c>
      <c r="R54" t="n">
        <v>20.18</v>
      </c>
      <c r="S54" t="n">
        <v>13.89</v>
      </c>
      <c r="T54" t="n">
        <v>1464.52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47.84471384846758</v>
      </c>
      <c r="AB54" t="n">
        <v>65.46324824725676</v>
      </c>
      <c r="AC54" t="n">
        <v>59.2155277127985</v>
      </c>
      <c r="AD54" t="n">
        <v>47844.71384846757</v>
      </c>
      <c r="AE54" t="n">
        <v>65463.24824725676</v>
      </c>
      <c r="AF54" t="n">
        <v>2.814296899716574e-06</v>
      </c>
      <c r="AG54" t="n">
        <v>0.1679166666666667</v>
      </c>
      <c r="AH54" t="n">
        <v>59215.5277127985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12.4172</v>
      </c>
      <c r="E55" t="n">
        <v>8.050000000000001</v>
      </c>
      <c r="F55" t="n">
        <v>5.12</v>
      </c>
      <c r="G55" t="n">
        <v>61.4</v>
      </c>
      <c r="H55" t="n">
        <v>0.99</v>
      </c>
      <c r="I55" t="n">
        <v>5</v>
      </c>
      <c r="J55" t="n">
        <v>256.09</v>
      </c>
      <c r="K55" t="n">
        <v>57.72</v>
      </c>
      <c r="L55" t="n">
        <v>14.25</v>
      </c>
      <c r="M55" t="n">
        <v>3</v>
      </c>
      <c r="N55" t="n">
        <v>64.11</v>
      </c>
      <c r="O55" t="n">
        <v>31818.13</v>
      </c>
      <c r="P55" t="n">
        <v>73.43000000000001</v>
      </c>
      <c r="Q55" t="n">
        <v>202.81</v>
      </c>
      <c r="R55" t="n">
        <v>20.15</v>
      </c>
      <c r="S55" t="n">
        <v>13.89</v>
      </c>
      <c r="T55" t="n">
        <v>1451.55</v>
      </c>
      <c r="U55" t="n">
        <v>0.6899999999999999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47.79483855489049</v>
      </c>
      <c r="AB55" t="n">
        <v>65.39500667024195</v>
      </c>
      <c r="AC55" t="n">
        <v>59.15379901611632</v>
      </c>
      <c r="AD55" t="n">
        <v>47794.83855489049</v>
      </c>
      <c r="AE55" t="n">
        <v>65395.00667024196</v>
      </c>
      <c r="AF55" t="n">
        <v>2.815158414548845e-06</v>
      </c>
      <c r="AG55" t="n">
        <v>0.1677083333333333</v>
      </c>
      <c r="AH55" t="n">
        <v>59153.79901611632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12.4121</v>
      </c>
      <c r="E56" t="n">
        <v>8.06</v>
      </c>
      <c r="F56" t="n">
        <v>5.12</v>
      </c>
      <c r="G56" t="n">
        <v>61.44</v>
      </c>
      <c r="H56" t="n">
        <v>1.01</v>
      </c>
      <c r="I56" t="n">
        <v>5</v>
      </c>
      <c r="J56" t="n">
        <v>256.54</v>
      </c>
      <c r="K56" t="n">
        <v>57.72</v>
      </c>
      <c r="L56" t="n">
        <v>14.5</v>
      </c>
      <c r="M56" t="n">
        <v>3</v>
      </c>
      <c r="N56" t="n">
        <v>64.31999999999999</v>
      </c>
      <c r="O56" t="n">
        <v>31874.54</v>
      </c>
      <c r="P56" t="n">
        <v>73.73</v>
      </c>
      <c r="Q56" t="n">
        <v>202.81</v>
      </c>
      <c r="R56" t="n">
        <v>20.15</v>
      </c>
      <c r="S56" t="n">
        <v>13.89</v>
      </c>
      <c r="T56" t="n">
        <v>1451.61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47.94593532668379</v>
      </c>
      <c r="AB56" t="n">
        <v>65.60174393932856</v>
      </c>
      <c r="AC56" t="n">
        <v>59.34080557039893</v>
      </c>
      <c r="AD56" t="n">
        <v>47945.93532668379</v>
      </c>
      <c r="AE56" t="n">
        <v>65601.74393932856</v>
      </c>
      <c r="AF56" t="n">
        <v>2.814002170958165e-06</v>
      </c>
      <c r="AG56" t="n">
        <v>0.1679166666666667</v>
      </c>
      <c r="AH56" t="n">
        <v>59340.80557039894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12.3988</v>
      </c>
      <c r="E57" t="n">
        <v>8.07</v>
      </c>
      <c r="F57" t="n">
        <v>5.13</v>
      </c>
      <c r="G57" t="n">
        <v>61.54</v>
      </c>
      <c r="H57" t="n">
        <v>1.02</v>
      </c>
      <c r="I57" t="n">
        <v>5</v>
      </c>
      <c r="J57" t="n">
        <v>257</v>
      </c>
      <c r="K57" t="n">
        <v>57.72</v>
      </c>
      <c r="L57" t="n">
        <v>14.75</v>
      </c>
      <c r="M57" t="n">
        <v>3</v>
      </c>
      <c r="N57" t="n">
        <v>64.53</v>
      </c>
      <c r="O57" t="n">
        <v>31931.15</v>
      </c>
      <c r="P57" t="n">
        <v>73.76000000000001</v>
      </c>
      <c r="Q57" t="n">
        <v>202.81</v>
      </c>
      <c r="R57" t="n">
        <v>20.42</v>
      </c>
      <c r="S57" t="n">
        <v>13.89</v>
      </c>
      <c r="T57" t="n">
        <v>1583.14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48.03484382185059</v>
      </c>
      <c r="AB57" t="n">
        <v>65.7233924647817</v>
      </c>
      <c r="AC57" t="n">
        <v>59.45084413131763</v>
      </c>
      <c r="AD57" t="n">
        <v>48034.84382185058</v>
      </c>
      <c r="AE57" t="n">
        <v>65723.39246478169</v>
      </c>
      <c r="AF57" t="n">
        <v>2.810986869045214e-06</v>
      </c>
      <c r="AG57" t="n">
        <v>0.168125</v>
      </c>
      <c r="AH57" t="n">
        <v>59450.84413131763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12.4078</v>
      </c>
      <c r="E58" t="n">
        <v>8.06</v>
      </c>
      <c r="F58" t="n">
        <v>5.12</v>
      </c>
      <c r="G58" t="n">
        <v>61.47</v>
      </c>
      <c r="H58" t="n">
        <v>1.04</v>
      </c>
      <c r="I58" t="n">
        <v>5</v>
      </c>
      <c r="J58" t="n">
        <v>257.46</v>
      </c>
      <c r="K58" t="n">
        <v>57.72</v>
      </c>
      <c r="L58" t="n">
        <v>15</v>
      </c>
      <c r="M58" t="n">
        <v>3</v>
      </c>
      <c r="N58" t="n">
        <v>64.73999999999999</v>
      </c>
      <c r="O58" t="n">
        <v>31987.71</v>
      </c>
      <c r="P58" t="n">
        <v>73.45999999999999</v>
      </c>
      <c r="Q58" t="n">
        <v>202.81</v>
      </c>
      <c r="R58" t="n">
        <v>20.34</v>
      </c>
      <c r="S58" t="n">
        <v>13.89</v>
      </c>
      <c r="T58" t="n">
        <v>1543.6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47.84331633755647</v>
      </c>
      <c r="AB58" t="n">
        <v>65.46133611117436</v>
      </c>
      <c r="AC58" t="n">
        <v>59.21379806830011</v>
      </c>
      <c r="AD58" t="n">
        <v>47843.31633755648</v>
      </c>
      <c r="AE58" t="n">
        <v>65461.33611117437</v>
      </c>
      <c r="AF58" t="n">
        <v>2.813027298911121e-06</v>
      </c>
      <c r="AG58" t="n">
        <v>0.1679166666666667</v>
      </c>
      <c r="AH58" t="n">
        <v>59213.79806830012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12.4035</v>
      </c>
      <c r="E59" t="n">
        <v>8.06</v>
      </c>
      <c r="F59" t="n">
        <v>5.13</v>
      </c>
      <c r="G59" t="n">
        <v>61.51</v>
      </c>
      <c r="H59" t="n">
        <v>1.05</v>
      </c>
      <c r="I59" t="n">
        <v>5</v>
      </c>
      <c r="J59" t="n">
        <v>257.92</v>
      </c>
      <c r="K59" t="n">
        <v>57.72</v>
      </c>
      <c r="L59" t="n">
        <v>15.25</v>
      </c>
      <c r="M59" t="n">
        <v>3</v>
      </c>
      <c r="N59" t="n">
        <v>64.95</v>
      </c>
      <c r="O59" t="n">
        <v>32044.35</v>
      </c>
      <c r="P59" t="n">
        <v>73.3</v>
      </c>
      <c r="Q59" t="n">
        <v>202.81</v>
      </c>
      <c r="R59" t="n">
        <v>20.3</v>
      </c>
      <c r="S59" t="n">
        <v>13.89</v>
      </c>
      <c r="T59" t="n">
        <v>1525.91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47.81481913761525</v>
      </c>
      <c r="AB59" t="n">
        <v>65.42234498500706</v>
      </c>
      <c r="AC59" t="n">
        <v>59.17852820048981</v>
      </c>
      <c r="AD59" t="n">
        <v>47814.81913761525</v>
      </c>
      <c r="AE59" t="n">
        <v>65422.34498500706</v>
      </c>
      <c r="AF59" t="n">
        <v>2.812052426864076e-06</v>
      </c>
      <c r="AG59" t="n">
        <v>0.1679166666666667</v>
      </c>
      <c r="AH59" t="n">
        <v>59178.52820048981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12.4164</v>
      </c>
      <c r="E60" t="n">
        <v>8.050000000000001</v>
      </c>
      <c r="F60" t="n">
        <v>5.12</v>
      </c>
      <c r="G60" t="n">
        <v>61.41</v>
      </c>
      <c r="H60" t="n">
        <v>1.07</v>
      </c>
      <c r="I60" t="n">
        <v>5</v>
      </c>
      <c r="J60" t="n">
        <v>258.38</v>
      </c>
      <c r="K60" t="n">
        <v>57.72</v>
      </c>
      <c r="L60" t="n">
        <v>15.5</v>
      </c>
      <c r="M60" t="n">
        <v>3</v>
      </c>
      <c r="N60" t="n">
        <v>65.16</v>
      </c>
      <c r="O60" t="n">
        <v>32101.07</v>
      </c>
      <c r="P60" t="n">
        <v>72.97</v>
      </c>
      <c r="Q60" t="n">
        <v>202.81</v>
      </c>
      <c r="R60" t="n">
        <v>20.17</v>
      </c>
      <c r="S60" t="n">
        <v>13.89</v>
      </c>
      <c r="T60" t="n">
        <v>1457.74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47.59615406161294</v>
      </c>
      <c r="AB60" t="n">
        <v>65.12315778119853</v>
      </c>
      <c r="AC60" t="n">
        <v>58.9078950035008</v>
      </c>
      <c r="AD60" t="n">
        <v>47596.15406161294</v>
      </c>
      <c r="AE60" t="n">
        <v>65123.15778119853</v>
      </c>
      <c r="AF60" t="n">
        <v>2.81497704300521e-06</v>
      </c>
      <c r="AG60" t="n">
        <v>0.1677083333333333</v>
      </c>
      <c r="AH60" t="n">
        <v>58907.89500350079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12.4168</v>
      </c>
      <c r="E61" t="n">
        <v>8.050000000000001</v>
      </c>
      <c r="F61" t="n">
        <v>5.12</v>
      </c>
      <c r="G61" t="n">
        <v>61.4</v>
      </c>
      <c r="H61" t="n">
        <v>1.08</v>
      </c>
      <c r="I61" t="n">
        <v>5</v>
      </c>
      <c r="J61" t="n">
        <v>258.84</v>
      </c>
      <c r="K61" t="n">
        <v>57.72</v>
      </c>
      <c r="L61" t="n">
        <v>15.75</v>
      </c>
      <c r="M61" t="n">
        <v>3</v>
      </c>
      <c r="N61" t="n">
        <v>65.37</v>
      </c>
      <c r="O61" t="n">
        <v>32157.87</v>
      </c>
      <c r="P61" t="n">
        <v>72.58</v>
      </c>
      <c r="Q61" t="n">
        <v>202.81</v>
      </c>
      <c r="R61" t="n">
        <v>20.08</v>
      </c>
      <c r="S61" t="n">
        <v>13.89</v>
      </c>
      <c r="T61" t="n">
        <v>1413.22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47.4237697301788</v>
      </c>
      <c r="AB61" t="n">
        <v>64.88729393387051</v>
      </c>
      <c r="AC61" t="n">
        <v>58.69454167072469</v>
      </c>
      <c r="AD61" t="n">
        <v>47423.7697301788</v>
      </c>
      <c r="AE61" t="n">
        <v>64887.2939338705</v>
      </c>
      <c r="AF61" t="n">
        <v>2.815067728777028e-06</v>
      </c>
      <c r="AG61" t="n">
        <v>0.1677083333333333</v>
      </c>
      <c r="AH61" t="n">
        <v>58694.54167072469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12.4228</v>
      </c>
      <c r="E62" t="n">
        <v>8.050000000000001</v>
      </c>
      <c r="F62" t="n">
        <v>5.11</v>
      </c>
      <c r="G62" t="n">
        <v>61.36</v>
      </c>
      <c r="H62" t="n">
        <v>1.1</v>
      </c>
      <c r="I62" t="n">
        <v>5</v>
      </c>
      <c r="J62" t="n">
        <v>259.3</v>
      </c>
      <c r="K62" t="n">
        <v>57.72</v>
      </c>
      <c r="L62" t="n">
        <v>16</v>
      </c>
      <c r="M62" t="n">
        <v>3</v>
      </c>
      <c r="N62" t="n">
        <v>65.58</v>
      </c>
      <c r="O62" t="n">
        <v>32214.75</v>
      </c>
      <c r="P62" t="n">
        <v>72.08</v>
      </c>
      <c r="Q62" t="n">
        <v>202.83</v>
      </c>
      <c r="R62" t="n">
        <v>19.94</v>
      </c>
      <c r="S62" t="n">
        <v>13.89</v>
      </c>
      <c r="T62" t="n">
        <v>1346.94</v>
      </c>
      <c r="U62" t="n">
        <v>0.7</v>
      </c>
      <c r="V62" t="n">
        <v>0.76</v>
      </c>
      <c r="W62" t="n">
        <v>0.64</v>
      </c>
      <c r="X62" t="n">
        <v>0.07000000000000001</v>
      </c>
      <c r="Y62" t="n">
        <v>1</v>
      </c>
      <c r="Z62" t="n">
        <v>10</v>
      </c>
      <c r="AA62" t="n">
        <v>47.15707860159563</v>
      </c>
      <c r="AB62" t="n">
        <v>64.52239536616098</v>
      </c>
      <c r="AC62" t="n">
        <v>58.36446851017888</v>
      </c>
      <c r="AD62" t="n">
        <v>47157.07860159563</v>
      </c>
      <c r="AE62" t="n">
        <v>64522.39536616098</v>
      </c>
      <c r="AF62" t="n">
        <v>2.816428015354299e-06</v>
      </c>
      <c r="AG62" t="n">
        <v>0.1677083333333333</v>
      </c>
      <c r="AH62" t="n">
        <v>58364.46851017888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12.4232</v>
      </c>
      <c r="E63" t="n">
        <v>8.050000000000001</v>
      </c>
      <c r="F63" t="n">
        <v>5.11</v>
      </c>
      <c r="G63" t="n">
        <v>61.35</v>
      </c>
      <c r="H63" t="n">
        <v>1.11</v>
      </c>
      <c r="I63" t="n">
        <v>5</v>
      </c>
      <c r="J63" t="n">
        <v>259.76</v>
      </c>
      <c r="K63" t="n">
        <v>57.72</v>
      </c>
      <c r="L63" t="n">
        <v>16.25</v>
      </c>
      <c r="M63" t="n">
        <v>3</v>
      </c>
      <c r="N63" t="n">
        <v>65.79000000000001</v>
      </c>
      <c r="O63" t="n">
        <v>32271.71</v>
      </c>
      <c r="P63" t="n">
        <v>71.81999999999999</v>
      </c>
      <c r="Q63" t="n">
        <v>202.81</v>
      </c>
      <c r="R63" t="n">
        <v>19.92</v>
      </c>
      <c r="S63" t="n">
        <v>13.89</v>
      </c>
      <c r="T63" t="n">
        <v>1332.49</v>
      </c>
      <c r="U63" t="n">
        <v>0.7</v>
      </c>
      <c r="V63" t="n">
        <v>0.76</v>
      </c>
      <c r="W63" t="n">
        <v>0.65</v>
      </c>
      <c r="X63" t="n">
        <v>0.07000000000000001</v>
      </c>
      <c r="Y63" t="n">
        <v>1</v>
      </c>
      <c r="Z63" t="n">
        <v>10</v>
      </c>
      <c r="AA63" t="n">
        <v>47.04174346067682</v>
      </c>
      <c r="AB63" t="n">
        <v>64.36458873812863</v>
      </c>
      <c r="AC63" t="n">
        <v>58.2217227252429</v>
      </c>
      <c r="AD63" t="n">
        <v>47041.74346067682</v>
      </c>
      <c r="AE63" t="n">
        <v>64364.58873812863</v>
      </c>
      <c r="AF63" t="n">
        <v>2.816518701126117e-06</v>
      </c>
      <c r="AG63" t="n">
        <v>0.1677083333333333</v>
      </c>
      <c r="AH63" t="n">
        <v>58221.7227252429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12.4129</v>
      </c>
      <c r="E64" t="n">
        <v>8.06</v>
      </c>
      <c r="F64" t="n">
        <v>5.12</v>
      </c>
      <c r="G64" t="n">
        <v>61.43</v>
      </c>
      <c r="H64" t="n">
        <v>1.13</v>
      </c>
      <c r="I64" t="n">
        <v>5</v>
      </c>
      <c r="J64" t="n">
        <v>260.23</v>
      </c>
      <c r="K64" t="n">
        <v>57.72</v>
      </c>
      <c r="L64" t="n">
        <v>16.5</v>
      </c>
      <c r="M64" t="n">
        <v>3</v>
      </c>
      <c r="N64" t="n">
        <v>66</v>
      </c>
      <c r="O64" t="n">
        <v>32328.74</v>
      </c>
      <c r="P64" t="n">
        <v>71.83</v>
      </c>
      <c r="Q64" t="n">
        <v>202.81</v>
      </c>
      <c r="R64" t="n">
        <v>20.24</v>
      </c>
      <c r="S64" t="n">
        <v>13.89</v>
      </c>
      <c r="T64" t="n">
        <v>1496.55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47.11001493426609</v>
      </c>
      <c r="AB64" t="n">
        <v>64.45800078021827</v>
      </c>
      <c r="AC64" t="n">
        <v>58.30621965314015</v>
      </c>
      <c r="AD64" t="n">
        <v>47110.01493426609</v>
      </c>
      <c r="AE64" t="n">
        <v>64458.00078021827</v>
      </c>
      <c r="AF64" t="n">
        <v>2.814183542501801e-06</v>
      </c>
      <c r="AG64" t="n">
        <v>0.1679166666666667</v>
      </c>
      <c r="AH64" t="n">
        <v>58306.21965314016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12.4215</v>
      </c>
      <c r="E65" t="n">
        <v>8.050000000000001</v>
      </c>
      <c r="F65" t="n">
        <v>5.11</v>
      </c>
      <c r="G65" t="n">
        <v>61.37</v>
      </c>
      <c r="H65" t="n">
        <v>1.14</v>
      </c>
      <c r="I65" t="n">
        <v>5</v>
      </c>
      <c r="J65" t="n">
        <v>260.69</v>
      </c>
      <c r="K65" t="n">
        <v>57.72</v>
      </c>
      <c r="L65" t="n">
        <v>16.75</v>
      </c>
      <c r="M65" t="n">
        <v>3</v>
      </c>
      <c r="N65" t="n">
        <v>66.20999999999999</v>
      </c>
      <c r="O65" t="n">
        <v>32385.86</v>
      </c>
      <c r="P65" t="n">
        <v>71.56999999999999</v>
      </c>
      <c r="Q65" t="n">
        <v>202.81</v>
      </c>
      <c r="R65" t="n">
        <v>20.04</v>
      </c>
      <c r="S65" t="n">
        <v>13.89</v>
      </c>
      <c r="T65" t="n">
        <v>1393.96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46.93833276497566</v>
      </c>
      <c r="AB65" t="n">
        <v>64.22309766211244</v>
      </c>
      <c r="AC65" t="n">
        <v>58.09373535893768</v>
      </c>
      <c r="AD65" t="n">
        <v>46938.33276497565</v>
      </c>
      <c r="AE65" t="n">
        <v>64223.09766211244</v>
      </c>
      <c r="AF65" t="n">
        <v>2.81613328659589e-06</v>
      </c>
      <c r="AG65" t="n">
        <v>0.1677083333333333</v>
      </c>
      <c r="AH65" t="n">
        <v>58093.73535893768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12.5235</v>
      </c>
      <c r="E66" t="n">
        <v>7.98</v>
      </c>
      <c r="F66" t="n">
        <v>5.09</v>
      </c>
      <c r="G66" t="n">
        <v>76.41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70.98</v>
      </c>
      <c r="Q66" t="n">
        <v>202.81</v>
      </c>
      <c r="R66" t="n">
        <v>19.31</v>
      </c>
      <c r="S66" t="n">
        <v>13.89</v>
      </c>
      <c r="T66" t="n">
        <v>1034.91</v>
      </c>
      <c r="U66" t="n">
        <v>0.72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46.26119378567724</v>
      </c>
      <c r="AB66" t="n">
        <v>63.29660623737341</v>
      </c>
      <c r="AC66" t="n">
        <v>57.25566697543657</v>
      </c>
      <c r="AD66" t="n">
        <v>46261.19378567723</v>
      </c>
      <c r="AE66" t="n">
        <v>63296.60623737341</v>
      </c>
      <c r="AF66" t="n">
        <v>2.839258158409502e-06</v>
      </c>
      <c r="AG66" t="n">
        <v>0.16625</v>
      </c>
      <c r="AH66" t="n">
        <v>57255.66697543657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12.5204</v>
      </c>
      <c r="E67" t="n">
        <v>7.99</v>
      </c>
      <c r="F67" t="n">
        <v>5.1</v>
      </c>
      <c r="G67" t="n">
        <v>76.44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70.97</v>
      </c>
      <c r="Q67" t="n">
        <v>202.81</v>
      </c>
      <c r="R67" t="n">
        <v>19.4</v>
      </c>
      <c r="S67" t="n">
        <v>13.89</v>
      </c>
      <c r="T67" t="n">
        <v>1078.71</v>
      </c>
      <c r="U67" t="n">
        <v>0.72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46.2943023540437</v>
      </c>
      <c r="AB67" t="n">
        <v>63.34190684125932</v>
      </c>
      <c r="AC67" t="n">
        <v>57.29664415326742</v>
      </c>
      <c r="AD67" t="n">
        <v>46294.3023540437</v>
      </c>
      <c r="AE67" t="n">
        <v>63341.90684125932</v>
      </c>
      <c r="AF67" t="n">
        <v>2.838555343677912e-06</v>
      </c>
      <c r="AG67" t="n">
        <v>0.1664583333333333</v>
      </c>
      <c r="AH67" t="n">
        <v>57296.64415326741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12.5165</v>
      </c>
      <c r="E68" t="n">
        <v>7.99</v>
      </c>
      <c r="F68" t="n">
        <v>5.1</v>
      </c>
      <c r="G68" t="n">
        <v>76.47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71.14</v>
      </c>
      <c r="Q68" t="n">
        <v>202.81</v>
      </c>
      <c r="R68" t="n">
        <v>19.59</v>
      </c>
      <c r="S68" t="n">
        <v>13.89</v>
      </c>
      <c r="T68" t="n">
        <v>1175.36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46.38190922450936</v>
      </c>
      <c r="AB68" t="n">
        <v>63.46177442637272</v>
      </c>
      <c r="AC68" t="n">
        <v>57.40507174429284</v>
      </c>
      <c r="AD68" t="n">
        <v>46381.90922450936</v>
      </c>
      <c r="AE68" t="n">
        <v>63461.77442637272</v>
      </c>
      <c r="AF68" t="n">
        <v>2.837671157402686e-06</v>
      </c>
      <c r="AG68" t="n">
        <v>0.1664583333333333</v>
      </c>
      <c r="AH68" t="n">
        <v>57405.07174429284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12.5239</v>
      </c>
      <c r="E69" t="n">
        <v>7.98</v>
      </c>
      <c r="F69" t="n">
        <v>5.09</v>
      </c>
      <c r="G69" t="n">
        <v>76.40000000000001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71.36</v>
      </c>
      <c r="Q69" t="n">
        <v>202.81</v>
      </c>
      <c r="R69" t="n">
        <v>19.41</v>
      </c>
      <c r="S69" t="n">
        <v>13.89</v>
      </c>
      <c r="T69" t="n">
        <v>1084.78</v>
      </c>
      <c r="U69" t="n">
        <v>0.72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46.4249109835856</v>
      </c>
      <c r="AB69" t="n">
        <v>63.52061133024454</v>
      </c>
      <c r="AC69" t="n">
        <v>57.45829333663728</v>
      </c>
      <c r="AD69" t="n">
        <v>46424.9109835856</v>
      </c>
      <c r="AE69" t="n">
        <v>63520.61133024454</v>
      </c>
      <c r="AF69" t="n">
        <v>2.83934884418132e-06</v>
      </c>
      <c r="AG69" t="n">
        <v>0.16625</v>
      </c>
      <c r="AH69" t="n">
        <v>57458.29333663727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12.513</v>
      </c>
      <c r="E70" t="n">
        <v>7.99</v>
      </c>
      <c r="F70" t="n">
        <v>5.1</v>
      </c>
      <c r="G70" t="n">
        <v>76.51000000000001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71.5</v>
      </c>
      <c r="Q70" t="n">
        <v>202.81</v>
      </c>
      <c r="R70" t="n">
        <v>19.6</v>
      </c>
      <c r="S70" t="n">
        <v>13.89</v>
      </c>
      <c r="T70" t="n">
        <v>1181.8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46.55079205188875</v>
      </c>
      <c r="AB70" t="n">
        <v>63.6928473613776</v>
      </c>
      <c r="AC70" t="n">
        <v>57.61409140269382</v>
      </c>
      <c r="AD70" t="n">
        <v>46550.79205188875</v>
      </c>
      <c r="AE70" t="n">
        <v>63692.8473613776</v>
      </c>
      <c r="AF70" t="n">
        <v>2.836877656899277e-06</v>
      </c>
      <c r="AG70" t="n">
        <v>0.1664583333333333</v>
      </c>
      <c r="AH70" t="n">
        <v>57614.09140269383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12.5178</v>
      </c>
      <c r="E71" t="n">
        <v>7.99</v>
      </c>
      <c r="F71" t="n">
        <v>5.1</v>
      </c>
      <c r="G71" t="n">
        <v>76.45999999999999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71.52</v>
      </c>
      <c r="Q71" t="n">
        <v>202.82</v>
      </c>
      <c r="R71" t="n">
        <v>19.54</v>
      </c>
      <c r="S71" t="n">
        <v>13.89</v>
      </c>
      <c r="T71" t="n">
        <v>1147.87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46.54253629587275</v>
      </c>
      <c r="AB71" t="n">
        <v>63.68155147177826</v>
      </c>
      <c r="AC71" t="n">
        <v>57.60387357694398</v>
      </c>
      <c r="AD71" t="n">
        <v>46542.53629587275</v>
      </c>
      <c r="AE71" t="n">
        <v>63681.55147177826</v>
      </c>
      <c r="AF71" t="n">
        <v>2.837965886161094e-06</v>
      </c>
      <c r="AG71" t="n">
        <v>0.1664583333333333</v>
      </c>
      <c r="AH71" t="n">
        <v>57603.87357694397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12.513</v>
      </c>
      <c r="E72" t="n">
        <v>7.99</v>
      </c>
      <c r="F72" t="n">
        <v>5.1</v>
      </c>
      <c r="G72" t="n">
        <v>76.51000000000001</v>
      </c>
      <c r="H72" t="n">
        <v>1.25</v>
      </c>
      <c r="I72" t="n">
        <v>4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71.53</v>
      </c>
      <c r="Q72" t="n">
        <v>202.81</v>
      </c>
      <c r="R72" t="n">
        <v>19.62</v>
      </c>
      <c r="S72" t="n">
        <v>13.89</v>
      </c>
      <c r="T72" t="n">
        <v>1187.5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46.56383918343264</v>
      </c>
      <c r="AB72" t="n">
        <v>63.71069902235476</v>
      </c>
      <c r="AC72" t="n">
        <v>57.63023932620229</v>
      </c>
      <c r="AD72" t="n">
        <v>46563.83918343264</v>
      </c>
      <c r="AE72" t="n">
        <v>63710.69902235476</v>
      </c>
      <c r="AF72" t="n">
        <v>2.836877656899277e-06</v>
      </c>
      <c r="AG72" t="n">
        <v>0.1664583333333333</v>
      </c>
      <c r="AH72" t="n">
        <v>57630.2393262023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12.5126</v>
      </c>
      <c r="E73" t="n">
        <v>7.99</v>
      </c>
      <c r="F73" t="n">
        <v>5.1</v>
      </c>
      <c r="G73" t="n">
        <v>76.51000000000001</v>
      </c>
      <c r="H73" t="n">
        <v>1.26</v>
      </c>
      <c r="I73" t="n">
        <v>4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71.34</v>
      </c>
      <c r="Q73" t="n">
        <v>202.81</v>
      </c>
      <c r="R73" t="n">
        <v>19.66</v>
      </c>
      <c r="S73" t="n">
        <v>13.89</v>
      </c>
      <c r="T73" t="n">
        <v>1208.11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46.48261825524532</v>
      </c>
      <c r="AB73" t="n">
        <v>63.59956896519447</v>
      </c>
      <c r="AC73" t="n">
        <v>57.52971536572534</v>
      </c>
      <c r="AD73" t="n">
        <v>46482.61825524532</v>
      </c>
      <c r="AE73" t="n">
        <v>63599.56896519447</v>
      </c>
      <c r="AF73" t="n">
        <v>2.83678697112746e-06</v>
      </c>
      <c r="AG73" t="n">
        <v>0.1664583333333333</v>
      </c>
      <c r="AH73" t="n">
        <v>57529.71536572534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12.523</v>
      </c>
      <c r="E74" t="n">
        <v>7.99</v>
      </c>
      <c r="F74" t="n">
        <v>5.09</v>
      </c>
      <c r="G74" t="n">
        <v>76.41</v>
      </c>
      <c r="H74" t="n">
        <v>1.28</v>
      </c>
      <c r="I74" t="n">
        <v>4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71.31</v>
      </c>
      <c r="Q74" t="n">
        <v>202.81</v>
      </c>
      <c r="R74" t="n">
        <v>19.38</v>
      </c>
      <c r="S74" t="n">
        <v>13.89</v>
      </c>
      <c r="T74" t="n">
        <v>1067.42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46.40724362965298</v>
      </c>
      <c r="AB74" t="n">
        <v>63.49643807716531</v>
      </c>
      <c r="AC74" t="n">
        <v>57.43642714490453</v>
      </c>
      <c r="AD74" t="n">
        <v>46407.24362965298</v>
      </c>
      <c r="AE74" t="n">
        <v>63496.43807716531</v>
      </c>
      <c r="AF74" t="n">
        <v>2.83914480119473e-06</v>
      </c>
      <c r="AG74" t="n">
        <v>0.1664583333333333</v>
      </c>
      <c r="AH74" t="n">
        <v>57436.42714490453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12.5174</v>
      </c>
      <c r="E75" t="n">
        <v>7.99</v>
      </c>
      <c r="F75" t="n">
        <v>5.1</v>
      </c>
      <c r="G75" t="n">
        <v>76.47</v>
      </c>
      <c r="H75" t="n">
        <v>1.29</v>
      </c>
      <c r="I75" t="n">
        <v>4</v>
      </c>
      <c r="J75" t="n">
        <v>265.36</v>
      </c>
      <c r="K75" t="n">
        <v>57.72</v>
      </c>
      <c r="L75" t="n">
        <v>19.25</v>
      </c>
      <c r="M75" t="n">
        <v>2</v>
      </c>
      <c r="N75" t="n">
        <v>68.38</v>
      </c>
      <c r="O75" t="n">
        <v>32961.47</v>
      </c>
      <c r="P75" t="n">
        <v>71.25</v>
      </c>
      <c r="Q75" t="n">
        <v>202.84</v>
      </c>
      <c r="R75" t="n">
        <v>19.5</v>
      </c>
      <c r="S75" t="n">
        <v>13.89</v>
      </c>
      <c r="T75" t="n">
        <v>1127.89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46.42656571152231</v>
      </c>
      <c r="AB75" t="n">
        <v>63.52287540200897</v>
      </c>
      <c r="AC75" t="n">
        <v>57.46034132857014</v>
      </c>
      <c r="AD75" t="n">
        <v>46426.56571152231</v>
      </c>
      <c r="AE75" t="n">
        <v>63522.87540200897</v>
      </c>
      <c r="AF75" t="n">
        <v>2.837875200389276e-06</v>
      </c>
      <c r="AG75" t="n">
        <v>0.1664583333333333</v>
      </c>
      <c r="AH75" t="n">
        <v>57460.34132857015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12.5156</v>
      </c>
      <c r="E76" t="n">
        <v>7.99</v>
      </c>
      <c r="F76" t="n">
        <v>5.1</v>
      </c>
      <c r="G76" t="n">
        <v>76.48</v>
      </c>
      <c r="H76" t="n">
        <v>1.31</v>
      </c>
      <c r="I76" t="n">
        <v>4</v>
      </c>
      <c r="J76" t="n">
        <v>265.83</v>
      </c>
      <c r="K76" t="n">
        <v>57.72</v>
      </c>
      <c r="L76" t="n">
        <v>19.5</v>
      </c>
      <c r="M76" t="n">
        <v>2</v>
      </c>
      <c r="N76" t="n">
        <v>68.59999999999999</v>
      </c>
      <c r="O76" t="n">
        <v>33019.48</v>
      </c>
      <c r="P76" t="n">
        <v>71.05</v>
      </c>
      <c r="Q76" t="n">
        <v>202.81</v>
      </c>
      <c r="R76" t="n">
        <v>19.46</v>
      </c>
      <c r="S76" t="n">
        <v>13.89</v>
      </c>
      <c r="T76" t="n">
        <v>1110.93</v>
      </c>
      <c r="U76" t="n">
        <v>0.71</v>
      </c>
      <c r="V76" t="n">
        <v>0.76</v>
      </c>
      <c r="W76" t="n">
        <v>0.65</v>
      </c>
      <c r="X76" t="n">
        <v>0.06</v>
      </c>
      <c r="Y76" t="n">
        <v>1</v>
      </c>
      <c r="Z76" t="n">
        <v>10</v>
      </c>
      <c r="AA76" t="n">
        <v>46.34594259572635</v>
      </c>
      <c r="AB76" t="n">
        <v>63.41256329813617</v>
      </c>
      <c r="AC76" t="n">
        <v>57.36055725706692</v>
      </c>
      <c r="AD76" t="n">
        <v>46345.94259572635</v>
      </c>
      <c r="AE76" t="n">
        <v>63412.56329813617</v>
      </c>
      <c r="AF76" t="n">
        <v>2.837467114416095e-06</v>
      </c>
      <c r="AG76" t="n">
        <v>0.1664583333333333</v>
      </c>
      <c r="AH76" t="n">
        <v>57360.55725706692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12.5178</v>
      </c>
      <c r="E77" t="n">
        <v>7.99</v>
      </c>
      <c r="F77" t="n">
        <v>5.1</v>
      </c>
      <c r="G77" t="n">
        <v>76.45999999999999</v>
      </c>
      <c r="H77" t="n">
        <v>1.32</v>
      </c>
      <c r="I77" t="n">
        <v>4</v>
      </c>
      <c r="J77" t="n">
        <v>266.3</v>
      </c>
      <c r="K77" t="n">
        <v>57.72</v>
      </c>
      <c r="L77" t="n">
        <v>19.75</v>
      </c>
      <c r="M77" t="n">
        <v>2</v>
      </c>
      <c r="N77" t="n">
        <v>68.81999999999999</v>
      </c>
      <c r="O77" t="n">
        <v>33077.58</v>
      </c>
      <c r="P77" t="n">
        <v>70.79000000000001</v>
      </c>
      <c r="Q77" t="n">
        <v>202.81</v>
      </c>
      <c r="R77" t="n">
        <v>19.5</v>
      </c>
      <c r="S77" t="n">
        <v>13.89</v>
      </c>
      <c r="T77" t="n">
        <v>1129.88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46.22517783401207</v>
      </c>
      <c r="AB77" t="n">
        <v>63.2473276233935</v>
      </c>
      <c r="AC77" t="n">
        <v>57.21109144321191</v>
      </c>
      <c r="AD77" t="n">
        <v>46225.17783401207</v>
      </c>
      <c r="AE77" t="n">
        <v>63247.3276233935</v>
      </c>
      <c r="AF77" t="n">
        <v>2.837965886161094e-06</v>
      </c>
      <c r="AG77" t="n">
        <v>0.1664583333333333</v>
      </c>
      <c r="AH77" t="n">
        <v>57211.0914432119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12.5257</v>
      </c>
      <c r="E78" t="n">
        <v>7.98</v>
      </c>
      <c r="F78" t="n">
        <v>5.09</v>
      </c>
      <c r="G78" t="n">
        <v>76.39</v>
      </c>
      <c r="H78" t="n">
        <v>1.33</v>
      </c>
      <c r="I78" t="n">
        <v>4</v>
      </c>
      <c r="J78" t="n">
        <v>266.77</v>
      </c>
      <c r="K78" t="n">
        <v>57.72</v>
      </c>
      <c r="L78" t="n">
        <v>20</v>
      </c>
      <c r="M78" t="n">
        <v>2</v>
      </c>
      <c r="N78" t="n">
        <v>69.05</v>
      </c>
      <c r="O78" t="n">
        <v>33135.76</v>
      </c>
      <c r="P78" t="n">
        <v>70.55</v>
      </c>
      <c r="Q78" t="n">
        <v>202.81</v>
      </c>
      <c r="R78" t="n">
        <v>19.34</v>
      </c>
      <c r="S78" t="n">
        <v>13.89</v>
      </c>
      <c r="T78" t="n">
        <v>1052.18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46.06666113625478</v>
      </c>
      <c r="AB78" t="n">
        <v>63.03043808425893</v>
      </c>
      <c r="AC78" t="n">
        <v>57.0149015372859</v>
      </c>
      <c r="AD78" t="n">
        <v>46066.66113625478</v>
      </c>
      <c r="AE78" t="n">
        <v>63030.43808425893</v>
      </c>
      <c r="AF78" t="n">
        <v>2.839756930154502e-06</v>
      </c>
      <c r="AG78" t="n">
        <v>0.16625</v>
      </c>
      <c r="AH78" t="n">
        <v>57014.9015372859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12.5248</v>
      </c>
      <c r="E79" t="n">
        <v>7.98</v>
      </c>
      <c r="F79" t="n">
        <v>5.09</v>
      </c>
      <c r="G79" t="n">
        <v>76.40000000000001</v>
      </c>
      <c r="H79" t="n">
        <v>1.35</v>
      </c>
      <c r="I79" t="n">
        <v>4</v>
      </c>
      <c r="J79" t="n">
        <v>267.24</v>
      </c>
      <c r="K79" t="n">
        <v>57.72</v>
      </c>
      <c r="L79" t="n">
        <v>20.25</v>
      </c>
      <c r="M79" t="n">
        <v>2</v>
      </c>
      <c r="N79" t="n">
        <v>69.27</v>
      </c>
      <c r="O79" t="n">
        <v>33194.02</v>
      </c>
      <c r="P79" t="n">
        <v>70.37</v>
      </c>
      <c r="Q79" t="n">
        <v>202.81</v>
      </c>
      <c r="R79" t="n">
        <v>19.37</v>
      </c>
      <c r="S79" t="n">
        <v>13.89</v>
      </c>
      <c r="T79" t="n">
        <v>1065.38</v>
      </c>
      <c r="U79" t="n">
        <v>0.72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45.99159381939723</v>
      </c>
      <c r="AB79" t="n">
        <v>62.92772766959821</v>
      </c>
      <c r="AC79" t="n">
        <v>56.92199366044539</v>
      </c>
      <c r="AD79" t="n">
        <v>45991.59381939723</v>
      </c>
      <c r="AE79" t="n">
        <v>62927.72766959821</v>
      </c>
      <c r="AF79" t="n">
        <v>2.839552887167911e-06</v>
      </c>
      <c r="AG79" t="n">
        <v>0.16625</v>
      </c>
      <c r="AH79" t="n">
        <v>56921.99366044539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12.5287</v>
      </c>
      <c r="E80" t="n">
        <v>7.98</v>
      </c>
      <c r="F80" t="n">
        <v>5.09</v>
      </c>
      <c r="G80" t="n">
        <v>76.36</v>
      </c>
      <c r="H80" t="n">
        <v>1.36</v>
      </c>
      <c r="I80" t="n">
        <v>4</v>
      </c>
      <c r="J80" t="n">
        <v>267.71</v>
      </c>
      <c r="K80" t="n">
        <v>57.72</v>
      </c>
      <c r="L80" t="n">
        <v>20.5</v>
      </c>
      <c r="M80" t="n">
        <v>2</v>
      </c>
      <c r="N80" t="n">
        <v>69.48999999999999</v>
      </c>
      <c r="O80" t="n">
        <v>33252.37</v>
      </c>
      <c r="P80" t="n">
        <v>70.11</v>
      </c>
      <c r="Q80" t="n">
        <v>202.81</v>
      </c>
      <c r="R80" t="n">
        <v>19.27</v>
      </c>
      <c r="S80" t="n">
        <v>13.89</v>
      </c>
      <c r="T80" t="n">
        <v>1014.94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45.86507386257819</v>
      </c>
      <c r="AB80" t="n">
        <v>62.75461748301192</v>
      </c>
      <c r="AC80" t="n">
        <v>56.76540486710518</v>
      </c>
      <c r="AD80" t="n">
        <v>45865.0738625782</v>
      </c>
      <c r="AE80" t="n">
        <v>62754.61748301192</v>
      </c>
      <c r="AF80" t="n">
        <v>2.840437073443137e-06</v>
      </c>
      <c r="AG80" t="n">
        <v>0.16625</v>
      </c>
      <c r="AH80" t="n">
        <v>56765.40486710519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12.5174</v>
      </c>
      <c r="E81" t="n">
        <v>7.99</v>
      </c>
      <c r="F81" t="n">
        <v>5.1</v>
      </c>
      <c r="G81" t="n">
        <v>76.47</v>
      </c>
      <c r="H81" t="n">
        <v>1.38</v>
      </c>
      <c r="I81" t="n">
        <v>4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69.98999999999999</v>
      </c>
      <c r="Q81" t="n">
        <v>202.81</v>
      </c>
      <c r="R81" t="n">
        <v>19.45</v>
      </c>
      <c r="S81" t="n">
        <v>13.89</v>
      </c>
      <c r="T81" t="n">
        <v>1105.21</v>
      </c>
      <c r="U81" t="n">
        <v>0.71</v>
      </c>
      <c r="V81" t="n">
        <v>0.76</v>
      </c>
      <c r="W81" t="n">
        <v>0.65</v>
      </c>
      <c r="X81" t="n">
        <v>0.06</v>
      </c>
      <c r="Y81" t="n">
        <v>1</v>
      </c>
      <c r="Z81" t="n">
        <v>10</v>
      </c>
      <c r="AA81" t="n">
        <v>45.8787788073435</v>
      </c>
      <c r="AB81" t="n">
        <v>62.77336919305929</v>
      </c>
      <c r="AC81" t="n">
        <v>56.78236694026382</v>
      </c>
      <c r="AD81" t="n">
        <v>45878.7788073435</v>
      </c>
      <c r="AE81" t="n">
        <v>62773.36919305929</v>
      </c>
      <c r="AF81" t="n">
        <v>2.837875200389276e-06</v>
      </c>
      <c r="AG81" t="n">
        <v>0.1664583333333333</v>
      </c>
      <c r="AH81" t="n">
        <v>56782.36694026382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12.5261</v>
      </c>
      <c r="E82" t="n">
        <v>7.98</v>
      </c>
      <c r="F82" t="n">
        <v>5.09</v>
      </c>
      <c r="G82" t="n">
        <v>76.38</v>
      </c>
      <c r="H82" t="n">
        <v>1.39</v>
      </c>
      <c r="I82" t="n">
        <v>4</v>
      </c>
      <c r="J82" t="n">
        <v>268.66</v>
      </c>
      <c r="K82" t="n">
        <v>57.72</v>
      </c>
      <c r="L82" t="n">
        <v>21</v>
      </c>
      <c r="M82" t="n">
        <v>2</v>
      </c>
      <c r="N82" t="n">
        <v>69.94</v>
      </c>
      <c r="O82" t="n">
        <v>33369.33</v>
      </c>
      <c r="P82" t="n">
        <v>69.59</v>
      </c>
      <c r="Q82" t="n">
        <v>202.81</v>
      </c>
      <c r="R82" t="n">
        <v>19.33</v>
      </c>
      <c r="S82" t="n">
        <v>13.89</v>
      </c>
      <c r="T82" t="n">
        <v>1045.64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45.64819338876913</v>
      </c>
      <c r="AB82" t="n">
        <v>62.45787205065528</v>
      </c>
      <c r="AC82" t="n">
        <v>56.49698040232772</v>
      </c>
      <c r="AD82" t="n">
        <v>45648.19338876913</v>
      </c>
      <c r="AE82" t="n">
        <v>62457.87205065528</v>
      </c>
      <c r="AF82" t="n">
        <v>2.83984761592632e-06</v>
      </c>
      <c r="AG82" t="n">
        <v>0.16625</v>
      </c>
      <c r="AH82" t="n">
        <v>56496.98040232772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12.537</v>
      </c>
      <c r="E83" t="n">
        <v>7.98</v>
      </c>
      <c r="F83" t="n">
        <v>5.09</v>
      </c>
      <c r="G83" t="n">
        <v>76.28</v>
      </c>
      <c r="H83" t="n">
        <v>1.41</v>
      </c>
      <c r="I83" t="n">
        <v>4</v>
      </c>
      <c r="J83" t="n">
        <v>269.14</v>
      </c>
      <c r="K83" t="n">
        <v>57.72</v>
      </c>
      <c r="L83" t="n">
        <v>21.25</v>
      </c>
      <c r="M83" t="n">
        <v>2</v>
      </c>
      <c r="N83" t="n">
        <v>70.16</v>
      </c>
      <c r="O83" t="n">
        <v>33427.94</v>
      </c>
      <c r="P83" t="n">
        <v>69.03</v>
      </c>
      <c r="Q83" t="n">
        <v>202.81</v>
      </c>
      <c r="R83" t="n">
        <v>19.06</v>
      </c>
      <c r="S83" t="n">
        <v>13.89</v>
      </c>
      <c r="T83" t="n">
        <v>911.98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45.36746429900086</v>
      </c>
      <c r="AB83" t="n">
        <v>62.07376612514118</v>
      </c>
      <c r="AC83" t="n">
        <v>56.14953300724852</v>
      </c>
      <c r="AD83" t="n">
        <v>45367.46429900087</v>
      </c>
      <c r="AE83" t="n">
        <v>62073.76612514118</v>
      </c>
      <c r="AF83" t="n">
        <v>2.842318803208362e-06</v>
      </c>
      <c r="AG83" t="n">
        <v>0.16625</v>
      </c>
      <c r="AH83" t="n">
        <v>56149.53300724852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12.5326</v>
      </c>
      <c r="E84" t="n">
        <v>7.98</v>
      </c>
      <c r="F84" t="n">
        <v>5.09</v>
      </c>
      <c r="G84" t="n">
        <v>76.31999999999999</v>
      </c>
      <c r="H84" t="n">
        <v>1.42</v>
      </c>
      <c r="I84" t="n">
        <v>4</v>
      </c>
      <c r="J84" t="n">
        <v>269.61</v>
      </c>
      <c r="K84" t="n">
        <v>57.72</v>
      </c>
      <c r="L84" t="n">
        <v>21.5</v>
      </c>
      <c r="M84" t="n">
        <v>2</v>
      </c>
      <c r="N84" t="n">
        <v>70.39</v>
      </c>
      <c r="O84" t="n">
        <v>33486.63</v>
      </c>
      <c r="P84" t="n">
        <v>68.93000000000001</v>
      </c>
      <c r="Q84" t="n">
        <v>202.81</v>
      </c>
      <c r="R84" t="n">
        <v>19.18</v>
      </c>
      <c r="S84" t="n">
        <v>13.89</v>
      </c>
      <c r="T84" t="n">
        <v>968.23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45.33914635856716</v>
      </c>
      <c r="AB84" t="n">
        <v>62.03502026974045</v>
      </c>
      <c r="AC84" t="n">
        <v>56.11448500190707</v>
      </c>
      <c r="AD84" t="n">
        <v>45339.14635856717</v>
      </c>
      <c r="AE84" t="n">
        <v>62035.02026974045</v>
      </c>
      <c r="AF84" t="n">
        <v>2.841321259718364e-06</v>
      </c>
      <c r="AG84" t="n">
        <v>0.16625</v>
      </c>
      <c r="AH84" t="n">
        <v>56114.48500190707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12.5339</v>
      </c>
      <c r="E85" t="n">
        <v>7.98</v>
      </c>
      <c r="F85" t="n">
        <v>5.09</v>
      </c>
      <c r="G85" t="n">
        <v>76.31</v>
      </c>
      <c r="H85" t="n">
        <v>1.43</v>
      </c>
      <c r="I85" t="n">
        <v>4</v>
      </c>
      <c r="J85" t="n">
        <v>270.09</v>
      </c>
      <c r="K85" t="n">
        <v>57.72</v>
      </c>
      <c r="L85" t="n">
        <v>21.75</v>
      </c>
      <c r="M85" t="n">
        <v>2</v>
      </c>
      <c r="N85" t="n">
        <v>70.62</v>
      </c>
      <c r="O85" t="n">
        <v>33545.41</v>
      </c>
      <c r="P85" t="n">
        <v>68.7</v>
      </c>
      <c r="Q85" t="n">
        <v>202.81</v>
      </c>
      <c r="R85" t="n">
        <v>19.18</v>
      </c>
      <c r="S85" t="n">
        <v>13.89</v>
      </c>
      <c r="T85" t="n">
        <v>967.59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45.23482585652354</v>
      </c>
      <c r="AB85" t="n">
        <v>61.8922843565487</v>
      </c>
      <c r="AC85" t="n">
        <v>55.98537160393918</v>
      </c>
      <c r="AD85" t="n">
        <v>45234.82585652354</v>
      </c>
      <c r="AE85" t="n">
        <v>61892.2843565487</v>
      </c>
      <c r="AF85" t="n">
        <v>2.841615988476772e-06</v>
      </c>
      <c r="AG85" t="n">
        <v>0.16625</v>
      </c>
      <c r="AH85" t="n">
        <v>55985.37160393918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12.5309</v>
      </c>
      <c r="E86" t="n">
        <v>7.98</v>
      </c>
      <c r="F86" t="n">
        <v>5.09</v>
      </c>
      <c r="G86" t="n">
        <v>76.34</v>
      </c>
      <c r="H86" t="n">
        <v>1.45</v>
      </c>
      <c r="I86" t="n">
        <v>4</v>
      </c>
      <c r="J86" t="n">
        <v>270.57</v>
      </c>
      <c r="K86" t="n">
        <v>57.72</v>
      </c>
      <c r="L86" t="n">
        <v>22</v>
      </c>
      <c r="M86" t="n">
        <v>2</v>
      </c>
      <c r="N86" t="n">
        <v>70.84</v>
      </c>
      <c r="O86" t="n">
        <v>33604.28</v>
      </c>
      <c r="P86" t="n">
        <v>68.48</v>
      </c>
      <c r="Q86" t="n">
        <v>202.83</v>
      </c>
      <c r="R86" t="n">
        <v>19.19</v>
      </c>
      <c r="S86" t="n">
        <v>13.89</v>
      </c>
      <c r="T86" t="n">
        <v>977.08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45.14955171944479</v>
      </c>
      <c r="AB86" t="n">
        <v>61.7756085201682</v>
      </c>
      <c r="AC86" t="n">
        <v>55.87983114562724</v>
      </c>
      <c r="AD86" t="n">
        <v>45149.5517194448</v>
      </c>
      <c r="AE86" t="n">
        <v>61775.6085201682</v>
      </c>
      <c r="AF86" t="n">
        <v>2.840935845188137e-06</v>
      </c>
      <c r="AG86" t="n">
        <v>0.16625</v>
      </c>
      <c r="AH86" t="n">
        <v>55879.83114562723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12.537</v>
      </c>
      <c r="E87" t="n">
        <v>7.98</v>
      </c>
      <c r="F87" t="n">
        <v>5.09</v>
      </c>
      <c r="G87" t="n">
        <v>76.28</v>
      </c>
      <c r="H87" t="n">
        <v>1.46</v>
      </c>
      <c r="I87" t="n">
        <v>4</v>
      </c>
      <c r="J87" t="n">
        <v>271.05</v>
      </c>
      <c r="K87" t="n">
        <v>57.72</v>
      </c>
      <c r="L87" t="n">
        <v>22.25</v>
      </c>
      <c r="M87" t="n">
        <v>2</v>
      </c>
      <c r="N87" t="n">
        <v>71.06999999999999</v>
      </c>
      <c r="O87" t="n">
        <v>33663.24</v>
      </c>
      <c r="P87" t="n">
        <v>68.09999999999999</v>
      </c>
      <c r="Q87" t="n">
        <v>202.81</v>
      </c>
      <c r="R87" t="n">
        <v>19.11</v>
      </c>
      <c r="S87" t="n">
        <v>13.89</v>
      </c>
      <c r="T87" t="n">
        <v>934.74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44.9637774945603</v>
      </c>
      <c r="AB87" t="n">
        <v>61.52142402990099</v>
      </c>
      <c r="AC87" t="n">
        <v>55.64990566636087</v>
      </c>
      <c r="AD87" t="n">
        <v>44963.7774945603</v>
      </c>
      <c r="AE87" t="n">
        <v>61521.42402990099</v>
      </c>
      <c r="AF87" t="n">
        <v>2.842318803208362e-06</v>
      </c>
      <c r="AG87" t="n">
        <v>0.16625</v>
      </c>
      <c r="AH87" t="n">
        <v>55649.90566636087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12.5335</v>
      </c>
      <c r="E88" t="n">
        <v>7.98</v>
      </c>
      <c r="F88" t="n">
        <v>5.09</v>
      </c>
      <c r="G88" t="n">
        <v>76.31</v>
      </c>
      <c r="H88" t="n">
        <v>1.47</v>
      </c>
      <c r="I88" t="n">
        <v>4</v>
      </c>
      <c r="J88" t="n">
        <v>271.52</v>
      </c>
      <c r="K88" t="n">
        <v>57.72</v>
      </c>
      <c r="L88" t="n">
        <v>22.5</v>
      </c>
      <c r="M88" t="n">
        <v>2</v>
      </c>
      <c r="N88" t="n">
        <v>71.3</v>
      </c>
      <c r="O88" t="n">
        <v>33722.28</v>
      </c>
      <c r="P88" t="n">
        <v>67.95999999999999</v>
      </c>
      <c r="Q88" t="n">
        <v>202.81</v>
      </c>
      <c r="R88" t="n">
        <v>19.1</v>
      </c>
      <c r="S88" t="n">
        <v>13.89</v>
      </c>
      <c r="T88" t="n">
        <v>927.6900000000001</v>
      </c>
      <c r="U88" t="n">
        <v>0.73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44.91489180409117</v>
      </c>
      <c r="AB88" t="n">
        <v>61.4545364715167</v>
      </c>
      <c r="AC88" t="n">
        <v>55.58940176267149</v>
      </c>
      <c r="AD88" t="n">
        <v>44914.89180409117</v>
      </c>
      <c r="AE88" t="n">
        <v>61454.5364715167</v>
      </c>
      <c r="AF88" t="n">
        <v>2.841525302704954e-06</v>
      </c>
      <c r="AG88" t="n">
        <v>0.16625</v>
      </c>
      <c r="AH88" t="n">
        <v>55589.40176267148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12.5357</v>
      </c>
      <c r="E89" t="n">
        <v>7.98</v>
      </c>
      <c r="F89" t="n">
        <v>5.09</v>
      </c>
      <c r="G89" t="n">
        <v>76.29000000000001</v>
      </c>
      <c r="H89" t="n">
        <v>1.49</v>
      </c>
      <c r="I89" t="n">
        <v>4</v>
      </c>
      <c r="J89" t="n">
        <v>272</v>
      </c>
      <c r="K89" t="n">
        <v>57.72</v>
      </c>
      <c r="L89" t="n">
        <v>22.75</v>
      </c>
      <c r="M89" t="n">
        <v>2</v>
      </c>
      <c r="N89" t="n">
        <v>71.53</v>
      </c>
      <c r="O89" t="n">
        <v>33781.41</v>
      </c>
      <c r="P89" t="n">
        <v>67.56</v>
      </c>
      <c r="Q89" t="n">
        <v>202.81</v>
      </c>
      <c r="R89" t="n">
        <v>19.01</v>
      </c>
      <c r="S89" t="n">
        <v>13.89</v>
      </c>
      <c r="T89" t="n">
        <v>882.83</v>
      </c>
      <c r="U89" t="n">
        <v>0.73</v>
      </c>
      <c r="V89" t="n">
        <v>0.76</v>
      </c>
      <c r="W89" t="n">
        <v>0.65</v>
      </c>
      <c r="X89" t="n">
        <v>0.05</v>
      </c>
      <c r="Y89" t="n">
        <v>1</v>
      </c>
      <c r="Z89" t="n">
        <v>10</v>
      </c>
      <c r="AA89" t="n">
        <v>44.73377411736424</v>
      </c>
      <c r="AB89" t="n">
        <v>61.20672326218864</v>
      </c>
      <c r="AC89" t="n">
        <v>55.36523949823358</v>
      </c>
      <c r="AD89" t="n">
        <v>44733.77411736424</v>
      </c>
      <c r="AE89" t="n">
        <v>61206.72326218864</v>
      </c>
      <c r="AF89" t="n">
        <v>2.842024074449954e-06</v>
      </c>
      <c r="AG89" t="n">
        <v>0.16625</v>
      </c>
      <c r="AH89" t="n">
        <v>55365.23949823358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12.5401</v>
      </c>
      <c r="E90" t="n">
        <v>7.97</v>
      </c>
      <c r="F90" t="n">
        <v>5.08</v>
      </c>
      <c r="G90" t="n">
        <v>76.25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67.05</v>
      </c>
      <c r="Q90" t="n">
        <v>202.81</v>
      </c>
      <c r="R90" t="n">
        <v>19.03</v>
      </c>
      <c r="S90" t="n">
        <v>13.89</v>
      </c>
      <c r="T90" t="n">
        <v>894.38</v>
      </c>
      <c r="U90" t="n">
        <v>0.73</v>
      </c>
      <c r="V90" t="n">
        <v>0.76</v>
      </c>
      <c r="W90" t="n">
        <v>0.64</v>
      </c>
      <c r="X90" t="n">
        <v>0.04</v>
      </c>
      <c r="Y90" t="n">
        <v>1</v>
      </c>
      <c r="Z90" t="n">
        <v>10</v>
      </c>
      <c r="AA90" t="n">
        <v>44.4710378677841</v>
      </c>
      <c r="AB90" t="n">
        <v>60.84723593440799</v>
      </c>
      <c r="AC90" t="n">
        <v>55.04006113647257</v>
      </c>
      <c r="AD90" t="n">
        <v>44471.0378677841</v>
      </c>
      <c r="AE90" t="n">
        <v>60847.23593440799</v>
      </c>
      <c r="AF90" t="n">
        <v>2.843021617939953e-06</v>
      </c>
      <c r="AG90" t="n">
        <v>0.1660416666666667</v>
      </c>
      <c r="AH90" t="n">
        <v>55040.06113647257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12.5361</v>
      </c>
      <c r="E91" t="n">
        <v>7.98</v>
      </c>
      <c r="F91" t="n">
        <v>5.09</v>
      </c>
      <c r="G91" t="n">
        <v>76.29000000000001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66.48999999999999</v>
      </c>
      <c r="Q91" t="n">
        <v>202.81</v>
      </c>
      <c r="R91" t="n">
        <v>19.06</v>
      </c>
      <c r="S91" t="n">
        <v>13.89</v>
      </c>
      <c r="T91" t="n">
        <v>908.05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44.26793138004258</v>
      </c>
      <c r="AB91" t="n">
        <v>60.56933667745434</v>
      </c>
      <c r="AC91" t="n">
        <v>54.78868419456844</v>
      </c>
      <c r="AD91" t="n">
        <v>44267.93138004258</v>
      </c>
      <c r="AE91" t="n">
        <v>60569.33667745435</v>
      </c>
      <c r="AF91" t="n">
        <v>2.842114760221772e-06</v>
      </c>
      <c r="AG91" t="n">
        <v>0.16625</v>
      </c>
      <c r="AH91" t="n">
        <v>54788.68419456844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12.6431</v>
      </c>
      <c r="E92" t="n">
        <v>7.91</v>
      </c>
      <c r="F92" t="n">
        <v>5.06</v>
      </c>
      <c r="G92" t="n">
        <v>101.28</v>
      </c>
      <c r="H92" t="n">
        <v>1.53</v>
      </c>
      <c r="I92" t="n">
        <v>3</v>
      </c>
      <c r="J92" t="n">
        <v>273.45</v>
      </c>
      <c r="K92" t="n">
        <v>57.72</v>
      </c>
      <c r="L92" t="n">
        <v>23.5</v>
      </c>
      <c r="M92" t="n">
        <v>1</v>
      </c>
      <c r="N92" t="n">
        <v>72.22</v>
      </c>
      <c r="O92" t="n">
        <v>33959.47</v>
      </c>
      <c r="P92" t="n">
        <v>65.69</v>
      </c>
      <c r="Q92" t="n">
        <v>202.81</v>
      </c>
      <c r="R92" t="n">
        <v>18.4</v>
      </c>
      <c r="S92" t="n">
        <v>13.89</v>
      </c>
      <c r="T92" t="n">
        <v>584.97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43.48622311007359</v>
      </c>
      <c r="AB92" t="n">
        <v>59.49976893594837</v>
      </c>
      <c r="AC92" t="n">
        <v>53.82119449716372</v>
      </c>
      <c r="AD92" t="n">
        <v>43486.22311007359</v>
      </c>
      <c r="AE92" t="n">
        <v>59499.76893594838</v>
      </c>
      <c r="AF92" t="n">
        <v>2.86637320418311e-06</v>
      </c>
      <c r="AG92" t="n">
        <v>0.1647916666666667</v>
      </c>
      <c r="AH92" t="n">
        <v>53821.19449716371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12.6338</v>
      </c>
      <c r="E93" t="n">
        <v>7.92</v>
      </c>
      <c r="F93" t="n">
        <v>5.07</v>
      </c>
      <c r="G93" t="n">
        <v>101.39</v>
      </c>
      <c r="H93" t="n">
        <v>1.54</v>
      </c>
      <c r="I93" t="n">
        <v>3</v>
      </c>
      <c r="J93" t="n">
        <v>273.93</v>
      </c>
      <c r="K93" t="n">
        <v>57.72</v>
      </c>
      <c r="L93" t="n">
        <v>23.75</v>
      </c>
      <c r="M93" t="n">
        <v>1</v>
      </c>
      <c r="N93" t="n">
        <v>72.45999999999999</v>
      </c>
      <c r="O93" t="n">
        <v>34018.96</v>
      </c>
      <c r="P93" t="n">
        <v>65.83</v>
      </c>
      <c r="Q93" t="n">
        <v>202.83</v>
      </c>
      <c r="R93" t="n">
        <v>18.6</v>
      </c>
      <c r="S93" t="n">
        <v>13.89</v>
      </c>
      <c r="T93" t="n">
        <v>687.16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43.60316799062404</v>
      </c>
      <c r="AB93" t="n">
        <v>59.65977808076143</v>
      </c>
      <c r="AC93" t="n">
        <v>53.96593259377011</v>
      </c>
      <c r="AD93" t="n">
        <v>43603.16799062404</v>
      </c>
      <c r="AE93" t="n">
        <v>59659.77808076143</v>
      </c>
      <c r="AF93" t="n">
        <v>2.86426475998834e-06</v>
      </c>
      <c r="AG93" t="n">
        <v>0.165</v>
      </c>
      <c r="AH93" t="n">
        <v>53965.93259377011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12.6302</v>
      </c>
      <c r="E94" t="n">
        <v>7.92</v>
      </c>
      <c r="F94" t="n">
        <v>5.07</v>
      </c>
      <c r="G94" t="n">
        <v>101.44</v>
      </c>
      <c r="H94" t="n">
        <v>1.56</v>
      </c>
      <c r="I94" t="n">
        <v>3</v>
      </c>
      <c r="J94" t="n">
        <v>274.41</v>
      </c>
      <c r="K94" t="n">
        <v>57.72</v>
      </c>
      <c r="L94" t="n">
        <v>24</v>
      </c>
      <c r="M94" t="n">
        <v>1</v>
      </c>
      <c r="N94" t="n">
        <v>72.69</v>
      </c>
      <c r="O94" t="n">
        <v>34078.55</v>
      </c>
      <c r="P94" t="n">
        <v>65.92</v>
      </c>
      <c r="Q94" t="n">
        <v>202.81</v>
      </c>
      <c r="R94" t="n">
        <v>18.64</v>
      </c>
      <c r="S94" t="n">
        <v>13.89</v>
      </c>
      <c r="T94" t="n">
        <v>706.55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43.6537075405122</v>
      </c>
      <c r="AB94" t="n">
        <v>59.72892852256596</v>
      </c>
      <c r="AC94" t="n">
        <v>54.02848341446208</v>
      </c>
      <c r="AD94" t="n">
        <v>43653.7075405122</v>
      </c>
      <c r="AE94" t="n">
        <v>59728.92852256596</v>
      </c>
      <c r="AF94" t="n">
        <v>2.863448588041976e-06</v>
      </c>
      <c r="AG94" t="n">
        <v>0.165</v>
      </c>
      <c r="AH94" t="n">
        <v>54028.48341446208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12.6351</v>
      </c>
      <c r="E95" t="n">
        <v>7.91</v>
      </c>
      <c r="F95" t="n">
        <v>5.07</v>
      </c>
      <c r="G95" t="n">
        <v>101.38</v>
      </c>
      <c r="H95" t="n">
        <v>1.57</v>
      </c>
      <c r="I95" t="n">
        <v>3</v>
      </c>
      <c r="J95" t="n">
        <v>274.9</v>
      </c>
      <c r="K95" t="n">
        <v>57.72</v>
      </c>
      <c r="L95" t="n">
        <v>24.25</v>
      </c>
      <c r="M95" t="n">
        <v>1</v>
      </c>
      <c r="N95" t="n">
        <v>72.92</v>
      </c>
      <c r="O95" t="n">
        <v>34138.22</v>
      </c>
      <c r="P95" t="n">
        <v>66.06999999999999</v>
      </c>
      <c r="Q95" t="n">
        <v>202.81</v>
      </c>
      <c r="R95" t="n">
        <v>18.56</v>
      </c>
      <c r="S95" t="n">
        <v>13.89</v>
      </c>
      <c r="T95" t="n">
        <v>665.7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43.70139829499497</v>
      </c>
      <c r="AB95" t="n">
        <v>59.79418111681686</v>
      </c>
      <c r="AC95" t="n">
        <v>54.08750839270029</v>
      </c>
      <c r="AD95" t="n">
        <v>43701.39829499497</v>
      </c>
      <c r="AE95" t="n">
        <v>59794.18111681686</v>
      </c>
      <c r="AF95" t="n">
        <v>2.864559488746748e-06</v>
      </c>
      <c r="AG95" t="n">
        <v>0.1647916666666667</v>
      </c>
      <c r="AH95" t="n">
        <v>54087.50839270029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12.6369</v>
      </c>
      <c r="E96" t="n">
        <v>7.91</v>
      </c>
      <c r="F96" t="n">
        <v>5.07</v>
      </c>
      <c r="G96" t="n">
        <v>101.36</v>
      </c>
      <c r="H96" t="n">
        <v>1.58</v>
      </c>
      <c r="I96" t="n">
        <v>3</v>
      </c>
      <c r="J96" t="n">
        <v>275.38</v>
      </c>
      <c r="K96" t="n">
        <v>57.72</v>
      </c>
      <c r="L96" t="n">
        <v>24.5</v>
      </c>
      <c r="M96" t="n">
        <v>1</v>
      </c>
      <c r="N96" t="n">
        <v>73.16</v>
      </c>
      <c r="O96" t="n">
        <v>34197.98</v>
      </c>
      <c r="P96" t="n">
        <v>66.06999999999999</v>
      </c>
      <c r="Q96" t="n">
        <v>202.81</v>
      </c>
      <c r="R96" t="n">
        <v>18.51</v>
      </c>
      <c r="S96" t="n">
        <v>13.89</v>
      </c>
      <c r="T96" t="n">
        <v>637.88</v>
      </c>
      <c r="U96" t="n">
        <v>0.75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43.69550661292238</v>
      </c>
      <c r="AB96" t="n">
        <v>59.78611985748248</v>
      </c>
      <c r="AC96" t="n">
        <v>54.08021648864272</v>
      </c>
      <c r="AD96" t="n">
        <v>43695.50661292238</v>
      </c>
      <c r="AE96" t="n">
        <v>59786.11985748247</v>
      </c>
      <c r="AF96" t="n">
        <v>2.86496757471993e-06</v>
      </c>
      <c r="AG96" t="n">
        <v>0.1647916666666667</v>
      </c>
      <c r="AH96" t="n">
        <v>54080.21648864272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12.6396</v>
      </c>
      <c r="E97" t="n">
        <v>7.91</v>
      </c>
      <c r="F97" t="n">
        <v>5.07</v>
      </c>
      <c r="G97" t="n">
        <v>101.32</v>
      </c>
      <c r="H97" t="n">
        <v>1.6</v>
      </c>
      <c r="I97" t="n">
        <v>3</v>
      </c>
      <c r="J97" t="n">
        <v>275.87</v>
      </c>
      <c r="K97" t="n">
        <v>57.72</v>
      </c>
      <c r="L97" t="n">
        <v>24.75</v>
      </c>
      <c r="M97" t="n">
        <v>1</v>
      </c>
      <c r="N97" t="n">
        <v>73.39</v>
      </c>
      <c r="O97" t="n">
        <v>34257.84</v>
      </c>
      <c r="P97" t="n">
        <v>66.06</v>
      </c>
      <c r="Q97" t="n">
        <v>202.81</v>
      </c>
      <c r="R97" t="n">
        <v>18.47</v>
      </c>
      <c r="S97" t="n">
        <v>13.89</v>
      </c>
      <c r="T97" t="n">
        <v>619.8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43.68236675296617</v>
      </c>
      <c r="AB97" t="n">
        <v>59.7681413214007</v>
      </c>
      <c r="AC97" t="n">
        <v>54.06395379881155</v>
      </c>
      <c r="AD97" t="n">
        <v>43682.36675296618</v>
      </c>
      <c r="AE97" t="n">
        <v>59768.1413214007</v>
      </c>
      <c r="AF97" t="n">
        <v>2.865579703679702e-06</v>
      </c>
      <c r="AG97" t="n">
        <v>0.1647916666666667</v>
      </c>
      <c r="AH97" t="n">
        <v>54063.95379881155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12.6369</v>
      </c>
      <c r="E98" t="n">
        <v>7.91</v>
      </c>
      <c r="F98" t="n">
        <v>5.07</v>
      </c>
      <c r="G98" t="n">
        <v>101.36</v>
      </c>
      <c r="H98" t="n">
        <v>1.61</v>
      </c>
      <c r="I98" t="n">
        <v>3</v>
      </c>
      <c r="J98" t="n">
        <v>276.35</v>
      </c>
      <c r="K98" t="n">
        <v>57.72</v>
      </c>
      <c r="L98" t="n">
        <v>25</v>
      </c>
      <c r="M98" t="n">
        <v>1</v>
      </c>
      <c r="N98" t="n">
        <v>73.63</v>
      </c>
      <c r="O98" t="n">
        <v>34317.79</v>
      </c>
      <c r="P98" t="n">
        <v>66.2</v>
      </c>
      <c r="Q98" t="n">
        <v>202.81</v>
      </c>
      <c r="R98" t="n">
        <v>18.53</v>
      </c>
      <c r="S98" t="n">
        <v>13.89</v>
      </c>
      <c r="T98" t="n">
        <v>652.3099999999999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43.7514898535672</v>
      </c>
      <c r="AB98" t="n">
        <v>59.86271859713896</v>
      </c>
      <c r="AC98" t="n">
        <v>54.14950475209342</v>
      </c>
      <c r="AD98" t="n">
        <v>43751.4898535672</v>
      </c>
      <c r="AE98" t="n">
        <v>59862.71859713896</v>
      </c>
      <c r="AF98" t="n">
        <v>2.86496757471993e-06</v>
      </c>
      <c r="AG98" t="n">
        <v>0.1647916666666667</v>
      </c>
      <c r="AH98" t="n">
        <v>54149.50475209342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12.6387</v>
      </c>
      <c r="E99" t="n">
        <v>7.91</v>
      </c>
      <c r="F99" t="n">
        <v>5.07</v>
      </c>
      <c r="G99" t="n">
        <v>101.33</v>
      </c>
      <c r="H99" t="n">
        <v>1.62</v>
      </c>
      <c r="I99" t="n">
        <v>3</v>
      </c>
      <c r="J99" t="n">
        <v>276.84</v>
      </c>
      <c r="K99" t="n">
        <v>57.72</v>
      </c>
      <c r="L99" t="n">
        <v>25.25</v>
      </c>
      <c r="M99" t="n">
        <v>1</v>
      </c>
      <c r="N99" t="n">
        <v>73.87</v>
      </c>
      <c r="O99" t="n">
        <v>34377.83</v>
      </c>
      <c r="P99" t="n">
        <v>66.31999999999999</v>
      </c>
      <c r="Q99" t="n">
        <v>202.94</v>
      </c>
      <c r="R99" t="n">
        <v>18.5</v>
      </c>
      <c r="S99" t="n">
        <v>13.89</v>
      </c>
      <c r="T99" t="n">
        <v>633.98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43.79726135427904</v>
      </c>
      <c r="AB99" t="n">
        <v>59.92534518370896</v>
      </c>
      <c r="AC99" t="n">
        <v>54.20615434513816</v>
      </c>
      <c r="AD99" t="n">
        <v>43797.26135427904</v>
      </c>
      <c r="AE99" t="n">
        <v>59925.34518370895</v>
      </c>
      <c r="AF99" t="n">
        <v>2.865375660693111e-06</v>
      </c>
      <c r="AG99" t="n">
        <v>0.1647916666666667</v>
      </c>
      <c r="AH99" t="n">
        <v>54206.15434513816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12.6325</v>
      </c>
      <c r="E100" t="n">
        <v>7.92</v>
      </c>
      <c r="F100" t="n">
        <v>5.07</v>
      </c>
      <c r="G100" t="n">
        <v>101.41</v>
      </c>
      <c r="H100" t="n">
        <v>1.64</v>
      </c>
      <c r="I100" t="n">
        <v>3</v>
      </c>
      <c r="J100" t="n">
        <v>277.33</v>
      </c>
      <c r="K100" t="n">
        <v>57.72</v>
      </c>
      <c r="L100" t="n">
        <v>25.5</v>
      </c>
      <c r="M100" t="n">
        <v>1</v>
      </c>
      <c r="N100" t="n">
        <v>74.09999999999999</v>
      </c>
      <c r="O100" t="n">
        <v>34437.96</v>
      </c>
      <c r="P100" t="n">
        <v>66.66</v>
      </c>
      <c r="Q100" t="n">
        <v>202.81</v>
      </c>
      <c r="R100" t="n">
        <v>18.58</v>
      </c>
      <c r="S100" t="n">
        <v>13.89</v>
      </c>
      <c r="T100" t="n">
        <v>676.36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43.96497033149162</v>
      </c>
      <c r="AB100" t="n">
        <v>60.15481200512897</v>
      </c>
      <c r="AC100" t="n">
        <v>54.41372117518063</v>
      </c>
      <c r="AD100" t="n">
        <v>43964.97033149162</v>
      </c>
      <c r="AE100" t="n">
        <v>60154.81200512897</v>
      </c>
      <c r="AF100" t="n">
        <v>2.86397003122993e-06</v>
      </c>
      <c r="AG100" t="n">
        <v>0.165</v>
      </c>
      <c r="AH100" t="n">
        <v>54413.72117518063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12.6316</v>
      </c>
      <c r="E101" t="n">
        <v>7.92</v>
      </c>
      <c r="F101" t="n">
        <v>5.07</v>
      </c>
      <c r="G101" t="n">
        <v>101.42</v>
      </c>
      <c r="H101" t="n">
        <v>1.65</v>
      </c>
      <c r="I101" t="n">
        <v>3</v>
      </c>
      <c r="J101" t="n">
        <v>277.82</v>
      </c>
      <c r="K101" t="n">
        <v>57.72</v>
      </c>
      <c r="L101" t="n">
        <v>25.75</v>
      </c>
      <c r="M101" t="n">
        <v>1</v>
      </c>
      <c r="N101" t="n">
        <v>74.34</v>
      </c>
      <c r="O101" t="n">
        <v>34498.19</v>
      </c>
      <c r="P101" t="n">
        <v>66.67</v>
      </c>
      <c r="Q101" t="n">
        <v>202.81</v>
      </c>
      <c r="R101" t="n">
        <v>18.66</v>
      </c>
      <c r="S101" t="n">
        <v>13.89</v>
      </c>
      <c r="T101" t="n">
        <v>712.64</v>
      </c>
      <c r="U101" t="n">
        <v>0.74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43.97224433445</v>
      </c>
      <c r="AB101" t="n">
        <v>60.16476461688298</v>
      </c>
      <c r="AC101" t="n">
        <v>54.42272392363741</v>
      </c>
      <c r="AD101" t="n">
        <v>43972.24433445</v>
      </c>
      <c r="AE101" t="n">
        <v>60164.76461688297</v>
      </c>
      <c r="AF101" t="n">
        <v>2.86376598824334e-06</v>
      </c>
      <c r="AG101" t="n">
        <v>0.165</v>
      </c>
      <c r="AH101" t="n">
        <v>54422.72392363742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12.6347</v>
      </c>
      <c r="E102" t="n">
        <v>7.91</v>
      </c>
      <c r="F102" t="n">
        <v>5.07</v>
      </c>
      <c r="G102" t="n">
        <v>101.38</v>
      </c>
      <c r="H102" t="n">
        <v>1.66</v>
      </c>
      <c r="I102" t="n">
        <v>3</v>
      </c>
      <c r="J102" t="n">
        <v>278.31</v>
      </c>
      <c r="K102" t="n">
        <v>57.72</v>
      </c>
      <c r="L102" t="n">
        <v>26</v>
      </c>
      <c r="M102" t="n">
        <v>1</v>
      </c>
      <c r="N102" t="n">
        <v>74.58</v>
      </c>
      <c r="O102" t="n">
        <v>34558.51</v>
      </c>
      <c r="P102" t="n">
        <v>66.51000000000001</v>
      </c>
      <c r="Q102" t="n">
        <v>202.81</v>
      </c>
      <c r="R102" t="n">
        <v>18.53</v>
      </c>
      <c r="S102" t="n">
        <v>13.89</v>
      </c>
      <c r="T102" t="n">
        <v>650.2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43.89222251646899</v>
      </c>
      <c r="AB102" t="n">
        <v>60.05527523520798</v>
      </c>
      <c r="AC102" t="n">
        <v>54.32368405488014</v>
      </c>
      <c r="AD102" t="n">
        <v>43892.22251646899</v>
      </c>
      <c r="AE102" t="n">
        <v>60055.27523520798</v>
      </c>
      <c r="AF102" t="n">
        <v>2.86446880297493e-06</v>
      </c>
      <c r="AG102" t="n">
        <v>0.1647916666666667</v>
      </c>
      <c r="AH102" t="n">
        <v>54323.68405488014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12.6338</v>
      </c>
      <c r="E103" t="n">
        <v>7.92</v>
      </c>
      <c r="F103" t="n">
        <v>5.07</v>
      </c>
      <c r="G103" t="n">
        <v>101.39</v>
      </c>
      <c r="H103" t="n">
        <v>1.68</v>
      </c>
      <c r="I103" t="n">
        <v>3</v>
      </c>
      <c r="J103" t="n">
        <v>278.79</v>
      </c>
      <c r="K103" t="n">
        <v>57.72</v>
      </c>
      <c r="L103" t="n">
        <v>26.25</v>
      </c>
      <c r="M103" t="n">
        <v>0</v>
      </c>
      <c r="N103" t="n">
        <v>74.81999999999999</v>
      </c>
      <c r="O103" t="n">
        <v>34618.92</v>
      </c>
      <c r="P103" t="n">
        <v>66.62</v>
      </c>
      <c r="Q103" t="n">
        <v>202.81</v>
      </c>
      <c r="R103" t="n">
        <v>18.57</v>
      </c>
      <c r="S103" t="n">
        <v>13.89</v>
      </c>
      <c r="T103" t="n">
        <v>671.65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43.94345731512635</v>
      </c>
      <c r="AB103" t="n">
        <v>60.12537694705073</v>
      </c>
      <c r="AC103" t="n">
        <v>54.387095357733</v>
      </c>
      <c r="AD103" t="n">
        <v>43943.45731512635</v>
      </c>
      <c r="AE103" t="n">
        <v>60125.37694705072</v>
      </c>
      <c r="AF103" t="n">
        <v>2.86426475998834e-06</v>
      </c>
      <c r="AG103" t="n">
        <v>0.165</v>
      </c>
      <c r="AH103" t="n">
        <v>54387.095357733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6.8405</v>
      </c>
      <c r="E2" t="n">
        <v>14.62</v>
      </c>
      <c r="F2" t="n">
        <v>6.87</v>
      </c>
      <c r="G2" t="n">
        <v>4.63</v>
      </c>
      <c r="H2" t="n">
        <v>0.06</v>
      </c>
      <c r="I2" t="n">
        <v>89</v>
      </c>
      <c r="J2" t="n">
        <v>285.18</v>
      </c>
      <c r="K2" t="n">
        <v>61.2</v>
      </c>
      <c r="L2" t="n">
        <v>1</v>
      </c>
      <c r="M2" t="n">
        <v>87</v>
      </c>
      <c r="N2" t="n">
        <v>77.98</v>
      </c>
      <c r="O2" t="n">
        <v>35406.83</v>
      </c>
      <c r="P2" t="n">
        <v>121.98</v>
      </c>
      <c r="Q2" t="n">
        <v>202.89</v>
      </c>
      <c r="R2" t="n">
        <v>74.65000000000001</v>
      </c>
      <c r="S2" t="n">
        <v>13.89</v>
      </c>
      <c r="T2" t="n">
        <v>28278.15</v>
      </c>
      <c r="U2" t="n">
        <v>0.19</v>
      </c>
      <c r="V2" t="n">
        <v>0.5600000000000001</v>
      </c>
      <c r="W2" t="n">
        <v>0.79</v>
      </c>
      <c r="X2" t="n">
        <v>1.83</v>
      </c>
      <c r="Y2" t="n">
        <v>1</v>
      </c>
      <c r="Z2" t="n">
        <v>10</v>
      </c>
      <c r="AA2" t="n">
        <v>134.8762583016189</v>
      </c>
      <c r="AB2" t="n">
        <v>184.5436469287573</v>
      </c>
      <c r="AC2" t="n">
        <v>166.9310602745637</v>
      </c>
      <c r="AD2" t="n">
        <v>134876.2583016189</v>
      </c>
      <c r="AE2" t="n">
        <v>184543.6469287573</v>
      </c>
      <c r="AF2" t="n">
        <v>1.502583174229332e-06</v>
      </c>
      <c r="AG2" t="n">
        <v>0.3045833333333333</v>
      </c>
      <c r="AH2" t="n">
        <v>166931.0602745637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7.7729</v>
      </c>
      <c r="E3" t="n">
        <v>12.87</v>
      </c>
      <c r="F3" t="n">
        <v>6.36</v>
      </c>
      <c r="G3" t="n">
        <v>5.78</v>
      </c>
      <c r="H3" t="n">
        <v>0.08</v>
      </c>
      <c r="I3" t="n">
        <v>66</v>
      </c>
      <c r="J3" t="n">
        <v>285.68</v>
      </c>
      <c r="K3" t="n">
        <v>61.2</v>
      </c>
      <c r="L3" t="n">
        <v>1.25</v>
      </c>
      <c r="M3" t="n">
        <v>64</v>
      </c>
      <c r="N3" t="n">
        <v>78.23999999999999</v>
      </c>
      <c r="O3" t="n">
        <v>35468.6</v>
      </c>
      <c r="P3" t="n">
        <v>112.75</v>
      </c>
      <c r="Q3" t="n">
        <v>202.82</v>
      </c>
      <c r="R3" t="n">
        <v>58.72</v>
      </c>
      <c r="S3" t="n">
        <v>13.89</v>
      </c>
      <c r="T3" t="n">
        <v>20428.57</v>
      </c>
      <c r="U3" t="n">
        <v>0.24</v>
      </c>
      <c r="V3" t="n">
        <v>0.61</v>
      </c>
      <c r="W3" t="n">
        <v>0.75</v>
      </c>
      <c r="X3" t="n">
        <v>1.32</v>
      </c>
      <c r="Y3" t="n">
        <v>1</v>
      </c>
      <c r="Z3" t="n">
        <v>10</v>
      </c>
      <c r="AA3" t="n">
        <v>110.1535098715426</v>
      </c>
      <c r="AB3" t="n">
        <v>150.7168918360603</v>
      </c>
      <c r="AC3" t="n">
        <v>136.332683211754</v>
      </c>
      <c r="AD3" t="n">
        <v>110153.5098715426</v>
      </c>
      <c r="AE3" t="n">
        <v>150716.8918360603</v>
      </c>
      <c r="AF3" t="n">
        <v>1.70739401432164e-06</v>
      </c>
      <c r="AG3" t="n">
        <v>0.268125</v>
      </c>
      <c r="AH3" t="n">
        <v>136332.683211754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8.395899999999999</v>
      </c>
      <c r="E4" t="n">
        <v>11.91</v>
      </c>
      <c r="F4" t="n">
        <v>6.11</v>
      </c>
      <c r="G4" t="n">
        <v>6.91</v>
      </c>
      <c r="H4" t="n">
        <v>0.09</v>
      </c>
      <c r="I4" t="n">
        <v>53</v>
      </c>
      <c r="J4" t="n">
        <v>286.19</v>
      </c>
      <c r="K4" t="n">
        <v>61.2</v>
      </c>
      <c r="L4" t="n">
        <v>1.5</v>
      </c>
      <c r="M4" t="n">
        <v>51</v>
      </c>
      <c r="N4" t="n">
        <v>78.48999999999999</v>
      </c>
      <c r="O4" t="n">
        <v>35530.47</v>
      </c>
      <c r="P4" t="n">
        <v>108.11</v>
      </c>
      <c r="Q4" t="n">
        <v>202.82</v>
      </c>
      <c r="R4" t="n">
        <v>50.71</v>
      </c>
      <c r="S4" t="n">
        <v>13.89</v>
      </c>
      <c r="T4" t="n">
        <v>16490.68</v>
      </c>
      <c r="U4" t="n">
        <v>0.27</v>
      </c>
      <c r="V4" t="n">
        <v>0.63</v>
      </c>
      <c r="W4" t="n">
        <v>0.73</v>
      </c>
      <c r="X4" t="n">
        <v>1.07</v>
      </c>
      <c r="Y4" t="n">
        <v>1</v>
      </c>
      <c r="Z4" t="n">
        <v>10</v>
      </c>
      <c r="AA4" t="n">
        <v>98.05931161443482</v>
      </c>
      <c r="AB4" t="n">
        <v>134.1690762223233</v>
      </c>
      <c r="AC4" t="n">
        <v>121.3641678951817</v>
      </c>
      <c r="AD4" t="n">
        <v>98059.31161443482</v>
      </c>
      <c r="AE4" t="n">
        <v>134169.0762223233</v>
      </c>
      <c r="AF4" t="n">
        <v>1.8442420981671e-06</v>
      </c>
      <c r="AG4" t="n">
        <v>0.248125</v>
      </c>
      <c r="AH4" t="n">
        <v>121364.1678951817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8.8935</v>
      </c>
      <c r="E5" t="n">
        <v>11.24</v>
      </c>
      <c r="F5" t="n">
        <v>5.92</v>
      </c>
      <c r="G5" t="n">
        <v>8.08</v>
      </c>
      <c r="H5" t="n">
        <v>0.11</v>
      </c>
      <c r="I5" t="n">
        <v>44</v>
      </c>
      <c r="J5" t="n">
        <v>286.69</v>
      </c>
      <c r="K5" t="n">
        <v>61.2</v>
      </c>
      <c r="L5" t="n">
        <v>1.75</v>
      </c>
      <c r="M5" t="n">
        <v>42</v>
      </c>
      <c r="N5" t="n">
        <v>78.73999999999999</v>
      </c>
      <c r="O5" t="n">
        <v>35592.57</v>
      </c>
      <c r="P5" t="n">
        <v>104.85</v>
      </c>
      <c r="Q5" t="n">
        <v>202.87</v>
      </c>
      <c r="R5" t="n">
        <v>45.27</v>
      </c>
      <c r="S5" t="n">
        <v>13.89</v>
      </c>
      <c r="T5" t="n">
        <v>13816.68</v>
      </c>
      <c r="U5" t="n">
        <v>0.31</v>
      </c>
      <c r="V5" t="n">
        <v>0.65</v>
      </c>
      <c r="W5" t="n">
        <v>0.71</v>
      </c>
      <c r="X5" t="n">
        <v>0.88</v>
      </c>
      <c r="Y5" t="n">
        <v>1</v>
      </c>
      <c r="Z5" t="n">
        <v>10</v>
      </c>
      <c r="AA5" t="n">
        <v>89.92737153376841</v>
      </c>
      <c r="AB5" t="n">
        <v>123.0425970480844</v>
      </c>
      <c r="AC5" t="n">
        <v>111.2995842772171</v>
      </c>
      <c r="AD5" t="n">
        <v>89927.37153376841</v>
      </c>
      <c r="AE5" t="n">
        <v>123042.5970480844</v>
      </c>
      <c r="AF5" t="n">
        <v>1.953544837366942e-06</v>
      </c>
      <c r="AG5" t="n">
        <v>0.2341666666666667</v>
      </c>
      <c r="AH5" t="n">
        <v>111299.5842772171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9.266400000000001</v>
      </c>
      <c r="E6" t="n">
        <v>10.79</v>
      </c>
      <c r="F6" t="n">
        <v>5.79</v>
      </c>
      <c r="G6" t="n">
        <v>9.15</v>
      </c>
      <c r="H6" t="n">
        <v>0.12</v>
      </c>
      <c r="I6" t="n">
        <v>38</v>
      </c>
      <c r="J6" t="n">
        <v>287.19</v>
      </c>
      <c r="K6" t="n">
        <v>61.2</v>
      </c>
      <c r="L6" t="n">
        <v>2</v>
      </c>
      <c r="M6" t="n">
        <v>36</v>
      </c>
      <c r="N6" t="n">
        <v>78.98999999999999</v>
      </c>
      <c r="O6" t="n">
        <v>35654.65</v>
      </c>
      <c r="P6" t="n">
        <v>102.46</v>
      </c>
      <c r="Q6" t="n">
        <v>202.84</v>
      </c>
      <c r="R6" t="n">
        <v>41.21</v>
      </c>
      <c r="S6" t="n">
        <v>13.89</v>
      </c>
      <c r="T6" t="n">
        <v>11815.25</v>
      </c>
      <c r="U6" t="n">
        <v>0.34</v>
      </c>
      <c r="V6" t="n">
        <v>0.67</v>
      </c>
      <c r="W6" t="n">
        <v>0.7</v>
      </c>
      <c r="X6" t="n">
        <v>0.76</v>
      </c>
      <c r="Y6" t="n">
        <v>1</v>
      </c>
      <c r="Z6" t="n">
        <v>10</v>
      </c>
      <c r="AA6" t="n">
        <v>84.48380085585039</v>
      </c>
      <c r="AB6" t="n">
        <v>115.5944634931716</v>
      </c>
      <c r="AC6" t="n">
        <v>104.5622901352617</v>
      </c>
      <c r="AD6" t="n">
        <v>84483.80085585039</v>
      </c>
      <c r="AE6" t="n">
        <v>115594.4634931716</v>
      </c>
      <c r="AF6" t="n">
        <v>2.035455993813126e-06</v>
      </c>
      <c r="AG6" t="n">
        <v>0.2247916666666666</v>
      </c>
      <c r="AH6" t="n">
        <v>104562.2901352617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9.6023</v>
      </c>
      <c r="E7" t="n">
        <v>10.41</v>
      </c>
      <c r="F7" t="n">
        <v>5.69</v>
      </c>
      <c r="G7" t="n">
        <v>10.34</v>
      </c>
      <c r="H7" t="n">
        <v>0.14</v>
      </c>
      <c r="I7" t="n">
        <v>33</v>
      </c>
      <c r="J7" t="n">
        <v>287.7</v>
      </c>
      <c r="K7" t="n">
        <v>61.2</v>
      </c>
      <c r="L7" t="n">
        <v>2.25</v>
      </c>
      <c r="M7" t="n">
        <v>31</v>
      </c>
      <c r="N7" t="n">
        <v>79.25</v>
      </c>
      <c r="O7" t="n">
        <v>35716.83</v>
      </c>
      <c r="P7" t="n">
        <v>100.39</v>
      </c>
      <c r="Q7" t="n">
        <v>202.82</v>
      </c>
      <c r="R7" t="n">
        <v>37.81</v>
      </c>
      <c r="S7" t="n">
        <v>13.89</v>
      </c>
      <c r="T7" t="n">
        <v>10137.96</v>
      </c>
      <c r="U7" t="n">
        <v>0.37</v>
      </c>
      <c r="V7" t="n">
        <v>0.68</v>
      </c>
      <c r="W7" t="n">
        <v>0.6899999999999999</v>
      </c>
      <c r="X7" t="n">
        <v>0.65</v>
      </c>
      <c r="Y7" t="n">
        <v>1</v>
      </c>
      <c r="Z7" t="n">
        <v>10</v>
      </c>
      <c r="AA7" t="n">
        <v>80.05067089717258</v>
      </c>
      <c r="AB7" t="n">
        <v>109.5288595078209</v>
      </c>
      <c r="AC7" t="n">
        <v>99.07557888114226</v>
      </c>
      <c r="AD7" t="n">
        <v>80050.67089717257</v>
      </c>
      <c r="AE7" t="n">
        <v>109528.8595078209</v>
      </c>
      <c r="AF7" t="n">
        <v>2.109239735969931e-06</v>
      </c>
      <c r="AG7" t="n">
        <v>0.216875</v>
      </c>
      <c r="AH7" t="n">
        <v>99075.57888114227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9.805300000000001</v>
      </c>
      <c r="E8" t="n">
        <v>10.2</v>
      </c>
      <c r="F8" t="n">
        <v>5.63</v>
      </c>
      <c r="G8" t="n">
        <v>11.27</v>
      </c>
      <c r="H8" t="n">
        <v>0.15</v>
      </c>
      <c r="I8" t="n">
        <v>30</v>
      </c>
      <c r="J8" t="n">
        <v>288.2</v>
      </c>
      <c r="K8" t="n">
        <v>61.2</v>
      </c>
      <c r="L8" t="n">
        <v>2.5</v>
      </c>
      <c r="M8" t="n">
        <v>28</v>
      </c>
      <c r="N8" t="n">
        <v>79.5</v>
      </c>
      <c r="O8" t="n">
        <v>35779.11</v>
      </c>
      <c r="P8" t="n">
        <v>99.41</v>
      </c>
      <c r="Q8" t="n">
        <v>202.85</v>
      </c>
      <c r="R8" t="n">
        <v>35.81</v>
      </c>
      <c r="S8" t="n">
        <v>13.89</v>
      </c>
      <c r="T8" t="n">
        <v>9156.799999999999</v>
      </c>
      <c r="U8" t="n">
        <v>0.39</v>
      </c>
      <c r="V8" t="n">
        <v>0.6899999999999999</v>
      </c>
      <c r="W8" t="n">
        <v>0.6899999999999999</v>
      </c>
      <c r="X8" t="n">
        <v>0.59</v>
      </c>
      <c r="Y8" t="n">
        <v>1</v>
      </c>
      <c r="Z8" t="n">
        <v>10</v>
      </c>
      <c r="AA8" t="n">
        <v>77.67135629602861</v>
      </c>
      <c r="AB8" t="n">
        <v>106.2733763025854</v>
      </c>
      <c r="AC8" t="n">
        <v>96.13079442391405</v>
      </c>
      <c r="AD8" t="n">
        <v>77671.35629602861</v>
      </c>
      <c r="AE8" t="n">
        <v>106273.3763025854</v>
      </c>
      <c r="AF8" t="n">
        <v>2.153830684638678e-06</v>
      </c>
      <c r="AG8" t="n">
        <v>0.2125</v>
      </c>
      <c r="AH8" t="n">
        <v>96130.79442391405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10.0248</v>
      </c>
      <c r="E9" t="n">
        <v>9.98</v>
      </c>
      <c r="F9" t="n">
        <v>5.57</v>
      </c>
      <c r="G9" t="n">
        <v>12.38</v>
      </c>
      <c r="H9" t="n">
        <v>0.17</v>
      </c>
      <c r="I9" t="n">
        <v>27</v>
      </c>
      <c r="J9" t="n">
        <v>288.71</v>
      </c>
      <c r="K9" t="n">
        <v>61.2</v>
      </c>
      <c r="L9" t="n">
        <v>2.75</v>
      </c>
      <c r="M9" t="n">
        <v>25</v>
      </c>
      <c r="N9" t="n">
        <v>79.76000000000001</v>
      </c>
      <c r="O9" t="n">
        <v>35841.5</v>
      </c>
      <c r="P9" t="n">
        <v>98.22</v>
      </c>
      <c r="Q9" t="n">
        <v>202.89</v>
      </c>
      <c r="R9" t="n">
        <v>34.04</v>
      </c>
      <c r="S9" t="n">
        <v>13.89</v>
      </c>
      <c r="T9" t="n">
        <v>8286.280000000001</v>
      </c>
      <c r="U9" t="n">
        <v>0.41</v>
      </c>
      <c r="V9" t="n">
        <v>0.6899999999999999</v>
      </c>
      <c r="W9" t="n">
        <v>0.6899999999999999</v>
      </c>
      <c r="X9" t="n">
        <v>0.53</v>
      </c>
      <c r="Y9" t="n">
        <v>1</v>
      </c>
      <c r="Z9" t="n">
        <v>10</v>
      </c>
      <c r="AA9" t="n">
        <v>75.15297874725499</v>
      </c>
      <c r="AB9" t="n">
        <v>102.8276210373789</v>
      </c>
      <c r="AC9" t="n">
        <v>93.01389720506987</v>
      </c>
      <c r="AD9" t="n">
        <v>75152.97874725499</v>
      </c>
      <c r="AE9" t="n">
        <v>102827.6210373789</v>
      </c>
      <c r="AF9" t="n">
        <v>2.202046020760794e-06</v>
      </c>
      <c r="AG9" t="n">
        <v>0.2079166666666667</v>
      </c>
      <c r="AH9" t="n">
        <v>93013.89720506986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10.1986</v>
      </c>
      <c r="E10" t="n">
        <v>9.81</v>
      </c>
      <c r="F10" t="n">
        <v>5.51</v>
      </c>
      <c r="G10" t="n">
        <v>13.22</v>
      </c>
      <c r="H10" t="n">
        <v>0.18</v>
      </c>
      <c r="I10" t="n">
        <v>25</v>
      </c>
      <c r="J10" t="n">
        <v>289.21</v>
      </c>
      <c r="K10" t="n">
        <v>61.2</v>
      </c>
      <c r="L10" t="n">
        <v>3</v>
      </c>
      <c r="M10" t="n">
        <v>23</v>
      </c>
      <c r="N10" t="n">
        <v>80.02</v>
      </c>
      <c r="O10" t="n">
        <v>35903.99</v>
      </c>
      <c r="P10" t="n">
        <v>97.03</v>
      </c>
      <c r="Q10" t="n">
        <v>202.83</v>
      </c>
      <c r="R10" t="n">
        <v>32.23</v>
      </c>
      <c r="S10" t="n">
        <v>13.89</v>
      </c>
      <c r="T10" t="n">
        <v>7392.09</v>
      </c>
      <c r="U10" t="n">
        <v>0.43</v>
      </c>
      <c r="V10" t="n">
        <v>0.7</v>
      </c>
      <c r="W10" t="n">
        <v>0.68</v>
      </c>
      <c r="X10" t="n">
        <v>0.47</v>
      </c>
      <c r="Y10" t="n">
        <v>1</v>
      </c>
      <c r="Z10" t="n">
        <v>10</v>
      </c>
      <c r="AA10" t="n">
        <v>73.0608714214123</v>
      </c>
      <c r="AB10" t="n">
        <v>99.96510749690118</v>
      </c>
      <c r="AC10" t="n">
        <v>90.4245779393314</v>
      </c>
      <c r="AD10" t="n">
        <v>73060.8714214123</v>
      </c>
      <c r="AE10" t="n">
        <v>99965.10749690118</v>
      </c>
      <c r="AF10" t="n">
        <v>2.240222901936301e-06</v>
      </c>
      <c r="AG10" t="n">
        <v>0.204375</v>
      </c>
      <c r="AH10" t="n">
        <v>90424.5779393314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10.3193</v>
      </c>
      <c r="E11" t="n">
        <v>9.69</v>
      </c>
      <c r="F11" t="n">
        <v>5.5</v>
      </c>
      <c r="G11" t="n">
        <v>14.35</v>
      </c>
      <c r="H11" t="n">
        <v>0.2</v>
      </c>
      <c r="I11" t="n">
        <v>23</v>
      </c>
      <c r="J11" t="n">
        <v>289.72</v>
      </c>
      <c r="K11" t="n">
        <v>61.2</v>
      </c>
      <c r="L11" t="n">
        <v>3.25</v>
      </c>
      <c r="M11" t="n">
        <v>21</v>
      </c>
      <c r="N11" t="n">
        <v>80.27</v>
      </c>
      <c r="O11" t="n">
        <v>35966.59</v>
      </c>
      <c r="P11" t="n">
        <v>96.84</v>
      </c>
      <c r="Q11" t="n">
        <v>202.83</v>
      </c>
      <c r="R11" t="n">
        <v>31.94</v>
      </c>
      <c r="S11" t="n">
        <v>13.89</v>
      </c>
      <c r="T11" t="n">
        <v>7256.32</v>
      </c>
      <c r="U11" t="n">
        <v>0.43</v>
      </c>
      <c r="V11" t="n">
        <v>0.7</v>
      </c>
      <c r="W11" t="n">
        <v>0.68</v>
      </c>
      <c r="X11" t="n">
        <v>0.46</v>
      </c>
      <c r="Y11" t="n">
        <v>1</v>
      </c>
      <c r="Z11" t="n">
        <v>10</v>
      </c>
      <c r="AA11" t="n">
        <v>72.09109128470439</v>
      </c>
      <c r="AB11" t="n">
        <v>98.638211530178</v>
      </c>
      <c r="AC11" t="n">
        <v>89.22431906136167</v>
      </c>
      <c r="AD11" t="n">
        <v>72091.09128470439</v>
      </c>
      <c r="AE11" t="n">
        <v>98638.211530178</v>
      </c>
      <c r="AF11" t="n">
        <v>2.266735845307324e-06</v>
      </c>
      <c r="AG11" t="n">
        <v>0.201875</v>
      </c>
      <c r="AH11" t="n">
        <v>89224.31906136168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10.4981</v>
      </c>
      <c r="E12" t="n">
        <v>9.529999999999999</v>
      </c>
      <c r="F12" t="n">
        <v>5.44</v>
      </c>
      <c r="G12" t="n">
        <v>15.56</v>
      </c>
      <c r="H12" t="n">
        <v>0.21</v>
      </c>
      <c r="I12" t="n">
        <v>21</v>
      </c>
      <c r="J12" t="n">
        <v>290.23</v>
      </c>
      <c r="K12" t="n">
        <v>61.2</v>
      </c>
      <c r="L12" t="n">
        <v>3.5</v>
      </c>
      <c r="M12" t="n">
        <v>19</v>
      </c>
      <c r="N12" t="n">
        <v>80.53</v>
      </c>
      <c r="O12" t="n">
        <v>36029.29</v>
      </c>
      <c r="P12" t="n">
        <v>95.75</v>
      </c>
      <c r="Q12" t="n">
        <v>202.84</v>
      </c>
      <c r="R12" t="n">
        <v>30.3</v>
      </c>
      <c r="S12" t="n">
        <v>13.89</v>
      </c>
      <c r="T12" t="n">
        <v>6445.86</v>
      </c>
      <c r="U12" t="n">
        <v>0.46</v>
      </c>
      <c r="V12" t="n">
        <v>0.71</v>
      </c>
      <c r="W12" t="n">
        <v>0.67</v>
      </c>
      <c r="X12" t="n">
        <v>0.41</v>
      </c>
      <c r="Y12" t="n">
        <v>1</v>
      </c>
      <c r="Z12" t="n">
        <v>10</v>
      </c>
      <c r="AA12" t="n">
        <v>70.12809441892456</v>
      </c>
      <c r="AB12" t="n">
        <v>95.95235261710965</v>
      </c>
      <c r="AC12" t="n">
        <v>86.79479475332909</v>
      </c>
      <c r="AD12" t="n">
        <v>70128.09441892456</v>
      </c>
      <c r="AE12" t="n">
        <v>95952.35261710966</v>
      </c>
      <c r="AF12" t="n">
        <v>2.306011025711125e-06</v>
      </c>
      <c r="AG12" t="n">
        <v>0.1985416666666666</v>
      </c>
      <c r="AH12" t="n">
        <v>86794.79475332909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10.5857</v>
      </c>
      <c r="E13" t="n">
        <v>9.449999999999999</v>
      </c>
      <c r="F13" t="n">
        <v>5.42</v>
      </c>
      <c r="G13" t="n">
        <v>16.26</v>
      </c>
      <c r="H13" t="n">
        <v>0.23</v>
      </c>
      <c r="I13" t="n">
        <v>20</v>
      </c>
      <c r="J13" t="n">
        <v>290.74</v>
      </c>
      <c r="K13" t="n">
        <v>61.2</v>
      </c>
      <c r="L13" t="n">
        <v>3.75</v>
      </c>
      <c r="M13" t="n">
        <v>18</v>
      </c>
      <c r="N13" t="n">
        <v>80.79000000000001</v>
      </c>
      <c r="O13" t="n">
        <v>36092.1</v>
      </c>
      <c r="P13" t="n">
        <v>95.23</v>
      </c>
      <c r="Q13" t="n">
        <v>202.84</v>
      </c>
      <c r="R13" t="n">
        <v>29.43</v>
      </c>
      <c r="S13" t="n">
        <v>13.89</v>
      </c>
      <c r="T13" t="n">
        <v>6016.47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69.22825731840041</v>
      </c>
      <c r="AB13" t="n">
        <v>94.721155798162</v>
      </c>
      <c r="AC13" t="n">
        <v>85.6811016307858</v>
      </c>
      <c r="AD13" t="n">
        <v>69228.25731840041</v>
      </c>
      <c r="AE13" t="n">
        <v>94721.155798162</v>
      </c>
      <c r="AF13" t="n">
        <v>2.32525322819084e-06</v>
      </c>
      <c r="AG13" t="n">
        <v>0.196875</v>
      </c>
      <c r="AH13" t="n">
        <v>85681.10163078581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10.7717</v>
      </c>
      <c r="E14" t="n">
        <v>9.279999999999999</v>
      </c>
      <c r="F14" t="n">
        <v>5.36</v>
      </c>
      <c r="G14" t="n">
        <v>17.88</v>
      </c>
      <c r="H14" t="n">
        <v>0.24</v>
      </c>
      <c r="I14" t="n">
        <v>18</v>
      </c>
      <c r="J14" t="n">
        <v>291.25</v>
      </c>
      <c r="K14" t="n">
        <v>61.2</v>
      </c>
      <c r="L14" t="n">
        <v>4</v>
      </c>
      <c r="M14" t="n">
        <v>16</v>
      </c>
      <c r="N14" t="n">
        <v>81.05</v>
      </c>
      <c r="O14" t="n">
        <v>36155.02</v>
      </c>
      <c r="P14" t="n">
        <v>94.22</v>
      </c>
      <c r="Q14" t="n">
        <v>202.83</v>
      </c>
      <c r="R14" t="n">
        <v>27.78</v>
      </c>
      <c r="S14" t="n">
        <v>13.89</v>
      </c>
      <c r="T14" t="n">
        <v>5200.27</v>
      </c>
      <c r="U14" t="n">
        <v>0.5</v>
      </c>
      <c r="V14" t="n">
        <v>0.72</v>
      </c>
      <c r="W14" t="n">
        <v>0.66</v>
      </c>
      <c r="X14" t="n">
        <v>0.33</v>
      </c>
      <c r="Y14" t="n">
        <v>1</v>
      </c>
      <c r="Z14" t="n">
        <v>10</v>
      </c>
      <c r="AA14" t="n">
        <v>67.3568020910097</v>
      </c>
      <c r="AB14" t="n">
        <v>92.16054819326966</v>
      </c>
      <c r="AC14" t="n">
        <v>83.36487482186821</v>
      </c>
      <c r="AD14" t="n">
        <v>67356.8020910097</v>
      </c>
      <c r="AE14" t="n">
        <v>92160.54819326966</v>
      </c>
      <c r="AF14" t="n">
        <v>2.366109959483386e-06</v>
      </c>
      <c r="AG14" t="n">
        <v>0.1933333333333333</v>
      </c>
      <c r="AH14" t="n">
        <v>83364.87482186822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10.8496</v>
      </c>
      <c r="E15" t="n">
        <v>9.220000000000001</v>
      </c>
      <c r="F15" t="n">
        <v>5.35</v>
      </c>
      <c r="G15" t="n">
        <v>18.89</v>
      </c>
      <c r="H15" t="n">
        <v>0.26</v>
      </c>
      <c r="I15" t="n">
        <v>17</v>
      </c>
      <c r="J15" t="n">
        <v>291.76</v>
      </c>
      <c r="K15" t="n">
        <v>61.2</v>
      </c>
      <c r="L15" t="n">
        <v>4.25</v>
      </c>
      <c r="M15" t="n">
        <v>15</v>
      </c>
      <c r="N15" t="n">
        <v>81.31</v>
      </c>
      <c r="O15" t="n">
        <v>36218.04</v>
      </c>
      <c r="P15" t="n">
        <v>93.73</v>
      </c>
      <c r="Q15" t="n">
        <v>202.82</v>
      </c>
      <c r="R15" t="n">
        <v>27.34</v>
      </c>
      <c r="S15" t="n">
        <v>13.89</v>
      </c>
      <c r="T15" t="n">
        <v>4986.18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66.60773971479351</v>
      </c>
      <c r="AB15" t="n">
        <v>91.13564800383141</v>
      </c>
      <c r="AC15" t="n">
        <v>82.4377896680532</v>
      </c>
      <c r="AD15" t="n">
        <v>66607.73971479351</v>
      </c>
      <c r="AE15" t="n">
        <v>91135.6480038314</v>
      </c>
      <c r="AF15" t="n">
        <v>2.38322146146021e-06</v>
      </c>
      <c r="AG15" t="n">
        <v>0.1920833333333334</v>
      </c>
      <c r="AH15" t="n">
        <v>82437.7896680532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10.9293</v>
      </c>
      <c r="E16" t="n">
        <v>9.15</v>
      </c>
      <c r="F16" t="n">
        <v>5.34</v>
      </c>
      <c r="G16" t="n">
        <v>20.02</v>
      </c>
      <c r="H16" t="n">
        <v>0.27</v>
      </c>
      <c r="I16" t="n">
        <v>16</v>
      </c>
      <c r="J16" t="n">
        <v>292.27</v>
      </c>
      <c r="K16" t="n">
        <v>61.2</v>
      </c>
      <c r="L16" t="n">
        <v>4.5</v>
      </c>
      <c r="M16" t="n">
        <v>14</v>
      </c>
      <c r="N16" t="n">
        <v>81.56999999999999</v>
      </c>
      <c r="O16" t="n">
        <v>36281.16</v>
      </c>
      <c r="P16" t="n">
        <v>93.45999999999999</v>
      </c>
      <c r="Q16" t="n">
        <v>202.83</v>
      </c>
      <c r="R16" t="n">
        <v>26.86</v>
      </c>
      <c r="S16" t="n">
        <v>13.89</v>
      </c>
      <c r="T16" t="n">
        <v>4747.42</v>
      </c>
      <c r="U16" t="n">
        <v>0.52</v>
      </c>
      <c r="V16" t="n">
        <v>0.72</v>
      </c>
      <c r="W16" t="n">
        <v>0.67</v>
      </c>
      <c r="X16" t="n">
        <v>0.3</v>
      </c>
      <c r="Y16" t="n">
        <v>1</v>
      </c>
      <c r="Z16" t="n">
        <v>10</v>
      </c>
      <c r="AA16" t="n">
        <v>65.96746585421675</v>
      </c>
      <c r="AB16" t="n">
        <v>90.2595970609016</v>
      </c>
      <c r="AC16" t="n">
        <v>81.64534779757111</v>
      </c>
      <c r="AD16" t="n">
        <v>65967.46585421676</v>
      </c>
      <c r="AE16" t="n">
        <v>90259.59706090159</v>
      </c>
      <c r="AF16" t="n">
        <v>2.40072835115922e-06</v>
      </c>
      <c r="AG16" t="n">
        <v>0.190625</v>
      </c>
      <c r="AH16" t="n">
        <v>81645.3477975711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10.9111</v>
      </c>
      <c r="E17" t="n">
        <v>9.16</v>
      </c>
      <c r="F17" t="n">
        <v>5.35</v>
      </c>
      <c r="G17" t="n">
        <v>20.08</v>
      </c>
      <c r="H17" t="n">
        <v>0.29</v>
      </c>
      <c r="I17" t="n">
        <v>16</v>
      </c>
      <c r="J17" t="n">
        <v>292.79</v>
      </c>
      <c r="K17" t="n">
        <v>61.2</v>
      </c>
      <c r="L17" t="n">
        <v>4.75</v>
      </c>
      <c r="M17" t="n">
        <v>14</v>
      </c>
      <c r="N17" t="n">
        <v>81.84</v>
      </c>
      <c r="O17" t="n">
        <v>36344.4</v>
      </c>
      <c r="P17" t="n">
        <v>93.7</v>
      </c>
      <c r="Q17" t="n">
        <v>202.82</v>
      </c>
      <c r="R17" t="n">
        <v>27.45</v>
      </c>
      <c r="S17" t="n">
        <v>13.89</v>
      </c>
      <c r="T17" t="n">
        <v>5044.6</v>
      </c>
      <c r="U17" t="n">
        <v>0.51</v>
      </c>
      <c r="V17" t="n">
        <v>0.72</v>
      </c>
      <c r="W17" t="n">
        <v>0.67</v>
      </c>
      <c r="X17" t="n">
        <v>0.32</v>
      </c>
      <c r="Y17" t="n">
        <v>1</v>
      </c>
      <c r="Z17" t="n">
        <v>10</v>
      </c>
      <c r="AA17" t="n">
        <v>66.22581354449612</v>
      </c>
      <c r="AB17" t="n">
        <v>90.61307976823737</v>
      </c>
      <c r="AC17" t="n">
        <v>81.96509461143495</v>
      </c>
      <c r="AD17" t="n">
        <v>66225.81354449612</v>
      </c>
      <c r="AE17" t="n">
        <v>90613.07976823737</v>
      </c>
      <c r="AF17" t="n">
        <v>2.396730541968229e-06</v>
      </c>
      <c r="AG17" t="n">
        <v>0.1908333333333333</v>
      </c>
      <c r="AH17" t="n">
        <v>81965.09461143495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11.0078</v>
      </c>
      <c r="E18" t="n">
        <v>9.08</v>
      </c>
      <c r="F18" t="n">
        <v>5.33</v>
      </c>
      <c r="G18" t="n">
        <v>21.31</v>
      </c>
      <c r="H18" t="n">
        <v>0.3</v>
      </c>
      <c r="I18" t="n">
        <v>15</v>
      </c>
      <c r="J18" t="n">
        <v>293.3</v>
      </c>
      <c r="K18" t="n">
        <v>61.2</v>
      </c>
      <c r="L18" t="n">
        <v>5</v>
      </c>
      <c r="M18" t="n">
        <v>13</v>
      </c>
      <c r="N18" t="n">
        <v>82.09999999999999</v>
      </c>
      <c r="O18" t="n">
        <v>36407.75</v>
      </c>
      <c r="P18" t="n">
        <v>93.16</v>
      </c>
      <c r="Q18" t="n">
        <v>202.83</v>
      </c>
      <c r="R18" t="n">
        <v>26.77</v>
      </c>
      <c r="S18" t="n">
        <v>13.89</v>
      </c>
      <c r="T18" t="n">
        <v>4712.08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65.32839263732998</v>
      </c>
      <c r="AB18" t="n">
        <v>89.38518889163706</v>
      </c>
      <c r="AC18" t="n">
        <v>80.85439191674131</v>
      </c>
      <c r="AD18" t="n">
        <v>65328.39263732998</v>
      </c>
      <c r="AE18" t="n">
        <v>89385.18889163705</v>
      </c>
      <c r="AF18" t="n">
        <v>2.417971649043439e-06</v>
      </c>
      <c r="AG18" t="n">
        <v>0.1891666666666667</v>
      </c>
      <c r="AH18" t="n">
        <v>80854.39191674131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11.107</v>
      </c>
      <c r="E19" t="n">
        <v>9</v>
      </c>
      <c r="F19" t="n">
        <v>5.3</v>
      </c>
      <c r="G19" t="n">
        <v>22.71</v>
      </c>
      <c r="H19" t="n">
        <v>0.32</v>
      </c>
      <c r="I19" t="n">
        <v>14</v>
      </c>
      <c r="J19" t="n">
        <v>293.81</v>
      </c>
      <c r="K19" t="n">
        <v>61.2</v>
      </c>
      <c r="L19" t="n">
        <v>5.25</v>
      </c>
      <c r="M19" t="n">
        <v>12</v>
      </c>
      <c r="N19" t="n">
        <v>82.36</v>
      </c>
      <c r="O19" t="n">
        <v>36471.2</v>
      </c>
      <c r="P19" t="n">
        <v>92.61</v>
      </c>
      <c r="Q19" t="n">
        <v>202.82</v>
      </c>
      <c r="R19" t="n">
        <v>25.76</v>
      </c>
      <c r="S19" t="n">
        <v>13.89</v>
      </c>
      <c r="T19" t="n">
        <v>4209.81</v>
      </c>
      <c r="U19" t="n">
        <v>0.54</v>
      </c>
      <c r="V19" t="n">
        <v>0.73</v>
      </c>
      <c r="W19" t="n">
        <v>0.66</v>
      </c>
      <c r="X19" t="n">
        <v>0.26</v>
      </c>
      <c r="Y19" t="n">
        <v>1</v>
      </c>
      <c r="Z19" t="n">
        <v>10</v>
      </c>
      <c r="AA19" t="n">
        <v>64.39636645980661</v>
      </c>
      <c r="AB19" t="n">
        <v>88.10994955745724</v>
      </c>
      <c r="AC19" t="n">
        <v>79.70085963480555</v>
      </c>
      <c r="AD19" t="n">
        <v>64396.36645980662</v>
      </c>
      <c r="AE19" t="n">
        <v>88109.94955745724</v>
      </c>
      <c r="AF19" t="n">
        <v>2.439761905732796e-06</v>
      </c>
      <c r="AG19" t="n">
        <v>0.1875</v>
      </c>
      <c r="AH19" t="n">
        <v>79700.85963480556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11.1982</v>
      </c>
      <c r="E20" t="n">
        <v>8.93</v>
      </c>
      <c r="F20" t="n">
        <v>5.28</v>
      </c>
      <c r="G20" t="n">
        <v>24.37</v>
      </c>
      <c r="H20" t="n">
        <v>0.33</v>
      </c>
      <c r="I20" t="n">
        <v>13</v>
      </c>
      <c r="J20" t="n">
        <v>294.33</v>
      </c>
      <c r="K20" t="n">
        <v>61.2</v>
      </c>
      <c r="L20" t="n">
        <v>5.5</v>
      </c>
      <c r="M20" t="n">
        <v>11</v>
      </c>
      <c r="N20" t="n">
        <v>82.63</v>
      </c>
      <c r="O20" t="n">
        <v>36534.76</v>
      </c>
      <c r="P20" t="n">
        <v>92.23999999999999</v>
      </c>
      <c r="Q20" t="n">
        <v>202.82</v>
      </c>
      <c r="R20" t="n">
        <v>25.28</v>
      </c>
      <c r="S20" t="n">
        <v>13.89</v>
      </c>
      <c r="T20" t="n">
        <v>3974.28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63.64370241856216</v>
      </c>
      <c r="AB20" t="n">
        <v>87.0801214110331</v>
      </c>
      <c r="AC20" t="n">
        <v>78.76931684130295</v>
      </c>
      <c r="AD20" t="n">
        <v>63643.70241856216</v>
      </c>
      <c r="AE20" t="n">
        <v>87080.12141103311</v>
      </c>
      <c r="AF20" t="n">
        <v>2.459794883656883e-06</v>
      </c>
      <c r="AG20" t="n">
        <v>0.1860416666666667</v>
      </c>
      <c r="AH20" t="n">
        <v>78769.31684130295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11.2118</v>
      </c>
      <c r="E21" t="n">
        <v>8.92</v>
      </c>
      <c r="F21" t="n">
        <v>5.27</v>
      </c>
      <c r="G21" t="n">
        <v>24.32</v>
      </c>
      <c r="H21" t="n">
        <v>0.35</v>
      </c>
      <c r="I21" t="n">
        <v>13</v>
      </c>
      <c r="J21" t="n">
        <v>294.84</v>
      </c>
      <c r="K21" t="n">
        <v>61.2</v>
      </c>
      <c r="L21" t="n">
        <v>5.75</v>
      </c>
      <c r="M21" t="n">
        <v>11</v>
      </c>
      <c r="N21" t="n">
        <v>82.90000000000001</v>
      </c>
      <c r="O21" t="n">
        <v>36598.44</v>
      </c>
      <c r="P21" t="n">
        <v>91.98</v>
      </c>
      <c r="Q21" t="n">
        <v>202.82</v>
      </c>
      <c r="R21" t="n">
        <v>24.84</v>
      </c>
      <c r="S21" t="n">
        <v>13.89</v>
      </c>
      <c r="T21" t="n">
        <v>3755.7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63.41139773107697</v>
      </c>
      <c r="AB21" t="n">
        <v>86.76227188905651</v>
      </c>
      <c r="AC21" t="n">
        <v>78.48180243159908</v>
      </c>
      <c r="AD21" t="n">
        <v>63411.39773107697</v>
      </c>
      <c r="AE21" t="n">
        <v>86762.2718890565</v>
      </c>
      <c r="AF21" t="n">
        <v>2.462782257557843e-06</v>
      </c>
      <c r="AG21" t="n">
        <v>0.1858333333333333</v>
      </c>
      <c r="AH21" t="n">
        <v>78481.80243159908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11.2952</v>
      </c>
      <c r="E22" t="n">
        <v>8.85</v>
      </c>
      <c r="F22" t="n">
        <v>5.26</v>
      </c>
      <c r="G22" t="n">
        <v>26.29</v>
      </c>
      <c r="H22" t="n">
        <v>0.36</v>
      </c>
      <c r="I22" t="n">
        <v>12</v>
      </c>
      <c r="J22" t="n">
        <v>295.36</v>
      </c>
      <c r="K22" t="n">
        <v>61.2</v>
      </c>
      <c r="L22" t="n">
        <v>6</v>
      </c>
      <c r="M22" t="n">
        <v>10</v>
      </c>
      <c r="N22" t="n">
        <v>83.16</v>
      </c>
      <c r="O22" t="n">
        <v>36662.22</v>
      </c>
      <c r="P22" t="n">
        <v>91.70999999999999</v>
      </c>
      <c r="Q22" t="n">
        <v>202.81</v>
      </c>
      <c r="R22" t="n">
        <v>24.47</v>
      </c>
      <c r="S22" t="n">
        <v>13.89</v>
      </c>
      <c r="T22" t="n">
        <v>3576.38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62.79404799553846</v>
      </c>
      <c r="AB22" t="n">
        <v>85.91758674534501</v>
      </c>
      <c r="AC22" t="n">
        <v>77.7177328524801</v>
      </c>
      <c r="AD22" t="n">
        <v>62794.04799553847</v>
      </c>
      <c r="AE22" t="n">
        <v>85917.586745345</v>
      </c>
      <c r="AF22" t="n">
        <v>2.481101888685791e-06</v>
      </c>
      <c r="AG22" t="n">
        <v>0.184375</v>
      </c>
      <c r="AH22" t="n">
        <v>77717.7328524801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11.2959</v>
      </c>
      <c r="E23" t="n">
        <v>8.85</v>
      </c>
      <c r="F23" t="n">
        <v>5.26</v>
      </c>
      <c r="G23" t="n">
        <v>26.28</v>
      </c>
      <c r="H23" t="n">
        <v>0.38</v>
      </c>
      <c r="I23" t="n">
        <v>12</v>
      </c>
      <c r="J23" t="n">
        <v>295.88</v>
      </c>
      <c r="K23" t="n">
        <v>61.2</v>
      </c>
      <c r="L23" t="n">
        <v>6.25</v>
      </c>
      <c r="M23" t="n">
        <v>10</v>
      </c>
      <c r="N23" t="n">
        <v>83.43000000000001</v>
      </c>
      <c r="O23" t="n">
        <v>36726.12</v>
      </c>
      <c r="P23" t="n">
        <v>91.67</v>
      </c>
      <c r="Q23" t="n">
        <v>202.81</v>
      </c>
      <c r="R23" t="n">
        <v>24.43</v>
      </c>
      <c r="S23" t="n">
        <v>13.89</v>
      </c>
      <c r="T23" t="n">
        <v>3552.95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62.77103748451087</v>
      </c>
      <c r="AB23" t="n">
        <v>85.88610274900496</v>
      </c>
      <c r="AC23" t="n">
        <v>77.68925364456265</v>
      </c>
      <c r="AD23" t="n">
        <v>62771.03748451087</v>
      </c>
      <c r="AE23" t="n">
        <v>85886.10274900496</v>
      </c>
      <c r="AF23" t="n">
        <v>2.481255650577752e-06</v>
      </c>
      <c r="AG23" t="n">
        <v>0.184375</v>
      </c>
      <c r="AH23" t="n">
        <v>77689.25364456266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11.2831</v>
      </c>
      <c r="E24" t="n">
        <v>8.859999999999999</v>
      </c>
      <c r="F24" t="n">
        <v>5.27</v>
      </c>
      <c r="G24" t="n">
        <v>26.33</v>
      </c>
      <c r="H24" t="n">
        <v>0.39</v>
      </c>
      <c r="I24" t="n">
        <v>12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91.67</v>
      </c>
      <c r="Q24" t="n">
        <v>202.81</v>
      </c>
      <c r="R24" t="n">
        <v>24.85</v>
      </c>
      <c r="S24" t="n">
        <v>13.89</v>
      </c>
      <c r="T24" t="n">
        <v>3763.55</v>
      </c>
      <c r="U24" t="n">
        <v>0.5600000000000001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62.87115874206586</v>
      </c>
      <c r="AB24" t="n">
        <v>86.02309307062977</v>
      </c>
      <c r="AC24" t="n">
        <v>77.81316980215878</v>
      </c>
      <c r="AD24" t="n">
        <v>62871.15874206586</v>
      </c>
      <c r="AE24" t="n">
        <v>86023.09307062977</v>
      </c>
      <c r="AF24" t="n">
        <v>2.478444004553319e-06</v>
      </c>
      <c r="AG24" t="n">
        <v>0.1845833333333333</v>
      </c>
      <c r="AH24" t="n">
        <v>77813.16980215878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11.3935</v>
      </c>
      <c r="E25" t="n">
        <v>8.779999999999999</v>
      </c>
      <c r="F25" t="n">
        <v>5.24</v>
      </c>
      <c r="G25" t="n">
        <v>28.55</v>
      </c>
      <c r="H25" t="n">
        <v>0.4</v>
      </c>
      <c r="I25" t="n">
        <v>11</v>
      </c>
      <c r="J25" t="n">
        <v>296.92</v>
      </c>
      <c r="K25" t="n">
        <v>61.2</v>
      </c>
      <c r="L25" t="n">
        <v>6.75</v>
      </c>
      <c r="M25" t="n">
        <v>9</v>
      </c>
      <c r="N25" t="n">
        <v>83.97</v>
      </c>
      <c r="O25" t="n">
        <v>36854.25</v>
      </c>
      <c r="P25" t="n">
        <v>91.01000000000001</v>
      </c>
      <c r="Q25" t="n">
        <v>202.83</v>
      </c>
      <c r="R25" t="n">
        <v>23.78</v>
      </c>
      <c r="S25" t="n">
        <v>13.89</v>
      </c>
      <c r="T25" t="n">
        <v>3234.32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61.87166280037179</v>
      </c>
      <c r="AB25" t="n">
        <v>84.65553862855572</v>
      </c>
      <c r="AC25" t="n">
        <v>76.57613283666112</v>
      </c>
      <c r="AD25" t="n">
        <v>61871.66280037179</v>
      </c>
      <c r="AE25" t="n">
        <v>84655.53862855572</v>
      </c>
      <c r="AF25" t="n">
        <v>2.502694451514055e-06</v>
      </c>
      <c r="AG25" t="n">
        <v>0.1829166666666666</v>
      </c>
      <c r="AH25" t="n">
        <v>76576.13283666111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11.3848</v>
      </c>
      <c r="E26" t="n">
        <v>8.779999999999999</v>
      </c>
      <c r="F26" t="n">
        <v>5.24</v>
      </c>
      <c r="G26" t="n">
        <v>28.59</v>
      </c>
      <c r="H26" t="n">
        <v>0.42</v>
      </c>
      <c r="I26" t="n">
        <v>11</v>
      </c>
      <c r="J26" t="n">
        <v>297.44</v>
      </c>
      <c r="K26" t="n">
        <v>61.2</v>
      </c>
      <c r="L26" t="n">
        <v>7</v>
      </c>
      <c r="M26" t="n">
        <v>9</v>
      </c>
      <c r="N26" t="n">
        <v>84.23999999999999</v>
      </c>
      <c r="O26" t="n">
        <v>36918.48</v>
      </c>
      <c r="P26" t="n">
        <v>91.09999999999999</v>
      </c>
      <c r="Q26" t="n">
        <v>202.84</v>
      </c>
      <c r="R26" t="n">
        <v>24.14</v>
      </c>
      <c r="S26" t="n">
        <v>13.89</v>
      </c>
      <c r="T26" t="n">
        <v>3412.89</v>
      </c>
      <c r="U26" t="n">
        <v>0.58</v>
      </c>
      <c r="V26" t="n">
        <v>0.74</v>
      </c>
      <c r="W26" t="n">
        <v>0.65</v>
      </c>
      <c r="X26" t="n">
        <v>0.2</v>
      </c>
      <c r="Y26" t="n">
        <v>1</v>
      </c>
      <c r="Z26" t="n">
        <v>10</v>
      </c>
      <c r="AA26" t="n">
        <v>61.96010227841237</v>
      </c>
      <c r="AB26" t="n">
        <v>84.7765454240852</v>
      </c>
      <c r="AC26" t="n">
        <v>76.68559091345941</v>
      </c>
      <c r="AD26" t="n">
        <v>61960.10227841237</v>
      </c>
      <c r="AE26" t="n">
        <v>84776.5454240852</v>
      </c>
      <c r="AF26" t="n">
        <v>2.500783410856824e-06</v>
      </c>
      <c r="AG26" t="n">
        <v>0.1829166666666666</v>
      </c>
      <c r="AH26" t="n">
        <v>76685.59091345941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11.4767</v>
      </c>
      <c r="E27" t="n">
        <v>8.710000000000001</v>
      </c>
      <c r="F27" t="n">
        <v>5.23</v>
      </c>
      <c r="G27" t="n">
        <v>31.35</v>
      </c>
      <c r="H27" t="n">
        <v>0.43</v>
      </c>
      <c r="I27" t="n">
        <v>10</v>
      </c>
      <c r="J27" t="n">
        <v>297.96</v>
      </c>
      <c r="K27" t="n">
        <v>61.2</v>
      </c>
      <c r="L27" t="n">
        <v>7.25</v>
      </c>
      <c r="M27" t="n">
        <v>8</v>
      </c>
      <c r="N27" t="n">
        <v>84.51000000000001</v>
      </c>
      <c r="O27" t="n">
        <v>36982.83</v>
      </c>
      <c r="P27" t="n">
        <v>90.59</v>
      </c>
      <c r="Q27" t="n">
        <v>202.83</v>
      </c>
      <c r="R27" t="n">
        <v>23.29</v>
      </c>
      <c r="S27" t="n">
        <v>13.89</v>
      </c>
      <c r="T27" t="n">
        <v>2995.34</v>
      </c>
      <c r="U27" t="n">
        <v>0.6</v>
      </c>
      <c r="V27" t="n">
        <v>0.74</v>
      </c>
      <c r="W27" t="n">
        <v>0.66</v>
      </c>
      <c r="X27" t="n">
        <v>0.19</v>
      </c>
      <c r="Y27" t="n">
        <v>1</v>
      </c>
      <c r="Z27" t="n">
        <v>10</v>
      </c>
      <c r="AA27" t="n">
        <v>61.20498055603819</v>
      </c>
      <c r="AB27" t="n">
        <v>83.74335456991415</v>
      </c>
      <c r="AC27" t="n">
        <v>75.75100634431763</v>
      </c>
      <c r="AD27" t="n">
        <v>61204.98055603819</v>
      </c>
      <c r="AE27" t="n">
        <v>83743.35456991414</v>
      </c>
      <c r="AF27" t="n">
        <v>2.520970150672872e-06</v>
      </c>
      <c r="AG27" t="n">
        <v>0.1814583333333334</v>
      </c>
      <c r="AH27" t="n">
        <v>75751.00634431763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11.4939</v>
      </c>
      <c r="E28" t="n">
        <v>8.699999999999999</v>
      </c>
      <c r="F28" t="n">
        <v>5.21</v>
      </c>
      <c r="G28" t="n">
        <v>31.27</v>
      </c>
      <c r="H28" t="n">
        <v>0.45</v>
      </c>
      <c r="I28" t="n">
        <v>10</v>
      </c>
      <c r="J28" t="n">
        <v>298.48</v>
      </c>
      <c r="K28" t="n">
        <v>61.2</v>
      </c>
      <c r="L28" t="n">
        <v>7.5</v>
      </c>
      <c r="M28" t="n">
        <v>8</v>
      </c>
      <c r="N28" t="n">
        <v>84.79000000000001</v>
      </c>
      <c r="O28" t="n">
        <v>37047.29</v>
      </c>
      <c r="P28" t="n">
        <v>90.37</v>
      </c>
      <c r="Q28" t="n">
        <v>202.81</v>
      </c>
      <c r="R28" t="n">
        <v>23.11</v>
      </c>
      <c r="S28" t="n">
        <v>13.89</v>
      </c>
      <c r="T28" t="n">
        <v>2904.64</v>
      </c>
      <c r="U28" t="n">
        <v>0.6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60.95154337870972</v>
      </c>
      <c r="AB28" t="n">
        <v>83.39659064303433</v>
      </c>
      <c r="AC28" t="n">
        <v>75.43733707993292</v>
      </c>
      <c r="AD28" t="n">
        <v>60951.54337870972</v>
      </c>
      <c r="AE28" t="n">
        <v>83396.59064303433</v>
      </c>
      <c r="AF28" t="n">
        <v>2.524748300018204e-06</v>
      </c>
      <c r="AG28" t="n">
        <v>0.18125</v>
      </c>
      <c r="AH28" t="n">
        <v>75437.33707993291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11.4917</v>
      </c>
      <c r="E29" t="n">
        <v>8.699999999999999</v>
      </c>
      <c r="F29" t="n">
        <v>5.21</v>
      </c>
      <c r="G29" t="n">
        <v>31.28</v>
      </c>
      <c r="H29" t="n">
        <v>0.46</v>
      </c>
      <c r="I29" t="n">
        <v>10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90.48</v>
      </c>
      <c r="Q29" t="n">
        <v>202.81</v>
      </c>
      <c r="R29" t="n">
        <v>23.1</v>
      </c>
      <c r="S29" t="n">
        <v>13.89</v>
      </c>
      <c r="T29" t="n">
        <v>2899.88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61.01483823898135</v>
      </c>
      <c r="AB29" t="n">
        <v>83.48319346323009</v>
      </c>
      <c r="AC29" t="n">
        <v>75.51567464851703</v>
      </c>
      <c r="AD29" t="n">
        <v>61014.83823898136</v>
      </c>
      <c r="AE29" t="n">
        <v>83483.1934632301</v>
      </c>
      <c r="AF29" t="n">
        <v>2.524265048357754e-06</v>
      </c>
      <c r="AG29" t="n">
        <v>0.18125</v>
      </c>
      <c r="AH29" t="n">
        <v>75515.67464851703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11.4829</v>
      </c>
      <c r="E30" t="n">
        <v>8.710000000000001</v>
      </c>
      <c r="F30" t="n">
        <v>5.22</v>
      </c>
      <c r="G30" t="n">
        <v>31.32</v>
      </c>
      <c r="H30" t="n">
        <v>0.48</v>
      </c>
      <c r="I30" t="n">
        <v>10</v>
      </c>
      <c r="J30" t="n">
        <v>299.53</v>
      </c>
      <c r="K30" t="n">
        <v>61.2</v>
      </c>
      <c r="L30" t="n">
        <v>8</v>
      </c>
      <c r="M30" t="n">
        <v>8</v>
      </c>
      <c r="N30" t="n">
        <v>85.33</v>
      </c>
      <c r="O30" t="n">
        <v>37176.68</v>
      </c>
      <c r="P30" t="n">
        <v>90.38</v>
      </c>
      <c r="Q30" t="n">
        <v>202.83</v>
      </c>
      <c r="R30" t="n">
        <v>23.3</v>
      </c>
      <c r="S30" t="n">
        <v>13.89</v>
      </c>
      <c r="T30" t="n">
        <v>3000.78</v>
      </c>
      <c r="U30" t="n">
        <v>0.6</v>
      </c>
      <c r="V30" t="n">
        <v>0.74</v>
      </c>
      <c r="W30" t="n">
        <v>0.65</v>
      </c>
      <c r="X30" t="n">
        <v>0.18</v>
      </c>
      <c r="Y30" t="n">
        <v>1</v>
      </c>
      <c r="Z30" t="n">
        <v>10</v>
      </c>
      <c r="AA30" t="n">
        <v>61.04349102992256</v>
      </c>
      <c r="AB30" t="n">
        <v>83.52239747586776</v>
      </c>
      <c r="AC30" t="n">
        <v>75.55113708521175</v>
      </c>
      <c r="AD30" t="n">
        <v>61043.49102992257</v>
      </c>
      <c r="AE30" t="n">
        <v>83522.39747586777</v>
      </c>
      <c r="AF30" t="n">
        <v>2.522332041715957e-06</v>
      </c>
      <c r="AG30" t="n">
        <v>0.1814583333333334</v>
      </c>
      <c r="AH30" t="n">
        <v>75551.13708521175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11.5793</v>
      </c>
      <c r="E31" t="n">
        <v>8.640000000000001</v>
      </c>
      <c r="F31" t="n">
        <v>5.2</v>
      </c>
      <c r="G31" t="n">
        <v>34.68</v>
      </c>
      <c r="H31" t="n">
        <v>0.49</v>
      </c>
      <c r="I31" t="n">
        <v>9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89.95999999999999</v>
      </c>
      <c r="Q31" t="n">
        <v>202.82</v>
      </c>
      <c r="R31" t="n">
        <v>22.71</v>
      </c>
      <c r="S31" t="n">
        <v>13.89</v>
      </c>
      <c r="T31" t="n">
        <v>2707.41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60.29176594046685</v>
      </c>
      <c r="AB31" t="n">
        <v>82.49385404470461</v>
      </c>
      <c r="AC31" t="n">
        <v>74.6207563955487</v>
      </c>
      <c r="AD31" t="n">
        <v>60291.76594046684</v>
      </c>
      <c r="AE31" t="n">
        <v>82493.85404470461</v>
      </c>
      <c r="AF31" t="n">
        <v>2.543507250837469e-06</v>
      </c>
      <c r="AG31" t="n">
        <v>0.18</v>
      </c>
      <c r="AH31" t="n">
        <v>74620.7563955487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11.5849</v>
      </c>
      <c r="E32" t="n">
        <v>8.630000000000001</v>
      </c>
      <c r="F32" t="n">
        <v>5.2</v>
      </c>
      <c r="G32" t="n">
        <v>34.65</v>
      </c>
      <c r="H32" t="n">
        <v>0.5</v>
      </c>
      <c r="I32" t="n">
        <v>9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89.79000000000001</v>
      </c>
      <c r="Q32" t="n">
        <v>202.83</v>
      </c>
      <c r="R32" t="n">
        <v>22.58</v>
      </c>
      <c r="S32" t="n">
        <v>13.89</v>
      </c>
      <c r="T32" t="n">
        <v>2645.22</v>
      </c>
      <c r="U32" t="n">
        <v>0.62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60.18302132997859</v>
      </c>
      <c r="AB32" t="n">
        <v>82.34506487116103</v>
      </c>
      <c r="AC32" t="n">
        <v>74.48616745190115</v>
      </c>
      <c r="AD32" t="n">
        <v>60183.02132997859</v>
      </c>
      <c r="AE32" t="n">
        <v>82345.06487116103</v>
      </c>
      <c r="AF32" t="n">
        <v>2.544737345973158e-06</v>
      </c>
      <c r="AG32" t="n">
        <v>0.1797916666666667</v>
      </c>
      <c r="AH32" t="n">
        <v>74486.16745190116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11.5774</v>
      </c>
      <c r="E33" t="n">
        <v>8.640000000000001</v>
      </c>
      <c r="F33" t="n">
        <v>5.2</v>
      </c>
      <c r="G33" t="n">
        <v>34.69</v>
      </c>
      <c r="H33" t="n">
        <v>0.52</v>
      </c>
      <c r="I33" t="n">
        <v>9</v>
      </c>
      <c r="J33" t="n">
        <v>301.11</v>
      </c>
      <c r="K33" t="n">
        <v>61.2</v>
      </c>
      <c r="L33" t="n">
        <v>8.75</v>
      </c>
      <c r="M33" t="n">
        <v>7</v>
      </c>
      <c r="N33" t="n">
        <v>86.16</v>
      </c>
      <c r="O33" t="n">
        <v>37371.47</v>
      </c>
      <c r="P33" t="n">
        <v>89.79000000000001</v>
      </c>
      <c r="Q33" t="n">
        <v>202.81</v>
      </c>
      <c r="R33" t="n">
        <v>22.65</v>
      </c>
      <c r="S33" t="n">
        <v>13.89</v>
      </c>
      <c r="T33" t="n">
        <v>2677.71</v>
      </c>
      <c r="U33" t="n">
        <v>0.61</v>
      </c>
      <c r="V33" t="n">
        <v>0.74</v>
      </c>
      <c r="W33" t="n">
        <v>0.66</v>
      </c>
      <c r="X33" t="n">
        <v>0.17</v>
      </c>
      <c r="Y33" t="n">
        <v>1</v>
      </c>
      <c r="Z33" t="n">
        <v>10</v>
      </c>
      <c r="AA33" t="n">
        <v>60.22135437719817</v>
      </c>
      <c r="AB33" t="n">
        <v>82.39751383750151</v>
      </c>
      <c r="AC33" t="n">
        <v>74.5336107625067</v>
      </c>
      <c r="AD33" t="n">
        <v>60221.35437719817</v>
      </c>
      <c r="AE33" t="n">
        <v>82397.51383750151</v>
      </c>
      <c r="AF33" t="n">
        <v>2.543089897130717e-06</v>
      </c>
      <c r="AG33" t="n">
        <v>0.18</v>
      </c>
      <c r="AH33" t="n">
        <v>74533.61076250669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11.5793</v>
      </c>
      <c r="E34" t="n">
        <v>8.640000000000001</v>
      </c>
      <c r="F34" t="n">
        <v>5.2</v>
      </c>
      <c r="G34" t="n">
        <v>34.68</v>
      </c>
      <c r="H34" t="n">
        <v>0.53</v>
      </c>
      <c r="I34" t="n">
        <v>9</v>
      </c>
      <c r="J34" t="n">
        <v>301.64</v>
      </c>
      <c r="K34" t="n">
        <v>61.2</v>
      </c>
      <c r="L34" t="n">
        <v>9</v>
      </c>
      <c r="M34" t="n">
        <v>7</v>
      </c>
      <c r="N34" t="n">
        <v>86.44</v>
      </c>
      <c r="O34" t="n">
        <v>37436.63</v>
      </c>
      <c r="P34" t="n">
        <v>89.68000000000001</v>
      </c>
      <c r="Q34" t="n">
        <v>202.82</v>
      </c>
      <c r="R34" t="n">
        <v>22.72</v>
      </c>
      <c r="S34" t="n">
        <v>13.89</v>
      </c>
      <c r="T34" t="n">
        <v>2713.58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60.16017349543576</v>
      </c>
      <c r="AB34" t="n">
        <v>82.31380345596422</v>
      </c>
      <c r="AC34" t="n">
        <v>74.45788958229504</v>
      </c>
      <c r="AD34" t="n">
        <v>60160.17349543576</v>
      </c>
      <c r="AE34" t="n">
        <v>82313.80345596423</v>
      </c>
      <c r="AF34" t="n">
        <v>2.543507250837469e-06</v>
      </c>
      <c r="AG34" t="n">
        <v>0.18</v>
      </c>
      <c r="AH34" t="n">
        <v>74457.88958229504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11.675</v>
      </c>
      <c r="E35" t="n">
        <v>8.57</v>
      </c>
      <c r="F35" t="n">
        <v>5.18</v>
      </c>
      <c r="G35" t="n">
        <v>38.89</v>
      </c>
      <c r="H35" t="n">
        <v>0.55</v>
      </c>
      <c r="I35" t="n">
        <v>8</v>
      </c>
      <c r="J35" t="n">
        <v>302.17</v>
      </c>
      <c r="K35" t="n">
        <v>61.2</v>
      </c>
      <c r="L35" t="n">
        <v>9.25</v>
      </c>
      <c r="M35" t="n">
        <v>6</v>
      </c>
      <c r="N35" t="n">
        <v>86.72</v>
      </c>
      <c r="O35" t="n">
        <v>37501.91</v>
      </c>
      <c r="P35" t="n">
        <v>89.34</v>
      </c>
      <c r="Q35" t="n">
        <v>202.81</v>
      </c>
      <c r="R35" t="n">
        <v>22.26</v>
      </c>
      <c r="S35" t="n">
        <v>13.89</v>
      </c>
      <c r="T35" t="n">
        <v>2490.63</v>
      </c>
      <c r="U35" t="n">
        <v>0.62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59.46254983244862</v>
      </c>
      <c r="AB35" t="n">
        <v>81.3592839832818</v>
      </c>
      <c r="AC35" t="n">
        <v>73.59446810840865</v>
      </c>
      <c r="AD35" t="n">
        <v>59462.54983244862</v>
      </c>
      <c r="AE35" t="n">
        <v>81359.2839832818</v>
      </c>
      <c r="AF35" t="n">
        <v>2.564528698067021e-06</v>
      </c>
      <c r="AG35" t="n">
        <v>0.1785416666666667</v>
      </c>
      <c r="AH35" t="n">
        <v>73594.46810840865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11.6762</v>
      </c>
      <c r="E36" t="n">
        <v>8.56</v>
      </c>
      <c r="F36" t="n">
        <v>5.18</v>
      </c>
      <c r="G36" t="n">
        <v>38.88</v>
      </c>
      <c r="H36" t="n">
        <v>0.5600000000000001</v>
      </c>
      <c r="I36" t="n">
        <v>8</v>
      </c>
      <c r="J36" t="n">
        <v>302.7</v>
      </c>
      <c r="K36" t="n">
        <v>61.2</v>
      </c>
      <c r="L36" t="n">
        <v>9.5</v>
      </c>
      <c r="M36" t="n">
        <v>6</v>
      </c>
      <c r="N36" t="n">
        <v>87</v>
      </c>
      <c r="O36" t="n">
        <v>37567.32</v>
      </c>
      <c r="P36" t="n">
        <v>89.38</v>
      </c>
      <c r="Q36" t="n">
        <v>202.82</v>
      </c>
      <c r="R36" t="n">
        <v>22.15</v>
      </c>
      <c r="S36" t="n">
        <v>13.89</v>
      </c>
      <c r="T36" t="n">
        <v>2436.87</v>
      </c>
      <c r="U36" t="n">
        <v>0.63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59.47441508353221</v>
      </c>
      <c r="AB36" t="n">
        <v>81.37551854327229</v>
      </c>
      <c r="AC36" t="n">
        <v>73.609153264779</v>
      </c>
      <c r="AD36" t="n">
        <v>59474.41508353221</v>
      </c>
      <c r="AE36" t="n">
        <v>81375.51854327229</v>
      </c>
      <c r="AF36" t="n">
        <v>2.564792289881811e-06</v>
      </c>
      <c r="AG36" t="n">
        <v>0.1783333333333333</v>
      </c>
      <c r="AH36" t="n">
        <v>73609.153264779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11.6758</v>
      </c>
      <c r="E37" t="n">
        <v>8.56</v>
      </c>
      <c r="F37" t="n">
        <v>5.18</v>
      </c>
      <c r="G37" t="n">
        <v>38.88</v>
      </c>
      <c r="H37" t="n">
        <v>0.57</v>
      </c>
      <c r="I37" t="n">
        <v>8</v>
      </c>
      <c r="J37" t="n">
        <v>303.23</v>
      </c>
      <c r="K37" t="n">
        <v>61.2</v>
      </c>
      <c r="L37" t="n">
        <v>9.75</v>
      </c>
      <c r="M37" t="n">
        <v>6</v>
      </c>
      <c r="N37" t="n">
        <v>87.28</v>
      </c>
      <c r="O37" t="n">
        <v>37632.84</v>
      </c>
      <c r="P37" t="n">
        <v>89.31999999999999</v>
      </c>
      <c r="Q37" t="n">
        <v>202.83</v>
      </c>
      <c r="R37" t="n">
        <v>22.01</v>
      </c>
      <c r="S37" t="n">
        <v>13.89</v>
      </c>
      <c r="T37" t="n">
        <v>2365.02</v>
      </c>
      <c r="U37" t="n">
        <v>0.63</v>
      </c>
      <c r="V37" t="n">
        <v>0.75</v>
      </c>
      <c r="W37" t="n">
        <v>0.65</v>
      </c>
      <c r="X37" t="n">
        <v>0.15</v>
      </c>
      <c r="Y37" t="n">
        <v>1</v>
      </c>
      <c r="Z37" t="n">
        <v>10</v>
      </c>
      <c r="AA37" t="n">
        <v>59.44840452046883</v>
      </c>
      <c r="AB37" t="n">
        <v>81.33992974338396</v>
      </c>
      <c r="AC37" t="n">
        <v>73.57696101000282</v>
      </c>
      <c r="AD37" t="n">
        <v>59448.40452046884</v>
      </c>
      <c r="AE37" t="n">
        <v>81339.92974338397</v>
      </c>
      <c r="AF37" t="n">
        <v>2.564704425943548e-06</v>
      </c>
      <c r="AG37" t="n">
        <v>0.1783333333333333</v>
      </c>
      <c r="AH37" t="n">
        <v>73576.96101000282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11.6811</v>
      </c>
      <c r="E38" t="n">
        <v>8.56</v>
      </c>
      <c r="F38" t="n">
        <v>5.18</v>
      </c>
      <c r="G38" t="n">
        <v>38.85</v>
      </c>
      <c r="H38" t="n">
        <v>0.59</v>
      </c>
      <c r="I38" t="n">
        <v>8</v>
      </c>
      <c r="J38" t="n">
        <v>303.76</v>
      </c>
      <c r="K38" t="n">
        <v>61.2</v>
      </c>
      <c r="L38" t="n">
        <v>10</v>
      </c>
      <c r="M38" t="n">
        <v>6</v>
      </c>
      <c r="N38" t="n">
        <v>87.56999999999999</v>
      </c>
      <c r="O38" t="n">
        <v>37698.48</v>
      </c>
      <c r="P38" t="n">
        <v>89.03</v>
      </c>
      <c r="Q38" t="n">
        <v>202.82</v>
      </c>
      <c r="R38" t="n">
        <v>22.02</v>
      </c>
      <c r="S38" t="n">
        <v>13.89</v>
      </c>
      <c r="T38" t="n">
        <v>2369.88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59.28742311141359</v>
      </c>
      <c r="AB38" t="n">
        <v>81.11966787751615</v>
      </c>
      <c r="AC38" t="n">
        <v>73.37772062747388</v>
      </c>
      <c r="AD38" t="n">
        <v>59287.42311141359</v>
      </c>
      <c r="AE38" t="n">
        <v>81119.66787751616</v>
      </c>
      <c r="AF38" t="n">
        <v>2.56586862312554e-06</v>
      </c>
      <c r="AG38" t="n">
        <v>0.1783333333333333</v>
      </c>
      <c r="AH38" t="n">
        <v>73377.72062747387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11.6925</v>
      </c>
      <c r="E39" t="n">
        <v>8.550000000000001</v>
      </c>
      <c r="F39" t="n">
        <v>5.17</v>
      </c>
      <c r="G39" t="n">
        <v>38.79</v>
      </c>
      <c r="H39" t="n">
        <v>0.6</v>
      </c>
      <c r="I39" t="n">
        <v>8</v>
      </c>
      <c r="J39" t="n">
        <v>304.3</v>
      </c>
      <c r="K39" t="n">
        <v>61.2</v>
      </c>
      <c r="L39" t="n">
        <v>10.25</v>
      </c>
      <c r="M39" t="n">
        <v>6</v>
      </c>
      <c r="N39" t="n">
        <v>87.84999999999999</v>
      </c>
      <c r="O39" t="n">
        <v>37764.25</v>
      </c>
      <c r="P39" t="n">
        <v>88.78</v>
      </c>
      <c r="Q39" t="n">
        <v>202.81</v>
      </c>
      <c r="R39" t="n">
        <v>21.85</v>
      </c>
      <c r="S39" t="n">
        <v>13.89</v>
      </c>
      <c r="T39" t="n">
        <v>2284.09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59.08501373293847</v>
      </c>
      <c r="AB39" t="n">
        <v>80.84272243621507</v>
      </c>
      <c r="AC39" t="n">
        <v>73.12720647039514</v>
      </c>
      <c r="AD39" t="n">
        <v>59085.01373293847</v>
      </c>
      <c r="AE39" t="n">
        <v>80842.72243621507</v>
      </c>
      <c r="AF39" t="n">
        <v>2.568372745366051e-06</v>
      </c>
      <c r="AG39" t="n">
        <v>0.178125</v>
      </c>
      <c r="AH39" t="n">
        <v>73127.20647039513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11.6853</v>
      </c>
      <c r="E40" t="n">
        <v>8.56</v>
      </c>
      <c r="F40" t="n">
        <v>5.18</v>
      </c>
      <c r="G40" t="n">
        <v>38.83</v>
      </c>
      <c r="H40" t="n">
        <v>0.61</v>
      </c>
      <c r="I40" t="n">
        <v>8</v>
      </c>
      <c r="J40" t="n">
        <v>304.83</v>
      </c>
      <c r="K40" t="n">
        <v>61.2</v>
      </c>
      <c r="L40" t="n">
        <v>10.5</v>
      </c>
      <c r="M40" t="n">
        <v>6</v>
      </c>
      <c r="N40" t="n">
        <v>88.13</v>
      </c>
      <c r="O40" t="n">
        <v>37830.13</v>
      </c>
      <c r="P40" t="n">
        <v>88.77</v>
      </c>
      <c r="Q40" t="n">
        <v>202.85</v>
      </c>
      <c r="R40" t="n">
        <v>21.94</v>
      </c>
      <c r="S40" t="n">
        <v>13.89</v>
      </c>
      <c r="T40" t="n">
        <v>2327.52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59.1458974877624</v>
      </c>
      <c r="AB40" t="n">
        <v>80.92602627556685</v>
      </c>
      <c r="AC40" t="n">
        <v>73.20255990823685</v>
      </c>
      <c r="AD40" t="n">
        <v>59145.89748776241</v>
      </c>
      <c r="AE40" t="n">
        <v>80926.02627556685</v>
      </c>
      <c r="AF40" t="n">
        <v>2.566791194477307e-06</v>
      </c>
      <c r="AG40" t="n">
        <v>0.1783333333333333</v>
      </c>
      <c r="AH40" t="n">
        <v>73202.55990823686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11.7816</v>
      </c>
      <c r="E41" t="n">
        <v>8.49</v>
      </c>
      <c r="F41" t="n">
        <v>5.16</v>
      </c>
      <c r="G41" t="n">
        <v>44.24</v>
      </c>
      <c r="H41" t="n">
        <v>0.63</v>
      </c>
      <c r="I41" t="n">
        <v>7</v>
      </c>
      <c r="J41" t="n">
        <v>305.37</v>
      </c>
      <c r="K41" t="n">
        <v>61.2</v>
      </c>
      <c r="L41" t="n">
        <v>10.75</v>
      </c>
      <c r="M41" t="n">
        <v>5</v>
      </c>
      <c r="N41" t="n">
        <v>88.42</v>
      </c>
      <c r="O41" t="n">
        <v>37896.14</v>
      </c>
      <c r="P41" t="n">
        <v>88.41</v>
      </c>
      <c r="Q41" t="n">
        <v>202.81</v>
      </c>
      <c r="R41" t="n">
        <v>21.51</v>
      </c>
      <c r="S41" t="n">
        <v>13.89</v>
      </c>
      <c r="T41" t="n">
        <v>2121.25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58.45058018602768</v>
      </c>
      <c r="AB41" t="n">
        <v>79.97466246809947</v>
      </c>
      <c r="AC41" t="n">
        <v>72.34199292730638</v>
      </c>
      <c r="AD41" t="n">
        <v>58450.58018602768</v>
      </c>
      <c r="AE41" t="n">
        <v>79974.66246809947</v>
      </c>
      <c r="AF41" t="n">
        <v>2.587944437614253e-06</v>
      </c>
      <c r="AG41" t="n">
        <v>0.176875</v>
      </c>
      <c r="AH41" t="n">
        <v>72341.99292730638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11.7925</v>
      </c>
      <c r="E42" t="n">
        <v>8.48</v>
      </c>
      <c r="F42" t="n">
        <v>5.15</v>
      </c>
      <c r="G42" t="n">
        <v>44.17</v>
      </c>
      <c r="H42" t="n">
        <v>0.64</v>
      </c>
      <c r="I42" t="n">
        <v>7</v>
      </c>
      <c r="J42" t="n">
        <v>305.9</v>
      </c>
      <c r="K42" t="n">
        <v>61.2</v>
      </c>
      <c r="L42" t="n">
        <v>11</v>
      </c>
      <c r="M42" t="n">
        <v>5</v>
      </c>
      <c r="N42" t="n">
        <v>88.7</v>
      </c>
      <c r="O42" t="n">
        <v>37962.28</v>
      </c>
      <c r="P42" t="n">
        <v>88.37</v>
      </c>
      <c r="Q42" t="n">
        <v>202.81</v>
      </c>
      <c r="R42" t="n">
        <v>21.31</v>
      </c>
      <c r="S42" t="n">
        <v>13.89</v>
      </c>
      <c r="T42" t="n">
        <v>2018.17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58.34996841282699</v>
      </c>
      <c r="AB42" t="n">
        <v>79.83700100132819</v>
      </c>
      <c r="AC42" t="n">
        <v>72.21746967771462</v>
      </c>
      <c r="AD42" t="n">
        <v>58349.96841282699</v>
      </c>
      <c r="AE42" t="n">
        <v>79837.00100132819</v>
      </c>
      <c r="AF42" t="n">
        <v>2.590338729931935e-06</v>
      </c>
      <c r="AG42" t="n">
        <v>0.1766666666666667</v>
      </c>
      <c r="AH42" t="n">
        <v>72217.46967771462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11.7905</v>
      </c>
      <c r="E43" t="n">
        <v>8.48</v>
      </c>
      <c r="F43" t="n">
        <v>5.16</v>
      </c>
      <c r="G43" t="n">
        <v>44.19</v>
      </c>
      <c r="H43" t="n">
        <v>0.65</v>
      </c>
      <c r="I43" t="n">
        <v>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88.48</v>
      </c>
      <c r="Q43" t="n">
        <v>202.81</v>
      </c>
      <c r="R43" t="n">
        <v>21.23</v>
      </c>
      <c r="S43" t="n">
        <v>13.89</v>
      </c>
      <c r="T43" t="n">
        <v>1979.06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58.43967182133546</v>
      </c>
      <c r="AB43" t="n">
        <v>79.9597371622845</v>
      </c>
      <c r="AC43" t="n">
        <v>72.32849207173057</v>
      </c>
      <c r="AD43" t="n">
        <v>58439.67182133546</v>
      </c>
      <c r="AE43" t="n">
        <v>79959.73716228449</v>
      </c>
      <c r="AF43" t="n">
        <v>2.589899410240617e-06</v>
      </c>
      <c r="AG43" t="n">
        <v>0.1766666666666667</v>
      </c>
      <c r="AH43" t="n">
        <v>72328.49207173056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11.7874</v>
      </c>
      <c r="E44" t="n">
        <v>8.48</v>
      </c>
      <c r="F44" t="n">
        <v>5.16</v>
      </c>
      <c r="G44" t="n">
        <v>44.2</v>
      </c>
      <c r="H44" t="n">
        <v>0.67</v>
      </c>
      <c r="I44" t="n">
        <v>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88.58</v>
      </c>
      <c r="Q44" t="n">
        <v>202.81</v>
      </c>
      <c r="R44" t="n">
        <v>21.38</v>
      </c>
      <c r="S44" t="n">
        <v>13.89</v>
      </c>
      <c r="T44" t="n">
        <v>2052.69</v>
      </c>
      <c r="U44" t="n">
        <v>0.65</v>
      </c>
      <c r="V44" t="n">
        <v>0.75</v>
      </c>
      <c r="W44" t="n">
        <v>0.65</v>
      </c>
      <c r="X44" t="n">
        <v>0.12</v>
      </c>
      <c r="Y44" t="n">
        <v>1</v>
      </c>
      <c r="Z44" t="n">
        <v>10</v>
      </c>
      <c r="AA44" t="n">
        <v>58.5005751631182</v>
      </c>
      <c r="AB44" t="n">
        <v>80.0430678013774</v>
      </c>
      <c r="AC44" t="n">
        <v>72.40386975158378</v>
      </c>
      <c r="AD44" t="n">
        <v>58500.5751631182</v>
      </c>
      <c r="AE44" t="n">
        <v>80043.0678013774</v>
      </c>
      <c r="AF44" t="n">
        <v>2.589218464719075e-06</v>
      </c>
      <c r="AG44" t="n">
        <v>0.1766666666666667</v>
      </c>
      <c r="AH44" t="n">
        <v>72403.86975158378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11.7743</v>
      </c>
      <c r="E45" t="n">
        <v>8.49</v>
      </c>
      <c r="F45" t="n">
        <v>5.17</v>
      </c>
      <c r="G45" t="n">
        <v>44.29</v>
      </c>
      <c r="H45" t="n">
        <v>0.68</v>
      </c>
      <c r="I45" t="n">
        <v>7</v>
      </c>
      <c r="J45" t="n">
        <v>307.52</v>
      </c>
      <c r="K45" t="n">
        <v>61.2</v>
      </c>
      <c r="L45" t="n">
        <v>11.75</v>
      </c>
      <c r="M45" t="n">
        <v>5</v>
      </c>
      <c r="N45" t="n">
        <v>89.56999999999999</v>
      </c>
      <c r="O45" t="n">
        <v>38161.42</v>
      </c>
      <c r="P45" t="n">
        <v>88.64</v>
      </c>
      <c r="Q45" t="n">
        <v>202.83</v>
      </c>
      <c r="R45" t="n">
        <v>21.66</v>
      </c>
      <c r="S45" t="n">
        <v>13.89</v>
      </c>
      <c r="T45" t="n">
        <v>2193.62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58.62111260717501</v>
      </c>
      <c r="AB45" t="n">
        <v>80.20799245007257</v>
      </c>
      <c r="AC45" t="n">
        <v>72.55305422328071</v>
      </c>
      <c r="AD45" t="n">
        <v>58621.112607175</v>
      </c>
      <c r="AE45" t="n">
        <v>80207.99245007256</v>
      </c>
      <c r="AF45" t="n">
        <v>2.586340920740944e-06</v>
      </c>
      <c r="AG45" t="n">
        <v>0.176875</v>
      </c>
      <c r="AH45" t="n">
        <v>72553.05422328071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11.7921</v>
      </c>
      <c r="E46" t="n">
        <v>8.48</v>
      </c>
      <c r="F46" t="n">
        <v>5.15</v>
      </c>
      <c r="G46" t="n">
        <v>44.18</v>
      </c>
      <c r="H46" t="n">
        <v>0.6899999999999999</v>
      </c>
      <c r="I46" t="n">
        <v>7</v>
      </c>
      <c r="J46" t="n">
        <v>308.06</v>
      </c>
      <c r="K46" t="n">
        <v>61.2</v>
      </c>
      <c r="L46" t="n">
        <v>12</v>
      </c>
      <c r="M46" t="n">
        <v>5</v>
      </c>
      <c r="N46" t="n">
        <v>89.86</v>
      </c>
      <c r="O46" t="n">
        <v>38228.06</v>
      </c>
      <c r="P46" t="n">
        <v>88.17</v>
      </c>
      <c r="Q46" t="n">
        <v>202.81</v>
      </c>
      <c r="R46" t="n">
        <v>21.24</v>
      </c>
      <c r="S46" t="n">
        <v>13.89</v>
      </c>
      <c r="T46" t="n">
        <v>1984.1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58.25956762055115</v>
      </c>
      <c r="AB46" t="n">
        <v>79.71331064913494</v>
      </c>
      <c r="AC46" t="n">
        <v>72.10558415913415</v>
      </c>
      <c r="AD46" t="n">
        <v>58259.56762055116</v>
      </c>
      <c r="AE46" t="n">
        <v>79713.31064913495</v>
      </c>
      <c r="AF46" t="n">
        <v>2.590250865993671e-06</v>
      </c>
      <c r="AG46" t="n">
        <v>0.1766666666666667</v>
      </c>
      <c r="AH46" t="n">
        <v>72105.58415913416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11.7736</v>
      </c>
      <c r="E47" t="n">
        <v>8.49</v>
      </c>
      <c r="F47" t="n">
        <v>5.17</v>
      </c>
      <c r="G47" t="n">
        <v>44.29</v>
      </c>
      <c r="H47" t="n">
        <v>0.71</v>
      </c>
      <c r="I47" t="n">
        <v>7</v>
      </c>
      <c r="J47" t="n">
        <v>308.6</v>
      </c>
      <c r="K47" t="n">
        <v>61.2</v>
      </c>
      <c r="L47" t="n">
        <v>12.25</v>
      </c>
      <c r="M47" t="n">
        <v>5</v>
      </c>
      <c r="N47" t="n">
        <v>90.15000000000001</v>
      </c>
      <c r="O47" t="n">
        <v>38294.82</v>
      </c>
      <c r="P47" t="n">
        <v>88.25</v>
      </c>
      <c r="Q47" t="n">
        <v>202.82</v>
      </c>
      <c r="R47" t="n">
        <v>21.69</v>
      </c>
      <c r="S47" t="n">
        <v>13.89</v>
      </c>
      <c r="T47" t="n">
        <v>2207.63</v>
      </c>
      <c r="U47" t="n">
        <v>0.64</v>
      </c>
      <c r="V47" t="n">
        <v>0.75</v>
      </c>
      <c r="W47" t="n">
        <v>0.65</v>
      </c>
      <c r="X47" t="n">
        <v>0.13</v>
      </c>
      <c r="Y47" t="n">
        <v>1</v>
      </c>
      <c r="Z47" t="n">
        <v>10</v>
      </c>
      <c r="AA47" t="n">
        <v>58.44419002175415</v>
      </c>
      <c r="AB47" t="n">
        <v>79.96591916342628</v>
      </c>
      <c r="AC47" t="n">
        <v>72.33408407135987</v>
      </c>
      <c r="AD47" t="n">
        <v>58444.19002175416</v>
      </c>
      <c r="AE47" t="n">
        <v>79965.91916342628</v>
      </c>
      <c r="AF47" t="n">
        <v>2.586187158848983e-06</v>
      </c>
      <c r="AG47" t="n">
        <v>0.176875</v>
      </c>
      <c r="AH47" t="n">
        <v>72334.08407135987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11.7709</v>
      </c>
      <c r="E48" t="n">
        <v>8.5</v>
      </c>
      <c r="F48" t="n">
        <v>5.17</v>
      </c>
      <c r="G48" t="n">
        <v>44.31</v>
      </c>
      <c r="H48" t="n">
        <v>0.72</v>
      </c>
      <c r="I48" t="n">
        <v>7</v>
      </c>
      <c r="J48" t="n">
        <v>309.14</v>
      </c>
      <c r="K48" t="n">
        <v>61.2</v>
      </c>
      <c r="L48" t="n">
        <v>12.5</v>
      </c>
      <c r="M48" t="n">
        <v>5</v>
      </c>
      <c r="N48" t="n">
        <v>90.44</v>
      </c>
      <c r="O48" t="n">
        <v>38361.7</v>
      </c>
      <c r="P48" t="n">
        <v>88.11</v>
      </c>
      <c r="Q48" t="n">
        <v>202.82</v>
      </c>
      <c r="R48" t="n">
        <v>21.71</v>
      </c>
      <c r="S48" t="n">
        <v>13.89</v>
      </c>
      <c r="T48" t="n">
        <v>2221.78</v>
      </c>
      <c r="U48" t="n">
        <v>0.64</v>
      </c>
      <c r="V48" t="n">
        <v>0.75</v>
      </c>
      <c r="W48" t="n">
        <v>0.65</v>
      </c>
      <c r="X48" t="n">
        <v>0.13</v>
      </c>
      <c r="Y48" t="n">
        <v>1</v>
      </c>
      <c r="Z48" t="n">
        <v>10</v>
      </c>
      <c r="AA48" t="n">
        <v>58.39323286816865</v>
      </c>
      <c r="AB48" t="n">
        <v>79.89619733781966</v>
      </c>
      <c r="AC48" t="n">
        <v>72.27101639893395</v>
      </c>
      <c r="AD48" t="n">
        <v>58393.23286816866</v>
      </c>
      <c r="AE48" t="n">
        <v>79896.19733781966</v>
      </c>
      <c r="AF48" t="n">
        <v>2.585594077265704e-06</v>
      </c>
      <c r="AG48" t="n">
        <v>0.1770833333333333</v>
      </c>
      <c r="AH48" t="n">
        <v>72271.01639893395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11.8953</v>
      </c>
      <c r="E49" t="n">
        <v>8.41</v>
      </c>
      <c r="F49" t="n">
        <v>5.13</v>
      </c>
      <c r="G49" t="n">
        <v>51.34</v>
      </c>
      <c r="H49" t="n">
        <v>0.73</v>
      </c>
      <c r="I49" t="n">
        <v>6</v>
      </c>
      <c r="J49" t="n">
        <v>309.68</v>
      </c>
      <c r="K49" t="n">
        <v>61.2</v>
      </c>
      <c r="L49" t="n">
        <v>12.75</v>
      </c>
      <c r="M49" t="n">
        <v>4</v>
      </c>
      <c r="N49" t="n">
        <v>90.73999999999999</v>
      </c>
      <c r="O49" t="n">
        <v>38428.72</v>
      </c>
      <c r="P49" t="n">
        <v>87.45</v>
      </c>
      <c r="Q49" t="n">
        <v>202.81</v>
      </c>
      <c r="R49" t="n">
        <v>20.66</v>
      </c>
      <c r="S49" t="n">
        <v>13.89</v>
      </c>
      <c r="T49" t="n">
        <v>1699.46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57.38085869940557</v>
      </c>
      <c r="AB49" t="n">
        <v>78.51102233732254</v>
      </c>
      <c r="AC49" t="n">
        <v>71.01804055637849</v>
      </c>
      <c r="AD49" t="n">
        <v>57380.85869940557</v>
      </c>
      <c r="AE49" t="n">
        <v>78511.02233732255</v>
      </c>
      <c r="AF49" t="n">
        <v>2.612919762065664e-06</v>
      </c>
      <c r="AG49" t="n">
        <v>0.1752083333333333</v>
      </c>
      <c r="AH49" t="n">
        <v>71018.04055637849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11.8879</v>
      </c>
      <c r="E50" t="n">
        <v>8.41</v>
      </c>
      <c r="F50" t="n">
        <v>5.14</v>
      </c>
      <c r="G50" t="n">
        <v>51.39</v>
      </c>
      <c r="H50" t="n">
        <v>0.75</v>
      </c>
      <c r="I50" t="n">
        <v>6</v>
      </c>
      <c r="J50" t="n">
        <v>310.23</v>
      </c>
      <c r="K50" t="n">
        <v>61.2</v>
      </c>
      <c r="L50" t="n">
        <v>13</v>
      </c>
      <c r="M50" t="n">
        <v>4</v>
      </c>
      <c r="N50" t="n">
        <v>91.03</v>
      </c>
      <c r="O50" t="n">
        <v>38495.87</v>
      </c>
      <c r="P50" t="n">
        <v>87.53</v>
      </c>
      <c r="Q50" t="n">
        <v>202.83</v>
      </c>
      <c r="R50" t="n">
        <v>20.72</v>
      </c>
      <c r="S50" t="n">
        <v>13.89</v>
      </c>
      <c r="T50" t="n">
        <v>1729.92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57.48090567375758</v>
      </c>
      <c r="AB50" t="n">
        <v>78.64791102139189</v>
      </c>
      <c r="AC50" t="n">
        <v>71.14186477656477</v>
      </c>
      <c r="AD50" t="n">
        <v>57480.90567375757</v>
      </c>
      <c r="AE50" t="n">
        <v>78647.91102139189</v>
      </c>
      <c r="AF50" t="n">
        <v>2.611294279207789e-06</v>
      </c>
      <c r="AG50" t="n">
        <v>0.1752083333333333</v>
      </c>
      <c r="AH50" t="n">
        <v>71141.86477656478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11.8879</v>
      </c>
      <c r="E51" t="n">
        <v>8.41</v>
      </c>
      <c r="F51" t="n">
        <v>5.14</v>
      </c>
      <c r="G51" t="n">
        <v>51.39</v>
      </c>
      <c r="H51" t="n">
        <v>0.76</v>
      </c>
      <c r="I51" t="n">
        <v>6</v>
      </c>
      <c r="J51" t="n">
        <v>310.77</v>
      </c>
      <c r="K51" t="n">
        <v>61.2</v>
      </c>
      <c r="L51" t="n">
        <v>13.25</v>
      </c>
      <c r="M51" t="n">
        <v>4</v>
      </c>
      <c r="N51" t="n">
        <v>91.33</v>
      </c>
      <c r="O51" t="n">
        <v>38563.14</v>
      </c>
      <c r="P51" t="n">
        <v>87.51000000000001</v>
      </c>
      <c r="Q51" t="n">
        <v>202.85</v>
      </c>
      <c r="R51" t="n">
        <v>20.8</v>
      </c>
      <c r="S51" t="n">
        <v>13.89</v>
      </c>
      <c r="T51" t="n">
        <v>1767.58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57.47175021557413</v>
      </c>
      <c r="AB51" t="n">
        <v>78.63538411959499</v>
      </c>
      <c r="AC51" t="n">
        <v>71.13053342469375</v>
      </c>
      <c r="AD51" t="n">
        <v>57471.75021557413</v>
      </c>
      <c r="AE51" t="n">
        <v>78635.38411959499</v>
      </c>
      <c r="AF51" t="n">
        <v>2.611294279207789e-06</v>
      </c>
      <c r="AG51" t="n">
        <v>0.1752083333333333</v>
      </c>
      <c r="AH51" t="n">
        <v>71130.53342469376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11.8906</v>
      </c>
      <c r="E52" t="n">
        <v>8.41</v>
      </c>
      <c r="F52" t="n">
        <v>5.14</v>
      </c>
      <c r="G52" t="n">
        <v>51.38</v>
      </c>
      <c r="H52" t="n">
        <v>0.77</v>
      </c>
      <c r="I52" t="n">
        <v>6</v>
      </c>
      <c r="J52" t="n">
        <v>311.32</v>
      </c>
      <c r="K52" t="n">
        <v>61.2</v>
      </c>
      <c r="L52" t="n">
        <v>13.5</v>
      </c>
      <c r="M52" t="n">
        <v>4</v>
      </c>
      <c r="N52" t="n">
        <v>91.62</v>
      </c>
      <c r="O52" t="n">
        <v>38630.55</v>
      </c>
      <c r="P52" t="n">
        <v>87.54000000000001</v>
      </c>
      <c r="Q52" t="n">
        <v>202.81</v>
      </c>
      <c r="R52" t="n">
        <v>20.77</v>
      </c>
      <c r="S52" t="n">
        <v>13.89</v>
      </c>
      <c r="T52" t="n">
        <v>1754.93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57.47297564337148</v>
      </c>
      <c r="AB52" t="n">
        <v>78.6370608039694</v>
      </c>
      <c r="AC52" t="n">
        <v>71.13205008866471</v>
      </c>
      <c r="AD52" t="n">
        <v>57472.97564337149</v>
      </c>
      <c r="AE52" t="n">
        <v>78637.06080396941</v>
      </c>
      <c r="AF52" t="n">
        <v>2.611887360791068e-06</v>
      </c>
      <c r="AG52" t="n">
        <v>0.1752083333333333</v>
      </c>
      <c r="AH52" t="n">
        <v>71132.05008866471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11.902</v>
      </c>
      <c r="E53" t="n">
        <v>8.4</v>
      </c>
      <c r="F53" t="n">
        <v>5.13</v>
      </c>
      <c r="G53" t="n">
        <v>51.29</v>
      </c>
      <c r="H53" t="n">
        <v>0.79</v>
      </c>
      <c r="I53" t="n">
        <v>6</v>
      </c>
      <c r="J53" t="n">
        <v>311.87</v>
      </c>
      <c r="K53" t="n">
        <v>61.2</v>
      </c>
      <c r="L53" t="n">
        <v>13.75</v>
      </c>
      <c r="M53" t="n">
        <v>4</v>
      </c>
      <c r="N53" t="n">
        <v>91.92</v>
      </c>
      <c r="O53" t="n">
        <v>38698.21</v>
      </c>
      <c r="P53" t="n">
        <v>87.28</v>
      </c>
      <c r="Q53" t="n">
        <v>202.82</v>
      </c>
      <c r="R53" t="n">
        <v>20.48</v>
      </c>
      <c r="S53" t="n">
        <v>13.89</v>
      </c>
      <c r="T53" t="n">
        <v>1608.03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57.27126545519869</v>
      </c>
      <c r="AB53" t="n">
        <v>78.36107202568604</v>
      </c>
      <c r="AC53" t="n">
        <v>70.88240129202796</v>
      </c>
      <c r="AD53" t="n">
        <v>57271.26545519869</v>
      </c>
      <c r="AE53" t="n">
        <v>78361.07202568604</v>
      </c>
      <c r="AF53" t="n">
        <v>2.614391483031579e-06</v>
      </c>
      <c r="AG53" t="n">
        <v>0.175</v>
      </c>
      <c r="AH53" t="n">
        <v>70882.40129202796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11.8847</v>
      </c>
      <c r="E54" t="n">
        <v>8.41</v>
      </c>
      <c r="F54" t="n">
        <v>5.14</v>
      </c>
      <c r="G54" t="n">
        <v>51.42</v>
      </c>
      <c r="H54" t="n">
        <v>0.8</v>
      </c>
      <c r="I54" t="n">
        <v>6</v>
      </c>
      <c r="J54" t="n">
        <v>312.42</v>
      </c>
      <c r="K54" t="n">
        <v>61.2</v>
      </c>
      <c r="L54" t="n">
        <v>14</v>
      </c>
      <c r="M54" t="n">
        <v>4</v>
      </c>
      <c r="N54" t="n">
        <v>92.22</v>
      </c>
      <c r="O54" t="n">
        <v>38765.89</v>
      </c>
      <c r="P54" t="n">
        <v>87.42</v>
      </c>
      <c r="Q54" t="n">
        <v>202.83</v>
      </c>
      <c r="R54" t="n">
        <v>20.73</v>
      </c>
      <c r="S54" t="n">
        <v>13.89</v>
      </c>
      <c r="T54" t="n">
        <v>1733.98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57.44536723331469</v>
      </c>
      <c r="AB54" t="n">
        <v>78.59928575933262</v>
      </c>
      <c r="AC54" t="n">
        <v>71.09788024127045</v>
      </c>
      <c r="AD54" t="n">
        <v>57445.36723331469</v>
      </c>
      <c r="AE54" t="n">
        <v>78599.28575933262</v>
      </c>
      <c r="AF54" t="n">
        <v>2.610591367701681e-06</v>
      </c>
      <c r="AG54" t="n">
        <v>0.1752083333333333</v>
      </c>
      <c r="AH54" t="n">
        <v>71097.88024127044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11.8886</v>
      </c>
      <c r="E55" t="n">
        <v>8.41</v>
      </c>
      <c r="F55" t="n">
        <v>5.14</v>
      </c>
      <c r="G55" t="n">
        <v>51.39</v>
      </c>
      <c r="H55" t="n">
        <v>0.8100000000000001</v>
      </c>
      <c r="I55" t="n">
        <v>6</v>
      </c>
      <c r="J55" t="n">
        <v>312.97</v>
      </c>
      <c r="K55" t="n">
        <v>61.2</v>
      </c>
      <c r="L55" t="n">
        <v>14.25</v>
      </c>
      <c r="M55" t="n">
        <v>4</v>
      </c>
      <c r="N55" t="n">
        <v>92.52</v>
      </c>
      <c r="O55" t="n">
        <v>38833.69</v>
      </c>
      <c r="P55" t="n">
        <v>87.34</v>
      </c>
      <c r="Q55" t="n">
        <v>202.81</v>
      </c>
      <c r="R55" t="n">
        <v>20.69</v>
      </c>
      <c r="S55" t="n">
        <v>13.89</v>
      </c>
      <c r="T55" t="n">
        <v>1716.11</v>
      </c>
      <c r="U55" t="n">
        <v>0.67</v>
      </c>
      <c r="V55" t="n">
        <v>0.75</v>
      </c>
      <c r="W55" t="n">
        <v>0.65</v>
      </c>
      <c r="X55" t="n">
        <v>0.1</v>
      </c>
      <c r="Y55" t="n">
        <v>1</v>
      </c>
      <c r="Z55" t="n">
        <v>10</v>
      </c>
      <c r="AA55" t="n">
        <v>57.39069091376232</v>
      </c>
      <c r="AB55" t="n">
        <v>78.52447520677212</v>
      </c>
      <c r="AC55" t="n">
        <v>71.03020950284905</v>
      </c>
      <c r="AD55" t="n">
        <v>57390.69091376232</v>
      </c>
      <c r="AE55" t="n">
        <v>78524.47520677213</v>
      </c>
      <c r="AF55" t="n">
        <v>2.61144804109975e-06</v>
      </c>
      <c r="AG55" t="n">
        <v>0.1752083333333333</v>
      </c>
      <c r="AH55" t="n">
        <v>71030.20950284904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11.8922</v>
      </c>
      <c r="E56" t="n">
        <v>8.41</v>
      </c>
      <c r="F56" t="n">
        <v>5.14</v>
      </c>
      <c r="G56" t="n">
        <v>51.36</v>
      </c>
      <c r="H56" t="n">
        <v>0.82</v>
      </c>
      <c r="I56" t="n">
        <v>6</v>
      </c>
      <c r="J56" t="n">
        <v>313.52</v>
      </c>
      <c r="K56" t="n">
        <v>61.2</v>
      </c>
      <c r="L56" t="n">
        <v>14.5</v>
      </c>
      <c r="M56" t="n">
        <v>4</v>
      </c>
      <c r="N56" t="n">
        <v>92.81999999999999</v>
      </c>
      <c r="O56" t="n">
        <v>38901.63</v>
      </c>
      <c r="P56" t="n">
        <v>87.29000000000001</v>
      </c>
      <c r="Q56" t="n">
        <v>202.81</v>
      </c>
      <c r="R56" t="n">
        <v>20.71</v>
      </c>
      <c r="S56" t="n">
        <v>13.89</v>
      </c>
      <c r="T56" t="n">
        <v>1725.72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57.3511644710646</v>
      </c>
      <c r="AB56" t="n">
        <v>78.47039338408953</v>
      </c>
      <c r="AC56" t="n">
        <v>70.98128917341896</v>
      </c>
      <c r="AD56" t="n">
        <v>57351.1644710646</v>
      </c>
      <c r="AE56" t="n">
        <v>78470.39338408953</v>
      </c>
      <c r="AF56" t="n">
        <v>2.612238816544122e-06</v>
      </c>
      <c r="AG56" t="n">
        <v>0.1752083333333333</v>
      </c>
      <c r="AH56" t="n">
        <v>70981.28917341896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11.882</v>
      </c>
      <c r="E57" t="n">
        <v>8.42</v>
      </c>
      <c r="F57" t="n">
        <v>5.14</v>
      </c>
      <c r="G57" t="n">
        <v>51.44</v>
      </c>
      <c r="H57" t="n">
        <v>0.84</v>
      </c>
      <c r="I57" t="n">
        <v>6</v>
      </c>
      <c r="J57" t="n">
        <v>314.07</v>
      </c>
      <c r="K57" t="n">
        <v>61.2</v>
      </c>
      <c r="L57" t="n">
        <v>14.75</v>
      </c>
      <c r="M57" t="n">
        <v>4</v>
      </c>
      <c r="N57" t="n">
        <v>93.12</v>
      </c>
      <c r="O57" t="n">
        <v>38969.71</v>
      </c>
      <c r="P57" t="n">
        <v>87.34999999999999</v>
      </c>
      <c r="Q57" t="n">
        <v>202.82</v>
      </c>
      <c r="R57" t="n">
        <v>20.84</v>
      </c>
      <c r="S57" t="n">
        <v>13.89</v>
      </c>
      <c r="T57" t="n">
        <v>1790.58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57.42672980910085</v>
      </c>
      <c r="AB57" t="n">
        <v>78.57378521329811</v>
      </c>
      <c r="AC57" t="n">
        <v>71.07481343155924</v>
      </c>
      <c r="AD57" t="n">
        <v>57426.72980910085</v>
      </c>
      <c r="AE57" t="n">
        <v>78573.78521329811</v>
      </c>
      <c r="AF57" t="n">
        <v>2.609998286118402e-06</v>
      </c>
      <c r="AG57" t="n">
        <v>0.1754166666666667</v>
      </c>
      <c r="AH57" t="n">
        <v>71074.81343155923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11.8906</v>
      </c>
      <c r="E58" t="n">
        <v>8.41</v>
      </c>
      <c r="F58" t="n">
        <v>5.14</v>
      </c>
      <c r="G58" t="n">
        <v>51.38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87.04000000000001</v>
      </c>
      <c r="Q58" t="n">
        <v>202.81</v>
      </c>
      <c r="R58" t="n">
        <v>20.74</v>
      </c>
      <c r="S58" t="n">
        <v>13.89</v>
      </c>
      <c r="T58" t="n">
        <v>1738.68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57.24414116206027</v>
      </c>
      <c r="AB58" t="n">
        <v>78.32395937117472</v>
      </c>
      <c r="AC58" t="n">
        <v>70.84883061717525</v>
      </c>
      <c r="AD58" t="n">
        <v>57244.14116206027</v>
      </c>
      <c r="AE58" t="n">
        <v>78323.95937117473</v>
      </c>
      <c r="AF58" t="n">
        <v>2.611887360791068e-06</v>
      </c>
      <c r="AG58" t="n">
        <v>0.1752083333333333</v>
      </c>
      <c r="AH58" t="n">
        <v>70848.83061717525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11.893</v>
      </c>
      <c r="E59" t="n">
        <v>8.41</v>
      </c>
      <c r="F59" t="n">
        <v>5.14</v>
      </c>
      <c r="G59" t="n">
        <v>51.36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86.86</v>
      </c>
      <c r="Q59" t="n">
        <v>202.81</v>
      </c>
      <c r="R59" t="n">
        <v>20.69</v>
      </c>
      <c r="S59" t="n">
        <v>13.89</v>
      </c>
      <c r="T59" t="n">
        <v>1716.21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57.15071031100082</v>
      </c>
      <c r="AB59" t="n">
        <v>78.19612315887703</v>
      </c>
      <c r="AC59" t="n">
        <v>70.73319491355994</v>
      </c>
      <c r="AD59" t="n">
        <v>57150.71031100082</v>
      </c>
      <c r="AE59" t="n">
        <v>78196.12315887703</v>
      </c>
      <c r="AF59" t="n">
        <v>2.612414544420649e-06</v>
      </c>
      <c r="AG59" t="n">
        <v>0.1752083333333333</v>
      </c>
      <c r="AH59" t="n">
        <v>70733.19491355994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11.9908</v>
      </c>
      <c r="E60" t="n">
        <v>8.34</v>
      </c>
      <c r="F60" t="n">
        <v>5.12</v>
      </c>
      <c r="G60" t="n">
        <v>61.45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86.51000000000001</v>
      </c>
      <c r="Q60" t="n">
        <v>202.81</v>
      </c>
      <c r="R60" t="n">
        <v>20.26</v>
      </c>
      <c r="S60" t="n">
        <v>13.89</v>
      </c>
      <c r="T60" t="n">
        <v>1505.57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56.48101535678121</v>
      </c>
      <c r="AB60" t="n">
        <v>77.27981697765799</v>
      </c>
      <c r="AC60" t="n">
        <v>69.90433970823237</v>
      </c>
      <c r="AD60" t="n">
        <v>56481.01535678121</v>
      </c>
      <c r="AE60" t="n">
        <v>77279.81697765799</v>
      </c>
      <c r="AF60" t="n">
        <v>2.633897277326084e-06</v>
      </c>
      <c r="AG60" t="n">
        <v>0.17375</v>
      </c>
      <c r="AH60" t="n">
        <v>69904.33970823236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11.9876</v>
      </c>
      <c r="E61" t="n">
        <v>8.34</v>
      </c>
      <c r="F61" t="n">
        <v>5.12</v>
      </c>
      <c r="G61" t="n">
        <v>61.48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86.58</v>
      </c>
      <c r="Q61" t="n">
        <v>202.81</v>
      </c>
      <c r="R61" t="n">
        <v>20.23</v>
      </c>
      <c r="S61" t="n">
        <v>13.89</v>
      </c>
      <c r="T61" t="n">
        <v>1487.55</v>
      </c>
      <c r="U61" t="n">
        <v>0.6899999999999999</v>
      </c>
      <c r="V61" t="n">
        <v>0.76</v>
      </c>
      <c r="W61" t="n">
        <v>0.65</v>
      </c>
      <c r="X61" t="n">
        <v>0.09</v>
      </c>
      <c r="Y61" t="n">
        <v>1</v>
      </c>
      <c r="Z61" t="n">
        <v>10</v>
      </c>
      <c r="AA61" t="n">
        <v>56.52723058614644</v>
      </c>
      <c r="AB61" t="n">
        <v>77.34305069334749</v>
      </c>
      <c r="AC61" t="n">
        <v>69.96153848684557</v>
      </c>
      <c r="AD61" t="n">
        <v>56527.23058614644</v>
      </c>
      <c r="AE61" t="n">
        <v>77343.0506933475</v>
      </c>
      <c r="AF61" t="n">
        <v>2.633194365819976e-06</v>
      </c>
      <c r="AG61" t="n">
        <v>0.17375</v>
      </c>
      <c r="AH61" t="n">
        <v>69961.53848684557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11.9932</v>
      </c>
      <c r="E62" t="n">
        <v>8.34</v>
      </c>
      <c r="F62" t="n">
        <v>5.12</v>
      </c>
      <c r="G62" t="n">
        <v>61.43</v>
      </c>
      <c r="H62" t="n">
        <v>0.9</v>
      </c>
      <c r="I62" t="n">
        <v>5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86.45</v>
      </c>
      <c r="Q62" t="n">
        <v>202.81</v>
      </c>
      <c r="R62" t="n">
        <v>20.23</v>
      </c>
      <c r="S62" t="n">
        <v>13.89</v>
      </c>
      <c r="T62" t="n">
        <v>1491.57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56.44296696670131</v>
      </c>
      <c r="AB62" t="n">
        <v>77.22775749177418</v>
      </c>
      <c r="AC62" t="n">
        <v>69.85724870661537</v>
      </c>
      <c r="AD62" t="n">
        <v>56442.96696670131</v>
      </c>
      <c r="AE62" t="n">
        <v>77227.75749177419</v>
      </c>
      <c r="AF62" t="n">
        <v>2.634424460955665e-06</v>
      </c>
      <c r="AG62" t="n">
        <v>0.17375</v>
      </c>
      <c r="AH62" t="n">
        <v>69857.24870661537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11.99</v>
      </c>
      <c r="E63" t="n">
        <v>8.34</v>
      </c>
      <c r="F63" t="n">
        <v>5.12</v>
      </c>
      <c r="G63" t="n">
        <v>61.46</v>
      </c>
      <c r="H63" t="n">
        <v>0.91</v>
      </c>
      <c r="I63" t="n">
        <v>5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86.48999999999999</v>
      </c>
      <c r="Q63" t="n">
        <v>202.81</v>
      </c>
      <c r="R63" t="n">
        <v>20.26</v>
      </c>
      <c r="S63" t="n">
        <v>13.89</v>
      </c>
      <c r="T63" t="n">
        <v>1505.04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56.4755465473253</v>
      </c>
      <c r="AB63" t="n">
        <v>77.27233431129358</v>
      </c>
      <c r="AC63" t="n">
        <v>69.89757117704379</v>
      </c>
      <c r="AD63" t="n">
        <v>56475.5465473253</v>
      </c>
      <c r="AE63" t="n">
        <v>77272.33431129358</v>
      </c>
      <c r="AF63" t="n">
        <v>2.633721549449557e-06</v>
      </c>
      <c r="AG63" t="n">
        <v>0.17375</v>
      </c>
      <c r="AH63" t="n">
        <v>69897.57117704379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11.9948</v>
      </c>
      <c r="E64" t="n">
        <v>8.34</v>
      </c>
      <c r="F64" t="n">
        <v>5.12</v>
      </c>
      <c r="G64" t="n">
        <v>61.42</v>
      </c>
      <c r="H64" t="n">
        <v>0.92</v>
      </c>
      <c r="I64" t="n">
        <v>5</v>
      </c>
      <c r="J64" t="n">
        <v>317.97</v>
      </c>
      <c r="K64" t="n">
        <v>61.2</v>
      </c>
      <c r="L64" t="n">
        <v>16.5</v>
      </c>
      <c r="M64" t="n">
        <v>3</v>
      </c>
      <c r="N64" t="n">
        <v>95.27</v>
      </c>
      <c r="O64" t="n">
        <v>39450.07</v>
      </c>
      <c r="P64" t="n">
        <v>86.34</v>
      </c>
      <c r="Q64" t="n">
        <v>202.81</v>
      </c>
      <c r="R64" t="n">
        <v>20.16</v>
      </c>
      <c r="S64" t="n">
        <v>13.89</v>
      </c>
      <c r="T64" t="n">
        <v>1453.06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56.38585131184529</v>
      </c>
      <c r="AB64" t="n">
        <v>77.14960933303536</v>
      </c>
      <c r="AC64" t="n">
        <v>69.7865588984649</v>
      </c>
      <c r="AD64" t="n">
        <v>56385.85131184529</v>
      </c>
      <c r="AE64" t="n">
        <v>77149.60933303536</v>
      </c>
      <c r="AF64" t="n">
        <v>2.634775916708719e-06</v>
      </c>
      <c r="AG64" t="n">
        <v>0.17375</v>
      </c>
      <c r="AH64" t="n">
        <v>69786.55889846491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11.9968</v>
      </c>
      <c r="E65" t="n">
        <v>8.34</v>
      </c>
      <c r="F65" t="n">
        <v>5.12</v>
      </c>
      <c r="G65" t="n">
        <v>61.4</v>
      </c>
      <c r="H65" t="n">
        <v>0.9399999999999999</v>
      </c>
      <c r="I65" t="n">
        <v>5</v>
      </c>
      <c r="J65" t="n">
        <v>318.53</v>
      </c>
      <c r="K65" t="n">
        <v>61.2</v>
      </c>
      <c r="L65" t="n">
        <v>16.75</v>
      </c>
      <c r="M65" t="n">
        <v>3</v>
      </c>
      <c r="N65" t="n">
        <v>95.58</v>
      </c>
      <c r="O65" t="n">
        <v>39519.26</v>
      </c>
      <c r="P65" t="n">
        <v>86.31</v>
      </c>
      <c r="Q65" t="n">
        <v>202.81</v>
      </c>
      <c r="R65" t="n">
        <v>20.14</v>
      </c>
      <c r="S65" t="n">
        <v>13.89</v>
      </c>
      <c r="T65" t="n">
        <v>1442.93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56.36324204988992</v>
      </c>
      <c r="AB65" t="n">
        <v>77.11867434337779</v>
      </c>
      <c r="AC65" t="n">
        <v>69.75857630080273</v>
      </c>
      <c r="AD65" t="n">
        <v>56363.24204988992</v>
      </c>
      <c r="AE65" t="n">
        <v>77118.67434337779</v>
      </c>
      <c r="AF65" t="n">
        <v>2.635215236400037e-06</v>
      </c>
      <c r="AG65" t="n">
        <v>0.17375</v>
      </c>
      <c r="AH65" t="n">
        <v>69758.57630080273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11.9924</v>
      </c>
      <c r="E66" t="n">
        <v>8.34</v>
      </c>
      <c r="F66" t="n">
        <v>5.12</v>
      </c>
      <c r="G66" t="n">
        <v>61.44</v>
      </c>
      <c r="H66" t="n">
        <v>0.95</v>
      </c>
      <c r="I66" t="n">
        <v>5</v>
      </c>
      <c r="J66" t="n">
        <v>319.09</v>
      </c>
      <c r="K66" t="n">
        <v>61.2</v>
      </c>
      <c r="L66" t="n">
        <v>17</v>
      </c>
      <c r="M66" t="n">
        <v>3</v>
      </c>
      <c r="N66" t="n">
        <v>95.89</v>
      </c>
      <c r="O66" t="n">
        <v>39588.58</v>
      </c>
      <c r="P66" t="n">
        <v>86.63</v>
      </c>
      <c r="Q66" t="n">
        <v>202.85</v>
      </c>
      <c r="R66" t="n">
        <v>20.21</v>
      </c>
      <c r="S66" t="n">
        <v>13.89</v>
      </c>
      <c r="T66" t="n">
        <v>1480.17</v>
      </c>
      <c r="U66" t="n">
        <v>0.6899999999999999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56.52825350228246</v>
      </c>
      <c r="AB66" t="n">
        <v>77.34445029233268</v>
      </c>
      <c r="AC66" t="n">
        <v>69.96280451006794</v>
      </c>
      <c r="AD66" t="n">
        <v>56528.25350228246</v>
      </c>
      <c r="AE66" t="n">
        <v>77344.45029233268</v>
      </c>
      <c r="AF66" t="n">
        <v>2.634248733079138e-06</v>
      </c>
      <c r="AG66" t="n">
        <v>0.17375</v>
      </c>
      <c r="AH66" t="n">
        <v>69962.80451006794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11.9852</v>
      </c>
      <c r="E67" t="n">
        <v>8.34</v>
      </c>
      <c r="F67" t="n">
        <v>5.12</v>
      </c>
      <c r="G67" t="n">
        <v>61.5</v>
      </c>
      <c r="H67" t="n">
        <v>0.96</v>
      </c>
      <c r="I67" t="n">
        <v>5</v>
      </c>
      <c r="J67" t="n">
        <v>319.65</v>
      </c>
      <c r="K67" t="n">
        <v>61.2</v>
      </c>
      <c r="L67" t="n">
        <v>17.25</v>
      </c>
      <c r="M67" t="n">
        <v>3</v>
      </c>
      <c r="N67" t="n">
        <v>96.2</v>
      </c>
      <c r="O67" t="n">
        <v>39658.05</v>
      </c>
      <c r="P67" t="n">
        <v>86.7</v>
      </c>
      <c r="Q67" t="n">
        <v>202.81</v>
      </c>
      <c r="R67" t="n">
        <v>20.37</v>
      </c>
      <c r="S67" t="n">
        <v>13.89</v>
      </c>
      <c r="T67" t="n">
        <v>1561.37</v>
      </c>
      <c r="U67" t="n">
        <v>0.68</v>
      </c>
      <c r="V67" t="n">
        <v>0.75</v>
      </c>
      <c r="W67" t="n">
        <v>0.65</v>
      </c>
      <c r="X67" t="n">
        <v>0.09</v>
      </c>
      <c r="Y67" t="n">
        <v>1</v>
      </c>
      <c r="Z67" t="n">
        <v>10</v>
      </c>
      <c r="AA67" t="n">
        <v>56.5925570206218</v>
      </c>
      <c r="AB67" t="n">
        <v>77.43243320299554</v>
      </c>
      <c r="AC67" t="n">
        <v>70.04239045522196</v>
      </c>
      <c r="AD67" t="n">
        <v>56592.5570206218</v>
      </c>
      <c r="AE67" t="n">
        <v>77432.43320299554</v>
      </c>
      <c r="AF67" t="n">
        <v>2.632667182190395e-06</v>
      </c>
      <c r="AG67" t="n">
        <v>0.17375</v>
      </c>
      <c r="AH67" t="n">
        <v>70042.39045522196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11.9868</v>
      </c>
      <c r="E68" t="n">
        <v>8.34</v>
      </c>
      <c r="F68" t="n">
        <v>5.12</v>
      </c>
      <c r="G68" t="n">
        <v>61.49</v>
      </c>
      <c r="H68" t="n">
        <v>0.97</v>
      </c>
      <c r="I68" t="n">
        <v>5</v>
      </c>
      <c r="J68" t="n">
        <v>320.22</v>
      </c>
      <c r="K68" t="n">
        <v>61.2</v>
      </c>
      <c r="L68" t="n">
        <v>17.5</v>
      </c>
      <c r="M68" t="n">
        <v>3</v>
      </c>
      <c r="N68" t="n">
        <v>96.52</v>
      </c>
      <c r="O68" t="n">
        <v>39727.66</v>
      </c>
      <c r="P68" t="n">
        <v>86.53</v>
      </c>
      <c r="Q68" t="n">
        <v>202.82</v>
      </c>
      <c r="R68" t="n">
        <v>20.33</v>
      </c>
      <c r="S68" t="n">
        <v>13.89</v>
      </c>
      <c r="T68" t="n">
        <v>1538.44</v>
      </c>
      <c r="U68" t="n">
        <v>0.68</v>
      </c>
      <c r="V68" t="n">
        <v>0.76</v>
      </c>
      <c r="W68" t="n">
        <v>0.65</v>
      </c>
      <c r="X68" t="n">
        <v>0.09</v>
      </c>
      <c r="Y68" t="n">
        <v>1</v>
      </c>
      <c r="Z68" t="n">
        <v>10</v>
      </c>
      <c r="AA68" t="n">
        <v>56.50814352286002</v>
      </c>
      <c r="AB68" t="n">
        <v>77.31693493129724</v>
      </c>
      <c r="AC68" t="n">
        <v>69.93791517647168</v>
      </c>
      <c r="AD68" t="n">
        <v>56508.14352286002</v>
      </c>
      <c r="AE68" t="n">
        <v>77316.93493129723</v>
      </c>
      <c r="AF68" t="n">
        <v>2.633018637943449e-06</v>
      </c>
      <c r="AG68" t="n">
        <v>0.17375</v>
      </c>
      <c r="AH68" t="n">
        <v>69937.91517647168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11.988</v>
      </c>
      <c r="E69" t="n">
        <v>8.34</v>
      </c>
      <c r="F69" t="n">
        <v>5.12</v>
      </c>
      <c r="G69" t="n">
        <v>61.48</v>
      </c>
      <c r="H69" t="n">
        <v>0.99</v>
      </c>
      <c r="I69" t="n">
        <v>5</v>
      </c>
      <c r="J69" t="n">
        <v>320.78</v>
      </c>
      <c r="K69" t="n">
        <v>61.2</v>
      </c>
      <c r="L69" t="n">
        <v>17.75</v>
      </c>
      <c r="M69" t="n">
        <v>3</v>
      </c>
      <c r="N69" t="n">
        <v>96.83</v>
      </c>
      <c r="O69" t="n">
        <v>39797.41</v>
      </c>
      <c r="P69" t="n">
        <v>86.5</v>
      </c>
      <c r="Q69" t="n">
        <v>202.86</v>
      </c>
      <c r="R69" t="n">
        <v>20.34</v>
      </c>
      <c r="S69" t="n">
        <v>13.89</v>
      </c>
      <c r="T69" t="n">
        <v>1547.21</v>
      </c>
      <c r="U69" t="n">
        <v>0.68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56.48910836021803</v>
      </c>
      <c r="AB69" t="n">
        <v>77.29089018199835</v>
      </c>
      <c r="AC69" t="n">
        <v>69.91435610149182</v>
      </c>
      <c r="AD69" t="n">
        <v>56489.10836021802</v>
      </c>
      <c r="AE69" t="n">
        <v>77290.89018199834</v>
      </c>
      <c r="AF69" t="n">
        <v>2.633282229758239e-06</v>
      </c>
      <c r="AG69" t="n">
        <v>0.17375</v>
      </c>
      <c r="AH69" t="n">
        <v>69914.35610149182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11.9852</v>
      </c>
      <c r="E70" t="n">
        <v>8.34</v>
      </c>
      <c r="F70" t="n">
        <v>5.12</v>
      </c>
      <c r="G70" t="n">
        <v>61.5</v>
      </c>
      <c r="H70" t="n">
        <v>1</v>
      </c>
      <c r="I70" t="n">
        <v>5</v>
      </c>
      <c r="J70" t="n">
        <v>321.35</v>
      </c>
      <c r="K70" t="n">
        <v>61.2</v>
      </c>
      <c r="L70" t="n">
        <v>18</v>
      </c>
      <c r="M70" t="n">
        <v>3</v>
      </c>
      <c r="N70" t="n">
        <v>97.15000000000001</v>
      </c>
      <c r="O70" t="n">
        <v>39867.32</v>
      </c>
      <c r="P70" t="n">
        <v>86.37</v>
      </c>
      <c r="Q70" t="n">
        <v>202.82</v>
      </c>
      <c r="R70" t="n">
        <v>20.33</v>
      </c>
      <c r="S70" t="n">
        <v>13.89</v>
      </c>
      <c r="T70" t="n">
        <v>1539.89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56.44271835901447</v>
      </c>
      <c r="AB70" t="n">
        <v>77.22741733576927</v>
      </c>
      <c r="AC70" t="n">
        <v>69.85694101462214</v>
      </c>
      <c r="AD70" t="n">
        <v>56442.71835901447</v>
      </c>
      <c r="AE70" t="n">
        <v>77227.41733576928</v>
      </c>
      <c r="AF70" t="n">
        <v>2.632667182190395e-06</v>
      </c>
      <c r="AG70" t="n">
        <v>0.17375</v>
      </c>
      <c r="AH70" t="n">
        <v>69856.94101462213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11.9832</v>
      </c>
      <c r="E71" t="n">
        <v>8.35</v>
      </c>
      <c r="F71" t="n">
        <v>5.13</v>
      </c>
      <c r="G71" t="n">
        <v>61.52</v>
      </c>
      <c r="H71" t="n">
        <v>1.01</v>
      </c>
      <c r="I71" t="n">
        <v>5</v>
      </c>
      <c r="J71" t="n">
        <v>321.92</v>
      </c>
      <c r="K71" t="n">
        <v>61.2</v>
      </c>
      <c r="L71" t="n">
        <v>18.25</v>
      </c>
      <c r="M71" t="n">
        <v>3</v>
      </c>
      <c r="N71" t="n">
        <v>97.47</v>
      </c>
      <c r="O71" t="n">
        <v>39937.36</v>
      </c>
      <c r="P71" t="n">
        <v>86.3</v>
      </c>
      <c r="Q71" t="n">
        <v>202.81</v>
      </c>
      <c r="R71" t="n">
        <v>20.3</v>
      </c>
      <c r="S71" t="n">
        <v>13.89</v>
      </c>
      <c r="T71" t="n">
        <v>1525.08</v>
      </c>
      <c r="U71" t="n">
        <v>0.68</v>
      </c>
      <c r="V71" t="n">
        <v>0.75</v>
      </c>
      <c r="W71" t="n">
        <v>0.65</v>
      </c>
      <c r="X71" t="n">
        <v>0.09</v>
      </c>
      <c r="Y71" t="n">
        <v>1</v>
      </c>
      <c r="Z71" t="n">
        <v>10</v>
      </c>
      <c r="AA71" t="n">
        <v>56.44983415230764</v>
      </c>
      <c r="AB71" t="n">
        <v>77.23715347807962</v>
      </c>
      <c r="AC71" t="n">
        <v>69.86574795317516</v>
      </c>
      <c r="AD71" t="n">
        <v>56449.83415230765</v>
      </c>
      <c r="AE71" t="n">
        <v>77237.15347807962</v>
      </c>
      <c r="AF71" t="n">
        <v>2.632227862499077e-06</v>
      </c>
      <c r="AG71" t="n">
        <v>0.1739583333333333</v>
      </c>
      <c r="AH71" t="n">
        <v>69865.74795317516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11.9924</v>
      </c>
      <c r="E72" t="n">
        <v>8.34</v>
      </c>
      <c r="F72" t="n">
        <v>5.12</v>
      </c>
      <c r="G72" t="n">
        <v>61.44</v>
      </c>
      <c r="H72" t="n">
        <v>1.02</v>
      </c>
      <c r="I72" t="n">
        <v>5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86</v>
      </c>
      <c r="Q72" t="n">
        <v>202.81</v>
      </c>
      <c r="R72" t="n">
        <v>20.23</v>
      </c>
      <c r="S72" t="n">
        <v>13.89</v>
      </c>
      <c r="T72" t="n">
        <v>1489.84</v>
      </c>
      <c r="U72" t="n">
        <v>0.6899999999999999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56.24236961772359</v>
      </c>
      <c r="AB72" t="n">
        <v>76.95329134917256</v>
      </c>
      <c r="AC72" t="n">
        <v>69.60897722744789</v>
      </c>
      <c r="AD72" t="n">
        <v>56242.36961772359</v>
      </c>
      <c r="AE72" t="n">
        <v>76953.29134917256</v>
      </c>
      <c r="AF72" t="n">
        <v>2.634248733079138e-06</v>
      </c>
      <c r="AG72" t="n">
        <v>0.17375</v>
      </c>
      <c r="AH72" t="n">
        <v>69608.97722744789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12.0044</v>
      </c>
      <c r="E73" t="n">
        <v>8.33</v>
      </c>
      <c r="F73" t="n">
        <v>5.11</v>
      </c>
      <c r="G73" t="n">
        <v>61.34</v>
      </c>
      <c r="H73" t="n">
        <v>1.03</v>
      </c>
      <c r="I73" t="n">
        <v>5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85.53</v>
      </c>
      <c r="Q73" t="n">
        <v>202.81</v>
      </c>
      <c r="R73" t="n">
        <v>19.97</v>
      </c>
      <c r="S73" t="n">
        <v>13.89</v>
      </c>
      <c r="T73" t="n">
        <v>1360.8</v>
      </c>
      <c r="U73" t="n">
        <v>0.7</v>
      </c>
      <c r="V73" t="n">
        <v>0.76</v>
      </c>
      <c r="W73" t="n">
        <v>0.64</v>
      </c>
      <c r="X73" t="n">
        <v>0.07000000000000001</v>
      </c>
      <c r="Y73" t="n">
        <v>1</v>
      </c>
      <c r="Z73" t="n">
        <v>10</v>
      </c>
      <c r="AA73" t="n">
        <v>55.94564411159495</v>
      </c>
      <c r="AB73" t="n">
        <v>76.54729842108212</v>
      </c>
      <c r="AC73" t="n">
        <v>69.24173169459961</v>
      </c>
      <c r="AD73" t="n">
        <v>55945.64411159495</v>
      </c>
      <c r="AE73" t="n">
        <v>76547.29842108212</v>
      </c>
      <c r="AF73" t="n">
        <v>2.636884651227045e-06</v>
      </c>
      <c r="AG73" t="n">
        <v>0.1735416666666667</v>
      </c>
      <c r="AH73" t="n">
        <v>69241.73169459961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12.0016</v>
      </c>
      <c r="E74" t="n">
        <v>8.33</v>
      </c>
      <c r="F74" t="n">
        <v>5.11</v>
      </c>
      <c r="G74" t="n">
        <v>61.36</v>
      </c>
      <c r="H74" t="n">
        <v>1.05</v>
      </c>
      <c r="I74" t="n">
        <v>5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85.28</v>
      </c>
      <c r="Q74" t="n">
        <v>202.81</v>
      </c>
      <c r="R74" t="n">
        <v>19.96</v>
      </c>
      <c r="S74" t="n">
        <v>13.89</v>
      </c>
      <c r="T74" t="n">
        <v>1352.55</v>
      </c>
      <c r="U74" t="n">
        <v>0.7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55.84477859294312</v>
      </c>
      <c r="AB74" t="n">
        <v>76.40928976859013</v>
      </c>
      <c r="AC74" t="n">
        <v>69.11689439420505</v>
      </c>
      <c r="AD74" t="n">
        <v>55844.77859294312</v>
      </c>
      <c r="AE74" t="n">
        <v>76409.28976859013</v>
      </c>
      <c r="AF74" t="n">
        <v>2.6362696036592e-06</v>
      </c>
      <c r="AG74" t="n">
        <v>0.1735416666666667</v>
      </c>
      <c r="AH74" t="n">
        <v>69116.89439420505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12.0028</v>
      </c>
      <c r="E75" t="n">
        <v>8.33</v>
      </c>
      <c r="F75" t="n">
        <v>5.11</v>
      </c>
      <c r="G75" t="n">
        <v>61.35</v>
      </c>
      <c r="H75" t="n">
        <v>1.06</v>
      </c>
      <c r="I75" t="n">
        <v>5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85.14</v>
      </c>
      <c r="Q75" t="n">
        <v>202.81</v>
      </c>
      <c r="R75" t="n">
        <v>19.95</v>
      </c>
      <c r="S75" t="n">
        <v>13.89</v>
      </c>
      <c r="T75" t="n">
        <v>1347.9</v>
      </c>
      <c r="U75" t="n">
        <v>0.7</v>
      </c>
      <c r="V75" t="n">
        <v>0.76</v>
      </c>
      <c r="W75" t="n">
        <v>0.64</v>
      </c>
      <c r="X75" t="n">
        <v>0.07000000000000001</v>
      </c>
      <c r="Y75" t="n">
        <v>1</v>
      </c>
      <c r="Z75" t="n">
        <v>10</v>
      </c>
      <c r="AA75" t="n">
        <v>55.77596014790737</v>
      </c>
      <c r="AB75" t="n">
        <v>76.31512933603673</v>
      </c>
      <c r="AC75" t="n">
        <v>69.03172050117955</v>
      </c>
      <c r="AD75" t="n">
        <v>55775.96014790737</v>
      </c>
      <c r="AE75" t="n">
        <v>76315.12933603673</v>
      </c>
      <c r="AF75" t="n">
        <v>2.63653319547399e-06</v>
      </c>
      <c r="AG75" t="n">
        <v>0.1735416666666667</v>
      </c>
      <c r="AH75" t="n">
        <v>69031.72050117954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11.992</v>
      </c>
      <c r="E76" t="n">
        <v>8.34</v>
      </c>
      <c r="F76" t="n">
        <v>5.12</v>
      </c>
      <c r="G76" t="n">
        <v>61.44</v>
      </c>
      <c r="H76" t="n">
        <v>1.07</v>
      </c>
      <c r="I76" t="n">
        <v>5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85.23999999999999</v>
      </c>
      <c r="Q76" t="n">
        <v>202.81</v>
      </c>
      <c r="R76" t="n">
        <v>20.15</v>
      </c>
      <c r="S76" t="n">
        <v>13.89</v>
      </c>
      <c r="T76" t="n">
        <v>1447.52</v>
      </c>
      <c r="U76" t="n">
        <v>0.6899999999999999</v>
      </c>
      <c r="V76" t="n">
        <v>0.76</v>
      </c>
      <c r="W76" t="n">
        <v>0.65</v>
      </c>
      <c r="X76" t="n">
        <v>0.08</v>
      </c>
      <c r="Y76" t="n">
        <v>1</v>
      </c>
      <c r="Z76" t="n">
        <v>10</v>
      </c>
      <c r="AA76" t="n">
        <v>55.89927839889415</v>
      </c>
      <c r="AB76" t="n">
        <v>76.48385880745403</v>
      </c>
      <c r="AC76" t="n">
        <v>69.18434666865811</v>
      </c>
      <c r="AD76" t="n">
        <v>55899.27839889414</v>
      </c>
      <c r="AE76" t="n">
        <v>76483.85880745403</v>
      </c>
      <c r="AF76" t="n">
        <v>2.634160869140875e-06</v>
      </c>
      <c r="AG76" t="n">
        <v>0.17375</v>
      </c>
      <c r="AH76" t="n">
        <v>69184.34666865811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11.992</v>
      </c>
      <c r="E77" t="n">
        <v>8.34</v>
      </c>
      <c r="F77" t="n">
        <v>5.12</v>
      </c>
      <c r="G77" t="n">
        <v>61.44</v>
      </c>
      <c r="H77" t="n">
        <v>1.08</v>
      </c>
      <c r="I77" t="n">
        <v>5</v>
      </c>
      <c r="J77" t="n">
        <v>325.35</v>
      </c>
      <c r="K77" t="n">
        <v>61.2</v>
      </c>
      <c r="L77" t="n">
        <v>19.75</v>
      </c>
      <c r="M77" t="n">
        <v>3</v>
      </c>
      <c r="N77" t="n">
        <v>99.40000000000001</v>
      </c>
      <c r="O77" t="n">
        <v>40360.92</v>
      </c>
      <c r="P77" t="n">
        <v>85.22</v>
      </c>
      <c r="Q77" t="n">
        <v>202.81</v>
      </c>
      <c r="R77" t="n">
        <v>20.29</v>
      </c>
      <c r="S77" t="n">
        <v>13.89</v>
      </c>
      <c r="T77" t="n">
        <v>1519.26</v>
      </c>
      <c r="U77" t="n">
        <v>0.68</v>
      </c>
      <c r="V77" t="n">
        <v>0.76</v>
      </c>
      <c r="W77" t="n">
        <v>0.64</v>
      </c>
      <c r="X77" t="n">
        <v>0.08</v>
      </c>
      <c r="Y77" t="n">
        <v>1</v>
      </c>
      <c r="Z77" t="n">
        <v>10</v>
      </c>
      <c r="AA77" t="n">
        <v>55.89020241729481</v>
      </c>
      <c r="AB77" t="n">
        <v>76.47144064902578</v>
      </c>
      <c r="AC77" t="n">
        <v>69.17311368184126</v>
      </c>
      <c r="AD77" t="n">
        <v>55890.20241729481</v>
      </c>
      <c r="AE77" t="n">
        <v>76471.44064902578</v>
      </c>
      <c r="AF77" t="n">
        <v>2.634160869140875e-06</v>
      </c>
      <c r="AG77" t="n">
        <v>0.17375</v>
      </c>
      <c r="AH77" t="n">
        <v>69173.11368184126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11.9972</v>
      </c>
      <c r="E78" t="n">
        <v>8.34</v>
      </c>
      <c r="F78" t="n">
        <v>5.12</v>
      </c>
      <c r="G78" t="n">
        <v>61.4</v>
      </c>
      <c r="H78" t="n">
        <v>1.09</v>
      </c>
      <c r="I78" t="n">
        <v>5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84.84</v>
      </c>
      <c r="Q78" t="n">
        <v>202.81</v>
      </c>
      <c r="R78" t="n">
        <v>20.1</v>
      </c>
      <c r="S78" t="n">
        <v>13.89</v>
      </c>
      <c r="T78" t="n">
        <v>1427</v>
      </c>
      <c r="U78" t="n">
        <v>0.6899999999999999</v>
      </c>
      <c r="V78" t="n">
        <v>0.76</v>
      </c>
      <c r="W78" t="n">
        <v>0.64</v>
      </c>
      <c r="X78" t="n">
        <v>0.08</v>
      </c>
      <c r="Y78" t="n">
        <v>1</v>
      </c>
      <c r="Z78" t="n">
        <v>10</v>
      </c>
      <c r="AA78" t="n">
        <v>55.69464720633579</v>
      </c>
      <c r="AB78" t="n">
        <v>76.20387338210476</v>
      </c>
      <c r="AC78" t="n">
        <v>68.93108265934208</v>
      </c>
      <c r="AD78" t="n">
        <v>55694.64720633579</v>
      </c>
      <c r="AE78" t="n">
        <v>76203.87338210476</v>
      </c>
      <c r="AF78" t="n">
        <v>2.635303100338301e-06</v>
      </c>
      <c r="AG78" t="n">
        <v>0.17375</v>
      </c>
      <c r="AH78" t="n">
        <v>68931.08265934208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12.1065</v>
      </c>
      <c r="E79" t="n">
        <v>8.26</v>
      </c>
      <c r="F79" t="n">
        <v>5.1</v>
      </c>
      <c r="G79" t="n">
        <v>76.43000000000001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84.39</v>
      </c>
      <c r="Q79" t="n">
        <v>202.83</v>
      </c>
      <c r="R79" t="n">
        <v>19.33</v>
      </c>
      <c r="S79" t="n">
        <v>13.89</v>
      </c>
      <c r="T79" t="n">
        <v>1044.24</v>
      </c>
      <c r="U79" t="n">
        <v>0.72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54.94650769583467</v>
      </c>
      <c r="AB79" t="n">
        <v>75.18023589825185</v>
      </c>
      <c r="AC79" t="n">
        <v>68.00513970026354</v>
      </c>
      <c r="AD79" t="n">
        <v>54946.50769583467</v>
      </c>
      <c r="AE79" t="n">
        <v>75180.23589825185</v>
      </c>
      <c r="AF79" t="n">
        <v>2.659311921468812e-06</v>
      </c>
      <c r="AG79" t="n">
        <v>0.1720833333333333</v>
      </c>
      <c r="AH79" t="n">
        <v>68005.13970026353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12.1086</v>
      </c>
      <c r="E80" t="n">
        <v>8.26</v>
      </c>
      <c r="F80" t="n">
        <v>5.09</v>
      </c>
      <c r="G80" t="n">
        <v>76.41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84.36</v>
      </c>
      <c r="Q80" t="n">
        <v>202.82</v>
      </c>
      <c r="R80" t="n">
        <v>19.36</v>
      </c>
      <c r="S80" t="n">
        <v>13.89</v>
      </c>
      <c r="T80" t="n">
        <v>1057.81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54.89523996166458</v>
      </c>
      <c r="AB80" t="n">
        <v>75.11008912258757</v>
      </c>
      <c r="AC80" t="n">
        <v>67.94168763441701</v>
      </c>
      <c r="AD80" t="n">
        <v>54895.23996166458</v>
      </c>
      <c r="AE80" t="n">
        <v>75110.08912258757</v>
      </c>
      <c r="AF80" t="n">
        <v>2.659773207144696e-06</v>
      </c>
      <c r="AG80" t="n">
        <v>0.1720833333333333</v>
      </c>
      <c r="AH80" t="n">
        <v>67941.687634417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12.1037</v>
      </c>
      <c r="E81" t="n">
        <v>8.26</v>
      </c>
      <c r="F81" t="n">
        <v>5.1</v>
      </c>
      <c r="G81" t="n">
        <v>76.45999999999999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84.55</v>
      </c>
      <c r="Q81" t="n">
        <v>202.81</v>
      </c>
      <c r="R81" t="n">
        <v>19.48</v>
      </c>
      <c r="S81" t="n">
        <v>13.89</v>
      </c>
      <c r="T81" t="n">
        <v>1118.97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55.03060394357421</v>
      </c>
      <c r="AB81" t="n">
        <v>75.29530009447363</v>
      </c>
      <c r="AC81" t="n">
        <v>68.10922233109156</v>
      </c>
      <c r="AD81" t="n">
        <v>55030.60394357421</v>
      </c>
      <c r="AE81" t="n">
        <v>75295.30009447363</v>
      </c>
      <c r="AF81" t="n">
        <v>2.658696873900968e-06</v>
      </c>
      <c r="AG81" t="n">
        <v>0.1720833333333333</v>
      </c>
      <c r="AH81" t="n">
        <v>68109.22233109156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12.1053</v>
      </c>
      <c r="E82" t="n">
        <v>8.26</v>
      </c>
      <c r="F82" t="n">
        <v>5.1</v>
      </c>
      <c r="G82" t="n">
        <v>76.44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84.73999999999999</v>
      </c>
      <c r="Q82" t="n">
        <v>202.81</v>
      </c>
      <c r="R82" t="n">
        <v>19.48</v>
      </c>
      <c r="S82" t="n">
        <v>13.89</v>
      </c>
      <c r="T82" t="n">
        <v>1122.21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55.10906088255221</v>
      </c>
      <c r="AB82" t="n">
        <v>75.40264833965915</v>
      </c>
      <c r="AC82" t="n">
        <v>68.20632541042082</v>
      </c>
      <c r="AD82" t="n">
        <v>55109.06088255221</v>
      </c>
      <c r="AE82" t="n">
        <v>75402.64833965915</v>
      </c>
      <c r="AF82" t="n">
        <v>2.659048329654022e-06</v>
      </c>
      <c r="AG82" t="n">
        <v>0.1720833333333333</v>
      </c>
      <c r="AH82" t="n">
        <v>68206.32541042082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12.1102</v>
      </c>
      <c r="E83" t="n">
        <v>8.26</v>
      </c>
      <c r="F83" t="n">
        <v>5.09</v>
      </c>
      <c r="G83" t="n">
        <v>76.39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84.83</v>
      </c>
      <c r="Q83" t="n">
        <v>202.81</v>
      </c>
      <c r="R83" t="n">
        <v>19.38</v>
      </c>
      <c r="S83" t="n">
        <v>13.89</v>
      </c>
      <c r="T83" t="n">
        <v>1071.05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55.09950659347329</v>
      </c>
      <c r="AB83" t="n">
        <v>75.38957573983586</v>
      </c>
      <c r="AC83" t="n">
        <v>68.19450044117715</v>
      </c>
      <c r="AD83" t="n">
        <v>55099.50659347328</v>
      </c>
      <c r="AE83" t="n">
        <v>75389.57573983587</v>
      </c>
      <c r="AF83" t="n">
        <v>2.66012466289775e-06</v>
      </c>
      <c r="AG83" t="n">
        <v>0.1720833333333333</v>
      </c>
      <c r="AH83" t="n">
        <v>68194.50044117715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12.1004</v>
      </c>
      <c r="E84" t="n">
        <v>8.26</v>
      </c>
      <c r="F84" t="n">
        <v>5.1</v>
      </c>
      <c r="G84" t="n">
        <v>76.48999999999999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85.03</v>
      </c>
      <c r="Q84" t="n">
        <v>202.81</v>
      </c>
      <c r="R84" t="n">
        <v>19.56</v>
      </c>
      <c r="S84" t="n">
        <v>13.89</v>
      </c>
      <c r="T84" t="n">
        <v>1158.16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55.2608326145093</v>
      </c>
      <c r="AB84" t="n">
        <v>75.61030911901898</v>
      </c>
      <c r="AC84" t="n">
        <v>68.39416733645233</v>
      </c>
      <c r="AD84" t="n">
        <v>55260.83261450929</v>
      </c>
      <c r="AE84" t="n">
        <v>75610.30911901897</v>
      </c>
      <c r="AF84" t="n">
        <v>2.657971996410294e-06</v>
      </c>
      <c r="AG84" t="n">
        <v>0.1720833333333333</v>
      </c>
      <c r="AH84" t="n">
        <v>68394.16733645233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12.0968</v>
      </c>
      <c r="E85" t="n">
        <v>8.27</v>
      </c>
      <c r="F85" t="n">
        <v>5.1</v>
      </c>
      <c r="G85" t="n">
        <v>76.53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85.20999999999999</v>
      </c>
      <c r="Q85" t="n">
        <v>202.84</v>
      </c>
      <c r="R85" t="n">
        <v>19.65</v>
      </c>
      <c r="S85" t="n">
        <v>13.89</v>
      </c>
      <c r="T85" t="n">
        <v>1203.38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55.35845844805637</v>
      </c>
      <c r="AB85" t="n">
        <v>75.74388509142582</v>
      </c>
      <c r="AC85" t="n">
        <v>68.51499500552779</v>
      </c>
      <c r="AD85" t="n">
        <v>55358.45844805636</v>
      </c>
      <c r="AE85" t="n">
        <v>75743.88509142582</v>
      </c>
      <c r="AF85" t="n">
        <v>2.657181220965922e-06</v>
      </c>
      <c r="AG85" t="n">
        <v>0.1722916666666666</v>
      </c>
      <c r="AH85" t="n">
        <v>68514.99500552779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12.0996</v>
      </c>
      <c r="E86" t="n">
        <v>8.26</v>
      </c>
      <c r="F86" t="n">
        <v>5.1</v>
      </c>
      <c r="G86" t="n">
        <v>76.5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85.16</v>
      </c>
      <c r="Q86" t="n">
        <v>202.81</v>
      </c>
      <c r="R86" t="n">
        <v>19.58</v>
      </c>
      <c r="S86" t="n">
        <v>13.89</v>
      </c>
      <c r="T86" t="n">
        <v>1169.75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55.32279767689128</v>
      </c>
      <c r="AB86" t="n">
        <v>75.69509245107558</v>
      </c>
      <c r="AC86" t="n">
        <v>68.47085906629164</v>
      </c>
      <c r="AD86" t="n">
        <v>55322.79767689128</v>
      </c>
      <c r="AE86" t="n">
        <v>75695.09245107559</v>
      </c>
      <c r="AF86" t="n">
        <v>2.657796268533766e-06</v>
      </c>
      <c r="AG86" t="n">
        <v>0.1720833333333333</v>
      </c>
      <c r="AH86" t="n">
        <v>68470.85906629164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12.0956</v>
      </c>
      <c r="E87" t="n">
        <v>8.27</v>
      </c>
      <c r="F87" t="n">
        <v>5.1</v>
      </c>
      <c r="G87" t="n">
        <v>76.54000000000001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85.17</v>
      </c>
      <c r="Q87" t="n">
        <v>202.81</v>
      </c>
      <c r="R87" t="n">
        <v>19.67</v>
      </c>
      <c r="S87" t="n">
        <v>13.89</v>
      </c>
      <c r="T87" t="n">
        <v>1215.09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55.345716996048</v>
      </c>
      <c r="AB87" t="n">
        <v>75.72645167467481</v>
      </c>
      <c r="AC87" t="n">
        <v>68.49922540960351</v>
      </c>
      <c r="AD87" t="n">
        <v>55345.716996048</v>
      </c>
      <c r="AE87" t="n">
        <v>75726.45167467481</v>
      </c>
      <c r="AF87" t="n">
        <v>2.656917629151131e-06</v>
      </c>
      <c r="AG87" t="n">
        <v>0.1722916666666666</v>
      </c>
      <c r="AH87" t="n">
        <v>68499.22540960352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12.0988</v>
      </c>
      <c r="E88" t="n">
        <v>8.27</v>
      </c>
      <c r="F88" t="n">
        <v>5.1</v>
      </c>
      <c r="G88" t="n">
        <v>76.51000000000001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85.06999999999999</v>
      </c>
      <c r="Q88" t="n">
        <v>202.81</v>
      </c>
      <c r="R88" t="n">
        <v>19.66</v>
      </c>
      <c r="S88" t="n">
        <v>13.89</v>
      </c>
      <c r="T88" t="n">
        <v>1209.8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55.28673131321786</v>
      </c>
      <c r="AB88" t="n">
        <v>75.64574486116194</v>
      </c>
      <c r="AC88" t="n">
        <v>68.42622114109957</v>
      </c>
      <c r="AD88" t="n">
        <v>55286.73131321785</v>
      </c>
      <c r="AE88" t="n">
        <v>75645.74486116195</v>
      </c>
      <c r="AF88" t="n">
        <v>2.65762054065724e-06</v>
      </c>
      <c r="AG88" t="n">
        <v>0.1722916666666666</v>
      </c>
      <c r="AH88" t="n">
        <v>68426.22114109958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12.1053</v>
      </c>
      <c r="E89" t="n">
        <v>8.26</v>
      </c>
      <c r="F89" t="n">
        <v>5.1</v>
      </c>
      <c r="G89" t="n">
        <v>76.44</v>
      </c>
      <c r="H89" t="n">
        <v>1.22</v>
      </c>
      <c r="I89" t="n">
        <v>4</v>
      </c>
      <c r="J89" t="n">
        <v>332.35</v>
      </c>
      <c r="K89" t="n">
        <v>61.2</v>
      </c>
      <c r="L89" t="n">
        <v>22.75</v>
      </c>
      <c r="M89" t="n">
        <v>2</v>
      </c>
      <c r="N89" t="n">
        <v>103.41</v>
      </c>
      <c r="O89" t="n">
        <v>41224.6</v>
      </c>
      <c r="P89" t="n">
        <v>85.06</v>
      </c>
      <c r="Q89" t="n">
        <v>202.89</v>
      </c>
      <c r="R89" t="n">
        <v>19.42</v>
      </c>
      <c r="S89" t="n">
        <v>13.89</v>
      </c>
      <c r="T89" t="n">
        <v>1092.11</v>
      </c>
      <c r="U89" t="n">
        <v>0.72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55.25291743641101</v>
      </c>
      <c r="AB89" t="n">
        <v>75.59947922315189</v>
      </c>
      <c r="AC89" t="n">
        <v>68.38437103064695</v>
      </c>
      <c r="AD89" t="n">
        <v>55252.91743641101</v>
      </c>
      <c r="AE89" t="n">
        <v>75599.47922315189</v>
      </c>
      <c r="AF89" t="n">
        <v>2.659048329654022e-06</v>
      </c>
      <c r="AG89" t="n">
        <v>0.1720833333333333</v>
      </c>
      <c r="AH89" t="n">
        <v>68384.37103064694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12.1033</v>
      </c>
      <c r="E90" t="n">
        <v>8.26</v>
      </c>
      <c r="F90" t="n">
        <v>5.1</v>
      </c>
      <c r="G90" t="n">
        <v>76.45999999999999</v>
      </c>
      <c r="H90" t="n">
        <v>1.23</v>
      </c>
      <c r="I90" t="n">
        <v>4</v>
      </c>
      <c r="J90" t="n">
        <v>332.95</v>
      </c>
      <c r="K90" t="n">
        <v>61.2</v>
      </c>
      <c r="L90" t="n">
        <v>23</v>
      </c>
      <c r="M90" t="n">
        <v>2</v>
      </c>
      <c r="N90" t="n">
        <v>103.75</v>
      </c>
      <c r="O90" t="n">
        <v>41297.62</v>
      </c>
      <c r="P90" t="n">
        <v>85.08</v>
      </c>
      <c r="Q90" t="n">
        <v>202.81</v>
      </c>
      <c r="R90" t="n">
        <v>19.46</v>
      </c>
      <c r="S90" t="n">
        <v>13.89</v>
      </c>
      <c r="T90" t="n">
        <v>1110.01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55.27064549228951</v>
      </c>
      <c r="AB90" t="n">
        <v>75.62373553131147</v>
      </c>
      <c r="AC90" t="n">
        <v>68.40631235079972</v>
      </c>
      <c r="AD90" t="n">
        <v>55270.64549228951</v>
      </c>
      <c r="AE90" t="n">
        <v>75623.73553131147</v>
      </c>
      <c r="AF90" t="n">
        <v>2.658609009962704e-06</v>
      </c>
      <c r="AG90" t="n">
        <v>0.1720833333333333</v>
      </c>
      <c r="AH90" t="n">
        <v>68406.31235079972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12.1061</v>
      </c>
      <c r="E91" t="n">
        <v>8.26</v>
      </c>
      <c r="F91" t="n">
        <v>5.1</v>
      </c>
      <c r="G91" t="n">
        <v>76.43000000000001</v>
      </c>
      <c r="H91" t="n">
        <v>1.24</v>
      </c>
      <c r="I91" t="n">
        <v>4</v>
      </c>
      <c r="J91" t="n">
        <v>333.54</v>
      </c>
      <c r="K91" t="n">
        <v>61.2</v>
      </c>
      <c r="L91" t="n">
        <v>23.25</v>
      </c>
      <c r="M91" t="n">
        <v>2</v>
      </c>
      <c r="N91" t="n">
        <v>104.09</v>
      </c>
      <c r="O91" t="n">
        <v>41370.82</v>
      </c>
      <c r="P91" t="n">
        <v>84.95</v>
      </c>
      <c r="Q91" t="n">
        <v>202.81</v>
      </c>
      <c r="R91" t="n">
        <v>19.49</v>
      </c>
      <c r="S91" t="n">
        <v>13.89</v>
      </c>
      <c r="T91" t="n">
        <v>1122.94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55.19997660779439</v>
      </c>
      <c r="AB91" t="n">
        <v>75.52704324585416</v>
      </c>
      <c r="AC91" t="n">
        <v>68.31884824135794</v>
      </c>
      <c r="AD91" t="n">
        <v>55199.97660779439</v>
      </c>
      <c r="AE91" t="n">
        <v>75527.04324585416</v>
      </c>
      <c r="AF91" t="n">
        <v>2.659224057530549e-06</v>
      </c>
      <c r="AG91" t="n">
        <v>0.1720833333333333</v>
      </c>
      <c r="AH91" t="n">
        <v>68318.84824135795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12.1037</v>
      </c>
      <c r="E92" t="n">
        <v>8.26</v>
      </c>
      <c r="F92" t="n">
        <v>5.1</v>
      </c>
      <c r="G92" t="n">
        <v>76.45999999999999</v>
      </c>
      <c r="H92" t="n">
        <v>1.25</v>
      </c>
      <c r="I92" t="n">
        <v>4</v>
      </c>
      <c r="J92" t="n">
        <v>334.14</v>
      </c>
      <c r="K92" t="n">
        <v>61.2</v>
      </c>
      <c r="L92" t="n">
        <v>23.5</v>
      </c>
      <c r="M92" t="n">
        <v>2</v>
      </c>
      <c r="N92" t="n">
        <v>104.44</v>
      </c>
      <c r="O92" t="n">
        <v>41444.3</v>
      </c>
      <c r="P92" t="n">
        <v>84.87</v>
      </c>
      <c r="Q92" t="n">
        <v>202.81</v>
      </c>
      <c r="R92" t="n">
        <v>19.5</v>
      </c>
      <c r="S92" t="n">
        <v>13.89</v>
      </c>
      <c r="T92" t="n">
        <v>1127.72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55.17447951397225</v>
      </c>
      <c r="AB92" t="n">
        <v>75.49215699723433</v>
      </c>
      <c r="AC92" t="n">
        <v>68.28729148734323</v>
      </c>
      <c r="AD92" t="n">
        <v>55174.47951397225</v>
      </c>
      <c r="AE92" t="n">
        <v>75492.15699723433</v>
      </c>
      <c r="AF92" t="n">
        <v>2.658696873900968e-06</v>
      </c>
      <c r="AG92" t="n">
        <v>0.1720833333333333</v>
      </c>
      <c r="AH92" t="n">
        <v>68287.29148734323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12.1025</v>
      </c>
      <c r="E93" t="n">
        <v>8.26</v>
      </c>
      <c r="F93" t="n">
        <v>5.1</v>
      </c>
      <c r="G93" t="n">
        <v>76.47</v>
      </c>
      <c r="H93" t="n">
        <v>1.26</v>
      </c>
      <c r="I93" t="n">
        <v>4</v>
      </c>
      <c r="J93" t="n">
        <v>334.73</v>
      </c>
      <c r="K93" t="n">
        <v>61.2</v>
      </c>
      <c r="L93" t="n">
        <v>23.75</v>
      </c>
      <c r="M93" t="n">
        <v>2</v>
      </c>
      <c r="N93" t="n">
        <v>104.78</v>
      </c>
      <c r="O93" t="n">
        <v>41517.84</v>
      </c>
      <c r="P93" t="n">
        <v>84.8</v>
      </c>
      <c r="Q93" t="n">
        <v>202.81</v>
      </c>
      <c r="R93" t="n">
        <v>19.53</v>
      </c>
      <c r="S93" t="n">
        <v>13.89</v>
      </c>
      <c r="T93" t="n">
        <v>1143.85</v>
      </c>
      <c r="U93" t="n">
        <v>0.71</v>
      </c>
      <c r="V93" t="n">
        <v>0.76</v>
      </c>
      <c r="W93" t="n">
        <v>0.64</v>
      </c>
      <c r="X93" t="n">
        <v>0.06</v>
      </c>
      <c r="Y93" t="n">
        <v>1</v>
      </c>
      <c r="Z93" t="n">
        <v>10</v>
      </c>
      <c r="AA93" t="n">
        <v>55.14823750275401</v>
      </c>
      <c r="AB93" t="n">
        <v>75.45625151976971</v>
      </c>
      <c r="AC93" t="n">
        <v>68.25481277825418</v>
      </c>
      <c r="AD93" t="n">
        <v>55148.237502754</v>
      </c>
      <c r="AE93" t="n">
        <v>75456.25151976971</v>
      </c>
      <c r="AF93" t="n">
        <v>2.658433282086177e-06</v>
      </c>
      <c r="AG93" t="n">
        <v>0.1720833333333333</v>
      </c>
      <c r="AH93" t="n">
        <v>68254.81277825417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12.109</v>
      </c>
      <c r="E94" t="n">
        <v>8.26</v>
      </c>
      <c r="F94" t="n">
        <v>5.09</v>
      </c>
      <c r="G94" t="n">
        <v>76.40000000000001</v>
      </c>
      <c r="H94" t="n">
        <v>1.28</v>
      </c>
      <c r="I94" t="n">
        <v>4</v>
      </c>
      <c r="J94" t="n">
        <v>335.33</v>
      </c>
      <c r="K94" t="n">
        <v>61.2</v>
      </c>
      <c r="L94" t="n">
        <v>24</v>
      </c>
      <c r="M94" t="n">
        <v>2</v>
      </c>
      <c r="N94" t="n">
        <v>105.13</v>
      </c>
      <c r="O94" t="n">
        <v>41591.55</v>
      </c>
      <c r="P94" t="n">
        <v>84.64</v>
      </c>
      <c r="Q94" t="n">
        <v>202.86</v>
      </c>
      <c r="R94" t="n">
        <v>19.33</v>
      </c>
      <c r="S94" t="n">
        <v>13.89</v>
      </c>
      <c r="T94" t="n">
        <v>1043.96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55.0193415149112</v>
      </c>
      <c r="AB94" t="n">
        <v>75.27989034271363</v>
      </c>
      <c r="AC94" t="n">
        <v>68.09528326441179</v>
      </c>
      <c r="AD94" t="n">
        <v>55019.3415149112</v>
      </c>
      <c r="AE94" t="n">
        <v>75279.89034271362</v>
      </c>
      <c r="AF94" t="n">
        <v>2.65986107108296e-06</v>
      </c>
      <c r="AG94" t="n">
        <v>0.1720833333333333</v>
      </c>
      <c r="AH94" t="n">
        <v>68095.28326441179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12.1041</v>
      </c>
      <c r="E95" t="n">
        <v>8.26</v>
      </c>
      <c r="F95" t="n">
        <v>5.1</v>
      </c>
      <c r="G95" t="n">
        <v>76.45</v>
      </c>
      <c r="H95" t="n">
        <v>1.29</v>
      </c>
      <c r="I95" t="n">
        <v>4</v>
      </c>
      <c r="J95" t="n">
        <v>335.93</v>
      </c>
      <c r="K95" t="n">
        <v>61.2</v>
      </c>
      <c r="L95" t="n">
        <v>24.25</v>
      </c>
      <c r="M95" t="n">
        <v>2</v>
      </c>
      <c r="N95" t="n">
        <v>105.48</v>
      </c>
      <c r="O95" t="n">
        <v>41665.42</v>
      </c>
      <c r="P95" t="n">
        <v>84.58</v>
      </c>
      <c r="Q95" t="n">
        <v>202.81</v>
      </c>
      <c r="R95" t="n">
        <v>19.41</v>
      </c>
      <c r="S95" t="n">
        <v>13.89</v>
      </c>
      <c r="T95" t="n">
        <v>1085.98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55.04235218763456</v>
      </c>
      <c r="AB95" t="n">
        <v>75.31137456029295</v>
      </c>
      <c r="AC95" t="n">
        <v>68.12376267245372</v>
      </c>
      <c r="AD95" t="n">
        <v>55042.35218763455</v>
      </c>
      <c r="AE95" t="n">
        <v>75311.37456029294</v>
      </c>
      <c r="AF95" t="n">
        <v>2.658784737839231e-06</v>
      </c>
      <c r="AG95" t="n">
        <v>0.1720833333333333</v>
      </c>
      <c r="AH95" t="n">
        <v>68123.76267245373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12.1094</v>
      </c>
      <c r="E96" t="n">
        <v>8.26</v>
      </c>
      <c r="F96" t="n">
        <v>5.09</v>
      </c>
      <c r="G96" t="n">
        <v>76.40000000000001</v>
      </c>
      <c r="H96" t="n">
        <v>1.3</v>
      </c>
      <c r="I96" t="n">
        <v>4</v>
      </c>
      <c r="J96" t="n">
        <v>336.53</v>
      </c>
      <c r="K96" t="n">
        <v>61.2</v>
      </c>
      <c r="L96" t="n">
        <v>24.5</v>
      </c>
      <c r="M96" t="n">
        <v>2</v>
      </c>
      <c r="N96" t="n">
        <v>105.83</v>
      </c>
      <c r="O96" t="n">
        <v>41739.48</v>
      </c>
      <c r="P96" t="n">
        <v>84.44</v>
      </c>
      <c r="Q96" t="n">
        <v>202.81</v>
      </c>
      <c r="R96" t="n">
        <v>19.37</v>
      </c>
      <c r="S96" t="n">
        <v>13.89</v>
      </c>
      <c r="T96" t="n">
        <v>1064.5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54.92772309909387</v>
      </c>
      <c r="AB96" t="n">
        <v>75.15453398427319</v>
      </c>
      <c r="AC96" t="n">
        <v>67.98189074088212</v>
      </c>
      <c r="AD96" t="n">
        <v>54927.72309909388</v>
      </c>
      <c r="AE96" t="n">
        <v>75154.53398427319</v>
      </c>
      <c r="AF96" t="n">
        <v>2.659948935021223e-06</v>
      </c>
      <c r="AG96" t="n">
        <v>0.1720833333333333</v>
      </c>
      <c r="AH96" t="n">
        <v>67981.89074088213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12.1139</v>
      </c>
      <c r="E97" t="n">
        <v>8.26</v>
      </c>
      <c r="F97" t="n">
        <v>5.09</v>
      </c>
      <c r="G97" t="n">
        <v>76.34999999999999</v>
      </c>
      <c r="H97" t="n">
        <v>1.31</v>
      </c>
      <c r="I97" t="n">
        <v>4</v>
      </c>
      <c r="J97" t="n">
        <v>337.13</v>
      </c>
      <c r="K97" t="n">
        <v>61.2</v>
      </c>
      <c r="L97" t="n">
        <v>24.75</v>
      </c>
      <c r="M97" t="n">
        <v>2</v>
      </c>
      <c r="N97" t="n">
        <v>106.18</v>
      </c>
      <c r="O97" t="n">
        <v>41813.7</v>
      </c>
      <c r="P97" t="n">
        <v>84.28</v>
      </c>
      <c r="Q97" t="n">
        <v>202.81</v>
      </c>
      <c r="R97" t="n">
        <v>19.27</v>
      </c>
      <c r="S97" t="n">
        <v>13.89</v>
      </c>
      <c r="T97" t="n">
        <v>1013.09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54.83632893100683</v>
      </c>
      <c r="AB97" t="n">
        <v>75.02948445147044</v>
      </c>
      <c r="AC97" t="n">
        <v>67.8687757599819</v>
      </c>
      <c r="AD97" t="n">
        <v>54836.32893100684</v>
      </c>
      <c r="AE97" t="n">
        <v>75029.48445147043</v>
      </c>
      <c r="AF97" t="n">
        <v>2.660937404326688e-06</v>
      </c>
      <c r="AG97" t="n">
        <v>0.1720833333333333</v>
      </c>
      <c r="AH97" t="n">
        <v>67868.7757599819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12.1086</v>
      </c>
      <c r="E98" t="n">
        <v>8.26</v>
      </c>
      <c r="F98" t="n">
        <v>5.09</v>
      </c>
      <c r="G98" t="n">
        <v>76.41</v>
      </c>
      <c r="H98" t="n">
        <v>1.32</v>
      </c>
      <c r="I98" t="n">
        <v>4</v>
      </c>
      <c r="J98" t="n">
        <v>337.73</v>
      </c>
      <c r="K98" t="n">
        <v>61.2</v>
      </c>
      <c r="L98" t="n">
        <v>25</v>
      </c>
      <c r="M98" t="n">
        <v>2</v>
      </c>
      <c r="N98" t="n">
        <v>106.53</v>
      </c>
      <c r="O98" t="n">
        <v>41888.1</v>
      </c>
      <c r="P98" t="n">
        <v>84.20999999999999</v>
      </c>
      <c r="Q98" t="n">
        <v>202.81</v>
      </c>
      <c r="R98" t="n">
        <v>19.38</v>
      </c>
      <c r="S98" t="n">
        <v>13.89</v>
      </c>
      <c r="T98" t="n">
        <v>1068.73</v>
      </c>
      <c r="U98" t="n">
        <v>0.72</v>
      </c>
      <c r="V98" t="n">
        <v>0.76</v>
      </c>
      <c r="W98" t="n">
        <v>0.64</v>
      </c>
      <c r="X98" t="n">
        <v>0.06</v>
      </c>
      <c r="Y98" t="n">
        <v>1</v>
      </c>
      <c r="Z98" t="n">
        <v>10</v>
      </c>
      <c r="AA98" t="n">
        <v>54.82782557973406</v>
      </c>
      <c r="AB98" t="n">
        <v>75.01784979111765</v>
      </c>
      <c r="AC98" t="n">
        <v>67.85825149528382</v>
      </c>
      <c r="AD98" t="n">
        <v>54827.82557973406</v>
      </c>
      <c r="AE98" t="n">
        <v>75017.84979111765</v>
      </c>
      <c r="AF98" t="n">
        <v>2.659773207144696e-06</v>
      </c>
      <c r="AG98" t="n">
        <v>0.1720833333333333</v>
      </c>
      <c r="AH98" t="n">
        <v>67858.25149528382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12.1049</v>
      </c>
      <c r="E99" t="n">
        <v>8.26</v>
      </c>
      <c r="F99" t="n">
        <v>5.1</v>
      </c>
      <c r="G99" t="n">
        <v>76.45</v>
      </c>
      <c r="H99" t="n">
        <v>1.33</v>
      </c>
      <c r="I99" t="n">
        <v>4</v>
      </c>
      <c r="J99" t="n">
        <v>338.34</v>
      </c>
      <c r="K99" t="n">
        <v>61.2</v>
      </c>
      <c r="L99" t="n">
        <v>25.25</v>
      </c>
      <c r="M99" t="n">
        <v>2</v>
      </c>
      <c r="N99" t="n">
        <v>106.89</v>
      </c>
      <c r="O99" t="n">
        <v>41962.68</v>
      </c>
      <c r="P99" t="n">
        <v>84.12</v>
      </c>
      <c r="Q99" t="n">
        <v>202.81</v>
      </c>
      <c r="R99" t="n">
        <v>19.43</v>
      </c>
      <c r="S99" t="n">
        <v>13.89</v>
      </c>
      <c r="T99" t="n">
        <v>1096.3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54.83207172174455</v>
      </c>
      <c r="AB99" t="n">
        <v>75.02365954994296</v>
      </c>
      <c r="AC99" t="n">
        <v>67.8635067788809</v>
      </c>
      <c r="AD99" t="n">
        <v>54832.07172174456</v>
      </c>
      <c r="AE99" t="n">
        <v>75023.65954994297</v>
      </c>
      <c r="AF99" t="n">
        <v>2.658960465715758e-06</v>
      </c>
      <c r="AG99" t="n">
        <v>0.1720833333333333</v>
      </c>
      <c r="AH99" t="n">
        <v>67863.50677888091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12.1139</v>
      </c>
      <c r="E100" t="n">
        <v>8.26</v>
      </c>
      <c r="F100" t="n">
        <v>5.09</v>
      </c>
      <c r="G100" t="n">
        <v>76.34999999999999</v>
      </c>
      <c r="H100" t="n">
        <v>1.34</v>
      </c>
      <c r="I100" t="n">
        <v>4</v>
      </c>
      <c r="J100" t="n">
        <v>338.94</v>
      </c>
      <c r="K100" t="n">
        <v>61.2</v>
      </c>
      <c r="L100" t="n">
        <v>25.5</v>
      </c>
      <c r="M100" t="n">
        <v>2</v>
      </c>
      <c r="N100" t="n">
        <v>107.25</v>
      </c>
      <c r="O100" t="n">
        <v>42037.44</v>
      </c>
      <c r="P100" t="n">
        <v>83.83</v>
      </c>
      <c r="Q100" t="n">
        <v>202.84</v>
      </c>
      <c r="R100" t="n">
        <v>19.29</v>
      </c>
      <c r="S100" t="n">
        <v>13.89</v>
      </c>
      <c r="T100" t="n">
        <v>1023.83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54.63417426940888</v>
      </c>
      <c r="AB100" t="n">
        <v>74.75288752503801</v>
      </c>
      <c r="AC100" t="n">
        <v>67.61857685600188</v>
      </c>
      <c r="AD100" t="n">
        <v>54634.17426940888</v>
      </c>
      <c r="AE100" t="n">
        <v>74752.88752503801</v>
      </c>
      <c r="AF100" t="n">
        <v>2.660937404326688e-06</v>
      </c>
      <c r="AG100" t="n">
        <v>0.1720833333333333</v>
      </c>
      <c r="AH100" t="n">
        <v>67618.57685600188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12.1208</v>
      </c>
      <c r="E101" t="n">
        <v>8.25</v>
      </c>
      <c r="F101" t="n">
        <v>5.09</v>
      </c>
      <c r="G101" t="n">
        <v>76.28</v>
      </c>
      <c r="H101" t="n">
        <v>1.35</v>
      </c>
      <c r="I101" t="n">
        <v>4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83.44</v>
      </c>
      <c r="Q101" t="n">
        <v>202.81</v>
      </c>
      <c r="R101" t="n">
        <v>19.09</v>
      </c>
      <c r="S101" t="n">
        <v>13.89</v>
      </c>
      <c r="T101" t="n">
        <v>927.01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54.42841655131666</v>
      </c>
      <c r="AB101" t="n">
        <v>74.47136073775448</v>
      </c>
      <c r="AC101" t="n">
        <v>67.36391859017129</v>
      </c>
      <c r="AD101" t="n">
        <v>54428.41655131666</v>
      </c>
      <c r="AE101" t="n">
        <v>74471.36073775448</v>
      </c>
      <c r="AF101" t="n">
        <v>2.662453057261734e-06</v>
      </c>
      <c r="AG101" t="n">
        <v>0.171875</v>
      </c>
      <c r="AH101" t="n">
        <v>67363.91859017129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12.1204</v>
      </c>
      <c r="E102" t="n">
        <v>8.25</v>
      </c>
      <c r="F102" t="n">
        <v>5.09</v>
      </c>
      <c r="G102" t="n">
        <v>76.29000000000001</v>
      </c>
      <c r="H102" t="n">
        <v>1.36</v>
      </c>
      <c r="I102" t="n">
        <v>4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83.34</v>
      </c>
      <c r="Q102" t="n">
        <v>202.81</v>
      </c>
      <c r="R102" t="n">
        <v>19.13</v>
      </c>
      <c r="S102" t="n">
        <v>13.89</v>
      </c>
      <c r="T102" t="n">
        <v>942.5599999999999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54.38523484694905</v>
      </c>
      <c r="AB102" t="n">
        <v>74.41227762479642</v>
      </c>
      <c r="AC102" t="n">
        <v>67.31047428659025</v>
      </c>
      <c r="AD102" t="n">
        <v>54385.23484694905</v>
      </c>
      <c r="AE102" t="n">
        <v>74412.27762479642</v>
      </c>
      <c r="AF102" t="n">
        <v>2.66236519332347e-06</v>
      </c>
      <c r="AG102" t="n">
        <v>0.171875</v>
      </c>
      <c r="AH102" t="n">
        <v>67310.47428659025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12.1126</v>
      </c>
      <c r="E103" t="n">
        <v>8.26</v>
      </c>
      <c r="F103" t="n">
        <v>5.09</v>
      </c>
      <c r="G103" t="n">
        <v>76.37</v>
      </c>
      <c r="H103" t="n">
        <v>1.37</v>
      </c>
      <c r="I103" t="n">
        <v>4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83.29000000000001</v>
      </c>
      <c r="Q103" t="n">
        <v>202.82</v>
      </c>
      <c r="R103" t="n">
        <v>19.26</v>
      </c>
      <c r="S103" t="n">
        <v>13.89</v>
      </c>
      <c r="T103" t="n">
        <v>1009.48</v>
      </c>
      <c r="U103" t="n">
        <v>0.72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54.39716997078755</v>
      </c>
      <c r="AB103" t="n">
        <v>74.42860778777276</v>
      </c>
      <c r="AC103" t="n">
        <v>67.32524592173165</v>
      </c>
      <c r="AD103" t="n">
        <v>54397.16997078755</v>
      </c>
      <c r="AE103" t="n">
        <v>74428.60778777277</v>
      </c>
      <c r="AF103" t="n">
        <v>2.660651846527332e-06</v>
      </c>
      <c r="AG103" t="n">
        <v>0.1720833333333333</v>
      </c>
      <c r="AH103" t="n">
        <v>67325.24592173165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12.1139</v>
      </c>
      <c r="E104" t="n">
        <v>8.26</v>
      </c>
      <c r="F104" t="n">
        <v>5.09</v>
      </c>
      <c r="G104" t="n">
        <v>76.34999999999999</v>
      </c>
      <c r="H104" t="n">
        <v>1.38</v>
      </c>
      <c r="I104" t="n">
        <v>4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83.19</v>
      </c>
      <c r="Q104" t="n">
        <v>202.81</v>
      </c>
      <c r="R104" t="n">
        <v>19.18</v>
      </c>
      <c r="S104" t="n">
        <v>13.89</v>
      </c>
      <c r="T104" t="n">
        <v>967.63</v>
      </c>
      <c r="U104" t="n">
        <v>0.72</v>
      </c>
      <c r="V104" t="n">
        <v>0.76</v>
      </c>
      <c r="W104" t="n">
        <v>0.65</v>
      </c>
      <c r="X104" t="n">
        <v>0.05</v>
      </c>
      <c r="Y104" t="n">
        <v>1</v>
      </c>
      <c r="Z104" t="n">
        <v>10</v>
      </c>
      <c r="AA104" t="n">
        <v>54.34666541735848</v>
      </c>
      <c r="AB104" t="n">
        <v>74.35950522966749</v>
      </c>
      <c r="AC104" t="n">
        <v>67.26273841478587</v>
      </c>
      <c r="AD104" t="n">
        <v>54346.66541735848</v>
      </c>
      <c r="AE104" t="n">
        <v>74359.50522966748</v>
      </c>
      <c r="AF104" t="n">
        <v>2.660937404326688e-06</v>
      </c>
      <c r="AG104" t="n">
        <v>0.1720833333333333</v>
      </c>
      <c r="AH104" t="n">
        <v>67262.73841478587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12.1159</v>
      </c>
      <c r="E105" t="n">
        <v>8.25</v>
      </c>
      <c r="F105" t="n">
        <v>5.09</v>
      </c>
      <c r="G105" t="n">
        <v>76.33</v>
      </c>
      <c r="H105" t="n">
        <v>1.39</v>
      </c>
      <c r="I105" t="n">
        <v>4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83.04000000000001</v>
      </c>
      <c r="Q105" t="n">
        <v>202.81</v>
      </c>
      <c r="R105" t="n">
        <v>19.19</v>
      </c>
      <c r="S105" t="n">
        <v>13.89</v>
      </c>
      <c r="T105" t="n">
        <v>972.98</v>
      </c>
      <c r="U105" t="n">
        <v>0.72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54.26979990541589</v>
      </c>
      <c r="AB105" t="n">
        <v>74.25433444516064</v>
      </c>
      <c r="AC105" t="n">
        <v>67.1676049823442</v>
      </c>
      <c r="AD105" t="n">
        <v>54269.79990541589</v>
      </c>
      <c r="AE105" t="n">
        <v>74254.33444516064</v>
      </c>
      <c r="AF105" t="n">
        <v>2.661376724018006e-06</v>
      </c>
      <c r="AG105" t="n">
        <v>0.171875</v>
      </c>
      <c r="AH105" t="n">
        <v>67167.6049823442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12.1188</v>
      </c>
      <c r="E106" t="n">
        <v>8.25</v>
      </c>
      <c r="F106" t="n">
        <v>5.09</v>
      </c>
      <c r="G106" t="n">
        <v>76.3</v>
      </c>
      <c r="H106" t="n">
        <v>1.4</v>
      </c>
      <c r="I106" t="n">
        <v>4</v>
      </c>
      <c r="J106" t="n">
        <v>342.61</v>
      </c>
      <c r="K106" t="n">
        <v>61.2</v>
      </c>
      <c r="L106" t="n">
        <v>27</v>
      </c>
      <c r="M106" t="n">
        <v>2</v>
      </c>
      <c r="N106" t="n">
        <v>109.41</v>
      </c>
      <c r="O106" t="n">
        <v>42489.79</v>
      </c>
      <c r="P106" t="n">
        <v>82.83</v>
      </c>
      <c r="Q106" t="n">
        <v>202.81</v>
      </c>
      <c r="R106" t="n">
        <v>19.13</v>
      </c>
      <c r="S106" t="n">
        <v>13.89</v>
      </c>
      <c r="T106" t="n">
        <v>946.7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54.16308392016085</v>
      </c>
      <c r="AB106" t="n">
        <v>74.10832092615776</v>
      </c>
      <c r="AC106" t="n">
        <v>67.03552678866365</v>
      </c>
      <c r="AD106" t="n">
        <v>54163.08392016085</v>
      </c>
      <c r="AE106" t="n">
        <v>74108.32092615776</v>
      </c>
      <c r="AF106" t="n">
        <v>2.662013737570416e-06</v>
      </c>
      <c r="AG106" t="n">
        <v>0.171875</v>
      </c>
      <c r="AH106" t="n">
        <v>67035.52678866364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12.1192</v>
      </c>
      <c r="E107" t="n">
        <v>8.25</v>
      </c>
      <c r="F107" t="n">
        <v>5.09</v>
      </c>
      <c r="G107" t="n">
        <v>76.3</v>
      </c>
      <c r="H107" t="n">
        <v>1.42</v>
      </c>
      <c r="I107" t="n">
        <v>4</v>
      </c>
      <c r="J107" t="n">
        <v>343.23</v>
      </c>
      <c r="K107" t="n">
        <v>61.2</v>
      </c>
      <c r="L107" t="n">
        <v>27.25</v>
      </c>
      <c r="M107" t="n">
        <v>2</v>
      </c>
      <c r="N107" t="n">
        <v>109.78</v>
      </c>
      <c r="O107" t="n">
        <v>42565.83</v>
      </c>
      <c r="P107" t="n">
        <v>82.64</v>
      </c>
      <c r="Q107" t="n">
        <v>202.81</v>
      </c>
      <c r="R107" t="n">
        <v>19.08</v>
      </c>
      <c r="S107" t="n">
        <v>13.89</v>
      </c>
      <c r="T107" t="n">
        <v>920.4400000000001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54.07605818234413</v>
      </c>
      <c r="AB107" t="n">
        <v>73.9892484723724</v>
      </c>
      <c r="AC107" t="n">
        <v>66.92781844274829</v>
      </c>
      <c r="AD107" t="n">
        <v>54076.05818234412</v>
      </c>
      <c r="AE107" t="n">
        <v>73989.24847237239</v>
      </c>
      <c r="AF107" t="n">
        <v>2.66210160150868e-06</v>
      </c>
      <c r="AG107" t="n">
        <v>0.171875</v>
      </c>
      <c r="AH107" t="n">
        <v>66927.81844274829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12.1184</v>
      </c>
      <c r="E108" t="n">
        <v>8.25</v>
      </c>
      <c r="F108" t="n">
        <v>5.09</v>
      </c>
      <c r="G108" t="n">
        <v>76.31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82.58</v>
      </c>
      <c r="Q108" t="n">
        <v>202.81</v>
      </c>
      <c r="R108" t="n">
        <v>19.08</v>
      </c>
      <c r="S108" t="n">
        <v>13.89</v>
      </c>
      <c r="T108" t="n">
        <v>918.27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54.05252646639523</v>
      </c>
      <c r="AB108" t="n">
        <v>73.95705134046509</v>
      </c>
      <c r="AC108" t="n">
        <v>66.89869415992125</v>
      </c>
      <c r="AD108" t="n">
        <v>54052.52646639523</v>
      </c>
      <c r="AE108" t="n">
        <v>73957.05134046508</v>
      </c>
      <c r="AF108" t="n">
        <v>2.661925873632153e-06</v>
      </c>
      <c r="AG108" t="n">
        <v>0.171875</v>
      </c>
      <c r="AH108" t="n">
        <v>66898.69415992124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12.1257</v>
      </c>
      <c r="E109" t="n">
        <v>8.25</v>
      </c>
      <c r="F109" t="n">
        <v>5.08</v>
      </c>
      <c r="G109" t="n">
        <v>76.23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82.27</v>
      </c>
      <c r="Q109" t="n">
        <v>202.81</v>
      </c>
      <c r="R109" t="n">
        <v>18.98</v>
      </c>
      <c r="S109" t="n">
        <v>13.89</v>
      </c>
      <c r="T109" t="n">
        <v>867.6</v>
      </c>
      <c r="U109" t="n">
        <v>0.73</v>
      </c>
      <c r="V109" t="n">
        <v>0.76</v>
      </c>
      <c r="W109" t="n">
        <v>0.64</v>
      </c>
      <c r="X109" t="n">
        <v>0.04</v>
      </c>
      <c r="Y109" t="n">
        <v>1</v>
      </c>
      <c r="Z109" t="n">
        <v>10</v>
      </c>
      <c r="AA109" t="n">
        <v>53.85366693094585</v>
      </c>
      <c r="AB109" t="n">
        <v>73.68496295099985</v>
      </c>
      <c r="AC109" t="n">
        <v>66.65257350446802</v>
      </c>
      <c r="AD109" t="n">
        <v>53853.66693094585</v>
      </c>
      <c r="AE109" t="n">
        <v>73684.96295099985</v>
      </c>
      <c r="AF109" t="n">
        <v>2.663529390505462e-06</v>
      </c>
      <c r="AG109" t="n">
        <v>0.171875</v>
      </c>
      <c r="AH109" t="n">
        <v>66652.57350446802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12.1277</v>
      </c>
      <c r="E110" t="n">
        <v>8.25</v>
      </c>
      <c r="F110" t="n">
        <v>5.08</v>
      </c>
      <c r="G110" t="n">
        <v>76.20999999999999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82.03</v>
      </c>
      <c r="Q110" t="n">
        <v>202.81</v>
      </c>
      <c r="R110" t="n">
        <v>18.95</v>
      </c>
      <c r="S110" t="n">
        <v>13.89</v>
      </c>
      <c r="T110" t="n">
        <v>855.28</v>
      </c>
      <c r="U110" t="n">
        <v>0.73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53.73748643569755</v>
      </c>
      <c r="AB110" t="n">
        <v>73.52599967187949</v>
      </c>
      <c r="AC110" t="n">
        <v>66.50878145760051</v>
      </c>
      <c r="AD110" t="n">
        <v>53737.48643569754</v>
      </c>
      <c r="AE110" t="n">
        <v>73525.99967187949</v>
      </c>
      <c r="AF110" t="n">
        <v>2.66396871019678e-06</v>
      </c>
      <c r="AG110" t="n">
        <v>0.171875</v>
      </c>
      <c r="AH110" t="n">
        <v>66508.7814576005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12.1224</v>
      </c>
      <c r="E111" t="n">
        <v>8.25</v>
      </c>
      <c r="F111" t="n">
        <v>5.08</v>
      </c>
      <c r="G111" t="n">
        <v>76.27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81.76000000000001</v>
      </c>
      <c r="Q111" t="n">
        <v>202.81</v>
      </c>
      <c r="R111" t="n">
        <v>19.03</v>
      </c>
      <c r="S111" t="n">
        <v>13.89</v>
      </c>
      <c r="T111" t="n">
        <v>897.0599999999999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53.63872922517005</v>
      </c>
      <c r="AB111" t="n">
        <v>73.3908756995752</v>
      </c>
      <c r="AC111" t="n">
        <v>66.38655352756521</v>
      </c>
      <c r="AD111" t="n">
        <v>53638.72922517005</v>
      </c>
      <c r="AE111" t="n">
        <v>73390.8756995752</v>
      </c>
      <c r="AF111" t="n">
        <v>2.662804513014788e-06</v>
      </c>
      <c r="AG111" t="n">
        <v>0.171875</v>
      </c>
      <c r="AH111" t="n">
        <v>66386.55352756521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12.1237</v>
      </c>
      <c r="E112" t="n">
        <v>8.25</v>
      </c>
      <c r="F112" t="n">
        <v>5.08</v>
      </c>
      <c r="G112" t="n">
        <v>76.25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81.39</v>
      </c>
      <c r="Q112" t="n">
        <v>202.81</v>
      </c>
      <c r="R112" t="n">
        <v>19.04</v>
      </c>
      <c r="S112" t="n">
        <v>13.89</v>
      </c>
      <c r="T112" t="n">
        <v>900.99</v>
      </c>
      <c r="U112" t="n">
        <v>0.73</v>
      </c>
      <c r="V112" t="n">
        <v>0.76</v>
      </c>
      <c r="W112" t="n">
        <v>0.64</v>
      </c>
      <c r="X112" t="n">
        <v>0.05</v>
      </c>
      <c r="Y112" t="n">
        <v>1</v>
      </c>
      <c r="Z112" t="n">
        <v>10</v>
      </c>
      <c r="AA112" t="n">
        <v>53.46715197241251</v>
      </c>
      <c r="AB112" t="n">
        <v>73.1561161328983</v>
      </c>
      <c r="AC112" t="n">
        <v>66.17419908444474</v>
      </c>
      <c r="AD112" t="n">
        <v>53467.15197241251</v>
      </c>
      <c r="AE112" t="n">
        <v>73156.1161328983</v>
      </c>
      <c r="AF112" t="n">
        <v>2.663090070814145e-06</v>
      </c>
      <c r="AG112" t="n">
        <v>0.171875</v>
      </c>
      <c r="AH112" t="n">
        <v>66174.19908444474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12.1179</v>
      </c>
      <c r="E113" t="n">
        <v>8.25</v>
      </c>
      <c r="F113" t="n">
        <v>5.09</v>
      </c>
      <c r="G113" t="n">
        <v>76.31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81.23</v>
      </c>
      <c r="Q113" t="n">
        <v>202.81</v>
      </c>
      <c r="R113" t="n">
        <v>19.15</v>
      </c>
      <c r="S113" t="n">
        <v>13.89</v>
      </c>
      <c r="T113" t="n">
        <v>955.29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53.44839443018532</v>
      </c>
      <c r="AB113" t="n">
        <v>73.13045123609869</v>
      </c>
      <c r="AC113" t="n">
        <v>66.15098360937479</v>
      </c>
      <c r="AD113" t="n">
        <v>53448.39443018532</v>
      </c>
      <c r="AE113" t="n">
        <v>73130.4512360987</v>
      </c>
      <c r="AF113" t="n">
        <v>2.661816043709324e-06</v>
      </c>
      <c r="AG113" t="n">
        <v>0.171875</v>
      </c>
      <c r="AH113" t="n">
        <v>66150.98360937479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12.2299</v>
      </c>
      <c r="E114" t="n">
        <v>8.18</v>
      </c>
      <c r="F114" t="n">
        <v>5.07</v>
      </c>
      <c r="G114" t="n">
        <v>101.32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80.68000000000001</v>
      </c>
      <c r="Q114" t="n">
        <v>202.81</v>
      </c>
      <c r="R114" t="n">
        <v>18.48</v>
      </c>
      <c r="S114" t="n">
        <v>13.89</v>
      </c>
      <c r="T114" t="n">
        <v>623.6799999999999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52.6728762608097</v>
      </c>
      <c r="AB114" t="n">
        <v>72.06935306331253</v>
      </c>
      <c r="AC114" t="n">
        <v>65.19115515693835</v>
      </c>
      <c r="AD114" t="n">
        <v>52672.8762608097</v>
      </c>
      <c r="AE114" t="n">
        <v>72069.35306331253</v>
      </c>
      <c r="AF114" t="n">
        <v>2.686417946423114e-06</v>
      </c>
      <c r="AG114" t="n">
        <v>0.1704166666666667</v>
      </c>
      <c r="AH114" t="n">
        <v>65191.15515693835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12.2233</v>
      </c>
      <c r="E115" t="n">
        <v>8.18</v>
      </c>
      <c r="F115" t="n">
        <v>5.07</v>
      </c>
      <c r="G115" t="n">
        <v>101.41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80.90000000000001</v>
      </c>
      <c r="Q115" t="n">
        <v>202.81</v>
      </c>
      <c r="R115" t="n">
        <v>18.63</v>
      </c>
      <c r="S115" t="n">
        <v>13.89</v>
      </c>
      <c r="T115" t="n">
        <v>697.52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52.79797799141672</v>
      </c>
      <c r="AB115" t="n">
        <v>72.24052277022781</v>
      </c>
      <c r="AC115" t="n">
        <v>65.3459886672639</v>
      </c>
      <c r="AD115" t="n">
        <v>52797.97799141672</v>
      </c>
      <c r="AE115" t="n">
        <v>72240.52277022781</v>
      </c>
      <c r="AF115" t="n">
        <v>2.684968191441766e-06</v>
      </c>
      <c r="AG115" t="n">
        <v>0.1704166666666667</v>
      </c>
      <c r="AH115" t="n">
        <v>65345.98866726389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12.2233</v>
      </c>
      <c r="E116" t="n">
        <v>8.18</v>
      </c>
      <c r="F116" t="n">
        <v>5.07</v>
      </c>
      <c r="G116" t="n">
        <v>101.41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81</v>
      </c>
      <c r="Q116" t="n">
        <v>202.81</v>
      </c>
      <c r="R116" t="n">
        <v>18.64</v>
      </c>
      <c r="S116" t="n">
        <v>13.89</v>
      </c>
      <c r="T116" t="n">
        <v>705.36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52.84249918100511</v>
      </c>
      <c r="AB116" t="n">
        <v>72.30143862595888</v>
      </c>
      <c r="AC116" t="n">
        <v>65.40109079921994</v>
      </c>
      <c r="AD116" t="n">
        <v>52842.49918100511</v>
      </c>
      <c r="AE116" t="n">
        <v>72301.43862595888</v>
      </c>
      <c r="AF116" t="n">
        <v>2.684968191441766e-06</v>
      </c>
      <c r="AG116" t="n">
        <v>0.1704166666666667</v>
      </c>
      <c r="AH116" t="n">
        <v>65401.09079921994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12.2237</v>
      </c>
      <c r="E117" t="n">
        <v>8.18</v>
      </c>
      <c r="F117" t="n">
        <v>5.07</v>
      </c>
      <c r="G117" t="n">
        <v>101.4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1</v>
      </c>
      <c r="N117" t="n">
        <v>113.53</v>
      </c>
      <c r="O117" t="n">
        <v>43337.02</v>
      </c>
      <c r="P117" t="n">
        <v>81.15000000000001</v>
      </c>
      <c r="Q117" t="n">
        <v>202.81</v>
      </c>
      <c r="R117" t="n">
        <v>18.62</v>
      </c>
      <c r="S117" t="n">
        <v>13.89</v>
      </c>
      <c r="T117" t="n">
        <v>696.24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52.90762751884138</v>
      </c>
      <c r="AB117" t="n">
        <v>72.39055009104591</v>
      </c>
      <c r="AC117" t="n">
        <v>65.48169759114781</v>
      </c>
      <c r="AD117" t="n">
        <v>52907.62751884138</v>
      </c>
      <c r="AE117" t="n">
        <v>72390.55009104591</v>
      </c>
      <c r="AF117" t="n">
        <v>2.685056055380029e-06</v>
      </c>
      <c r="AG117" t="n">
        <v>0.1704166666666667</v>
      </c>
      <c r="AH117" t="n">
        <v>65481.69759114781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12.2245</v>
      </c>
      <c r="E118" t="n">
        <v>8.18</v>
      </c>
      <c r="F118" t="n">
        <v>5.07</v>
      </c>
      <c r="G118" t="n">
        <v>101.39</v>
      </c>
      <c r="H118" t="n">
        <v>1.53</v>
      </c>
      <c r="I118" t="n">
        <v>3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81.27</v>
      </c>
      <c r="Q118" t="n">
        <v>202.81</v>
      </c>
      <c r="R118" t="n">
        <v>18.54</v>
      </c>
      <c r="S118" t="n">
        <v>13.89</v>
      </c>
      <c r="T118" t="n">
        <v>657.26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52.95774113344284</v>
      </c>
      <c r="AB118" t="n">
        <v>72.45911774940022</v>
      </c>
      <c r="AC118" t="n">
        <v>65.54372124842412</v>
      </c>
      <c r="AD118" t="n">
        <v>52957.74113344284</v>
      </c>
      <c r="AE118" t="n">
        <v>72459.11774940022</v>
      </c>
      <c r="AF118" t="n">
        <v>2.685231783256556e-06</v>
      </c>
      <c r="AG118" t="n">
        <v>0.1704166666666667</v>
      </c>
      <c r="AH118" t="n">
        <v>65543.72124842412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12.227</v>
      </c>
      <c r="E119" t="n">
        <v>8.18</v>
      </c>
      <c r="F119" t="n">
        <v>5.07</v>
      </c>
      <c r="G119" t="n">
        <v>101.36</v>
      </c>
      <c r="H119" t="n">
        <v>1.54</v>
      </c>
      <c r="I119" t="n">
        <v>3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81.3</v>
      </c>
      <c r="Q119" t="n">
        <v>202.81</v>
      </c>
      <c r="R119" t="n">
        <v>18.51</v>
      </c>
      <c r="S119" t="n">
        <v>13.89</v>
      </c>
      <c r="T119" t="n">
        <v>638.33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52.96075228831822</v>
      </c>
      <c r="AB119" t="n">
        <v>72.46323774434349</v>
      </c>
      <c r="AC119" t="n">
        <v>65.54744803683246</v>
      </c>
      <c r="AD119" t="n">
        <v>52960.75228831822</v>
      </c>
      <c r="AE119" t="n">
        <v>72463.23774434348</v>
      </c>
      <c r="AF119" t="n">
        <v>2.685780932870703e-06</v>
      </c>
      <c r="AG119" t="n">
        <v>0.1704166666666667</v>
      </c>
      <c r="AH119" t="n">
        <v>65547.44803683246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12.2291</v>
      </c>
      <c r="E120" t="n">
        <v>8.18</v>
      </c>
      <c r="F120" t="n">
        <v>5.07</v>
      </c>
      <c r="G120" t="n">
        <v>101.33</v>
      </c>
      <c r="H120" t="n">
        <v>1.55</v>
      </c>
      <c r="I120" t="n">
        <v>3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81.37</v>
      </c>
      <c r="Q120" t="n">
        <v>202.81</v>
      </c>
      <c r="R120" t="n">
        <v>18.46</v>
      </c>
      <c r="S120" t="n">
        <v>13.89</v>
      </c>
      <c r="T120" t="n">
        <v>617.2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52.98321674020184</v>
      </c>
      <c r="AB120" t="n">
        <v>72.49397459847231</v>
      </c>
      <c r="AC120" t="n">
        <v>65.57525140874269</v>
      </c>
      <c r="AD120" t="n">
        <v>52983.21674020184</v>
      </c>
      <c r="AE120" t="n">
        <v>72493.97459847231</v>
      </c>
      <c r="AF120" t="n">
        <v>2.686242218546587e-06</v>
      </c>
      <c r="AG120" t="n">
        <v>0.1704166666666667</v>
      </c>
      <c r="AH120" t="n">
        <v>65575.25140874268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12.227</v>
      </c>
      <c r="E121" t="n">
        <v>8.18</v>
      </c>
      <c r="F121" t="n">
        <v>5.07</v>
      </c>
      <c r="G121" t="n">
        <v>101.36</v>
      </c>
      <c r="H121" t="n">
        <v>1.56</v>
      </c>
      <c r="I121" t="n">
        <v>3</v>
      </c>
      <c r="J121" t="n">
        <v>352.03</v>
      </c>
      <c r="K121" t="n">
        <v>61.2</v>
      </c>
      <c r="L121" t="n">
        <v>30.75</v>
      </c>
      <c r="M121" t="n">
        <v>1</v>
      </c>
      <c r="N121" t="n">
        <v>115.08</v>
      </c>
      <c r="O121" t="n">
        <v>43651.07</v>
      </c>
      <c r="P121" t="n">
        <v>81.5</v>
      </c>
      <c r="Q121" t="n">
        <v>202.81</v>
      </c>
      <c r="R121" t="n">
        <v>18.48</v>
      </c>
      <c r="S121" t="n">
        <v>13.89</v>
      </c>
      <c r="T121" t="n">
        <v>625.72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53.04976772247146</v>
      </c>
      <c r="AB121" t="n">
        <v>72.58503258843568</v>
      </c>
      <c r="AC121" t="n">
        <v>65.65761895194467</v>
      </c>
      <c r="AD121" t="n">
        <v>53049.76772247146</v>
      </c>
      <c r="AE121" t="n">
        <v>72585.03258843569</v>
      </c>
      <c r="AF121" t="n">
        <v>2.685780932870703e-06</v>
      </c>
      <c r="AG121" t="n">
        <v>0.1704166666666667</v>
      </c>
      <c r="AH121" t="n">
        <v>65657.61895194466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12.2266</v>
      </c>
      <c r="E122" t="n">
        <v>8.18</v>
      </c>
      <c r="F122" t="n">
        <v>5.07</v>
      </c>
      <c r="G122" t="n">
        <v>101.36</v>
      </c>
      <c r="H122" t="n">
        <v>1.57</v>
      </c>
      <c r="I122" t="n">
        <v>3</v>
      </c>
      <c r="J122" t="n">
        <v>352.67</v>
      </c>
      <c r="K122" t="n">
        <v>61.2</v>
      </c>
      <c r="L122" t="n">
        <v>31</v>
      </c>
      <c r="M122" t="n">
        <v>1</v>
      </c>
      <c r="N122" t="n">
        <v>115.47</v>
      </c>
      <c r="O122" t="n">
        <v>43730.1</v>
      </c>
      <c r="P122" t="n">
        <v>81.59</v>
      </c>
      <c r="Q122" t="n">
        <v>202.81</v>
      </c>
      <c r="R122" t="n">
        <v>18.55</v>
      </c>
      <c r="S122" t="n">
        <v>13.89</v>
      </c>
      <c r="T122" t="n">
        <v>660.79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53.09148362879681</v>
      </c>
      <c r="AB122" t="n">
        <v>72.64211013184591</v>
      </c>
      <c r="AC122" t="n">
        <v>65.70924909472068</v>
      </c>
      <c r="AD122" t="n">
        <v>53091.48362879681</v>
      </c>
      <c r="AE122" t="n">
        <v>72642.11013184591</v>
      </c>
      <c r="AF122" t="n">
        <v>2.68569306893244e-06</v>
      </c>
      <c r="AG122" t="n">
        <v>0.1704166666666667</v>
      </c>
      <c r="AH122" t="n">
        <v>65709.24909472068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12.2283</v>
      </c>
      <c r="E123" t="n">
        <v>8.18</v>
      </c>
      <c r="F123" t="n">
        <v>5.07</v>
      </c>
      <c r="G123" t="n">
        <v>101.34</v>
      </c>
      <c r="H123" t="n">
        <v>1.58</v>
      </c>
      <c r="I123" t="n">
        <v>3</v>
      </c>
      <c r="J123" t="n">
        <v>353.31</v>
      </c>
      <c r="K123" t="n">
        <v>61.2</v>
      </c>
      <c r="L123" t="n">
        <v>31.25</v>
      </c>
      <c r="M123" t="n">
        <v>1</v>
      </c>
      <c r="N123" t="n">
        <v>115.86</v>
      </c>
      <c r="O123" t="n">
        <v>43809.48</v>
      </c>
      <c r="P123" t="n">
        <v>81.62</v>
      </c>
      <c r="Q123" t="n">
        <v>202.81</v>
      </c>
      <c r="R123" t="n">
        <v>18.5</v>
      </c>
      <c r="S123" t="n">
        <v>13.89</v>
      </c>
      <c r="T123" t="n">
        <v>636.54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53.09778468991327</v>
      </c>
      <c r="AB123" t="n">
        <v>72.65073152164864</v>
      </c>
      <c r="AC123" t="n">
        <v>65.71704767118084</v>
      </c>
      <c r="AD123" t="n">
        <v>53097.78468991327</v>
      </c>
      <c r="AE123" t="n">
        <v>72650.73152164863</v>
      </c>
      <c r="AF123" t="n">
        <v>2.68606649067006e-06</v>
      </c>
      <c r="AG123" t="n">
        <v>0.1704166666666667</v>
      </c>
      <c r="AH123" t="n">
        <v>65717.04767118083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12.2262</v>
      </c>
      <c r="E124" t="n">
        <v>8.18</v>
      </c>
      <c r="F124" t="n">
        <v>5.07</v>
      </c>
      <c r="G124" t="n">
        <v>101.37</v>
      </c>
      <c r="H124" t="n">
        <v>1.59</v>
      </c>
      <c r="I124" t="n">
        <v>3</v>
      </c>
      <c r="J124" t="n">
        <v>353.96</v>
      </c>
      <c r="K124" t="n">
        <v>61.2</v>
      </c>
      <c r="L124" t="n">
        <v>31.5</v>
      </c>
      <c r="M124" t="n">
        <v>1</v>
      </c>
      <c r="N124" t="n">
        <v>116.26</v>
      </c>
      <c r="O124" t="n">
        <v>43888.94</v>
      </c>
      <c r="P124" t="n">
        <v>81.97</v>
      </c>
      <c r="Q124" t="n">
        <v>202.81</v>
      </c>
      <c r="R124" t="n">
        <v>18.56</v>
      </c>
      <c r="S124" t="n">
        <v>13.89</v>
      </c>
      <c r="T124" t="n">
        <v>665.8200000000001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53.26228308987693</v>
      </c>
      <c r="AB124" t="n">
        <v>72.87580548963604</v>
      </c>
      <c r="AC124" t="n">
        <v>65.92064089555689</v>
      </c>
      <c r="AD124" t="n">
        <v>53262.28308987693</v>
      </c>
      <c r="AE124" t="n">
        <v>72875.80548963604</v>
      </c>
      <c r="AF124" t="n">
        <v>2.685605204994177e-06</v>
      </c>
      <c r="AG124" t="n">
        <v>0.1704166666666667</v>
      </c>
      <c r="AH124" t="n">
        <v>65920.64089555689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12.2249</v>
      </c>
      <c r="E125" t="n">
        <v>8.18</v>
      </c>
      <c r="F125" t="n">
        <v>5.07</v>
      </c>
      <c r="G125" t="n">
        <v>101.38</v>
      </c>
      <c r="H125" t="n">
        <v>1.6</v>
      </c>
      <c r="I125" t="n">
        <v>3</v>
      </c>
      <c r="J125" t="n">
        <v>354.6</v>
      </c>
      <c r="K125" t="n">
        <v>61.2</v>
      </c>
      <c r="L125" t="n">
        <v>31.75</v>
      </c>
      <c r="M125" t="n">
        <v>1</v>
      </c>
      <c r="N125" t="n">
        <v>116.65</v>
      </c>
      <c r="O125" t="n">
        <v>43968.62</v>
      </c>
      <c r="P125" t="n">
        <v>82.15000000000001</v>
      </c>
      <c r="Q125" t="n">
        <v>202.81</v>
      </c>
      <c r="R125" t="n">
        <v>18.58</v>
      </c>
      <c r="S125" t="n">
        <v>13.89</v>
      </c>
      <c r="T125" t="n">
        <v>673.3099999999999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53.34782145477945</v>
      </c>
      <c r="AB125" t="n">
        <v>72.99284285418192</v>
      </c>
      <c r="AC125" t="n">
        <v>66.02650837829351</v>
      </c>
      <c r="AD125" t="n">
        <v>53347.82145477945</v>
      </c>
      <c r="AE125" t="n">
        <v>72992.84285418192</v>
      </c>
      <c r="AF125" t="n">
        <v>2.68531964719482e-06</v>
      </c>
      <c r="AG125" t="n">
        <v>0.1704166666666667</v>
      </c>
      <c r="AH125" t="n">
        <v>66026.50837829351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12.2216</v>
      </c>
      <c r="E126" t="n">
        <v>8.18</v>
      </c>
      <c r="F126" t="n">
        <v>5.07</v>
      </c>
      <c r="G126" t="n">
        <v>101.43</v>
      </c>
      <c r="H126" t="n">
        <v>1.61</v>
      </c>
      <c r="I126" t="n">
        <v>3</v>
      </c>
      <c r="J126" t="n">
        <v>355.25</v>
      </c>
      <c r="K126" t="n">
        <v>61.2</v>
      </c>
      <c r="L126" t="n">
        <v>32</v>
      </c>
      <c r="M126" t="n">
        <v>1</v>
      </c>
      <c r="N126" t="n">
        <v>117.05</v>
      </c>
      <c r="O126" t="n">
        <v>44048.52</v>
      </c>
      <c r="P126" t="n">
        <v>82.26000000000001</v>
      </c>
      <c r="Q126" t="n">
        <v>202.81</v>
      </c>
      <c r="R126" t="n">
        <v>18.64</v>
      </c>
      <c r="S126" t="n">
        <v>13.89</v>
      </c>
      <c r="T126" t="n">
        <v>703.04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53.41056326526289</v>
      </c>
      <c r="AB126" t="n">
        <v>73.07868896725864</v>
      </c>
      <c r="AC126" t="n">
        <v>66.104161458824</v>
      </c>
      <c r="AD126" t="n">
        <v>53410.56326526288</v>
      </c>
      <c r="AE126" t="n">
        <v>73078.68896725864</v>
      </c>
      <c r="AF126" t="n">
        <v>2.684594769704146e-06</v>
      </c>
      <c r="AG126" t="n">
        <v>0.1704166666666667</v>
      </c>
      <c r="AH126" t="n">
        <v>66104.16145882399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12.2204</v>
      </c>
      <c r="E127" t="n">
        <v>8.18</v>
      </c>
      <c r="F127" t="n">
        <v>5.07</v>
      </c>
      <c r="G127" t="n">
        <v>101.44</v>
      </c>
      <c r="H127" t="n">
        <v>1.62</v>
      </c>
      <c r="I127" t="n">
        <v>3</v>
      </c>
      <c r="J127" t="n">
        <v>355.9</v>
      </c>
      <c r="K127" t="n">
        <v>61.2</v>
      </c>
      <c r="L127" t="n">
        <v>32.25</v>
      </c>
      <c r="M127" t="n">
        <v>1</v>
      </c>
      <c r="N127" t="n">
        <v>117.45</v>
      </c>
      <c r="O127" t="n">
        <v>44128.64</v>
      </c>
      <c r="P127" t="n">
        <v>82.27</v>
      </c>
      <c r="Q127" t="n">
        <v>202.81</v>
      </c>
      <c r="R127" t="n">
        <v>18.62</v>
      </c>
      <c r="S127" t="n">
        <v>13.89</v>
      </c>
      <c r="T127" t="n">
        <v>695.75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53.42002734402254</v>
      </c>
      <c r="AB127" t="n">
        <v>73.09163813734328</v>
      </c>
      <c r="AC127" t="n">
        <v>66.11587477829005</v>
      </c>
      <c r="AD127" t="n">
        <v>53420.02734402254</v>
      </c>
      <c r="AE127" t="n">
        <v>73091.63813734328</v>
      </c>
      <c r="AF127" t="n">
        <v>2.684331177889355e-06</v>
      </c>
      <c r="AG127" t="n">
        <v>0.1704166666666667</v>
      </c>
      <c r="AH127" t="n">
        <v>66115.87477829005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12.2266</v>
      </c>
      <c r="E128" t="n">
        <v>8.18</v>
      </c>
      <c r="F128" t="n">
        <v>5.07</v>
      </c>
      <c r="G128" t="n">
        <v>101.36</v>
      </c>
      <c r="H128" t="n">
        <v>1.63</v>
      </c>
      <c r="I128" t="n">
        <v>3</v>
      </c>
      <c r="J128" t="n">
        <v>356.55</v>
      </c>
      <c r="K128" t="n">
        <v>61.2</v>
      </c>
      <c r="L128" t="n">
        <v>32.5</v>
      </c>
      <c r="M128" t="n">
        <v>1</v>
      </c>
      <c r="N128" t="n">
        <v>117.85</v>
      </c>
      <c r="O128" t="n">
        <v>44208.97</v>
      </c>
      <c r="P128" t="n">
        <v>82.14</v>
      </c>
      <c r="Q128" t="n">
        <v>202.81</v>
      </c>
      <c r="R128" t="n">
        <v>18.53</v>
      </c>
      <c r="S128" t="n">
        <v>13.89</v>
      </c>
      <c r="T128" t="n">
        <v>649.27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53.33628408123879</v>
      </c>
      <c r="AB128" t="n">
        <v>72.97705691071062</v>
      </c>
      <c r="AC128" t="n">
        <v>66.01222902311139</v>
      </c>
      <c r="AD128" t="n">
        <v>53336.28408123879</v>
      </c>
      <c r="AE128" t="n">
        <v>72977.05691071061</v>
      </c>
      <c r="AF128" t="n">
        <v>2.68569306893244e-06</v>
      </c>
      <c r="AG128" t="n">
        <v>0.1704166666666667</v>
      </c>
      <c r="AH128" t="n">
        <v>66012.22902311139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12.2266</v>
      </c>
      <c r="E129" t="n">
        <v>8.18</v>
      </c>
      <c r="F129" t="n">
        <v>5.07</v>
      </c>
      <c r="G129" t="n">
        <v>101.36</v>
      </c>
      <c r="H129" t="n">
        <v>1.63</v>
      </c>
      <c r="I129" t="n">
        <v>3</v>
      </c>
      <c r="J129" t="n">
        <v>357.2</v>
      </c>
      <c r="K129" t="n">
        <v>61.2</v>
      </c>
      <c r="L129" t="n">
        <v>32.75</v>
      </c>
      <c r="M129" t="n">
        <v>1</v>
      </c>
      <c r="N129" t="n">
        <v>118.26</v>
      </c>
      <c r="O129" t="n">
        <v>44289.53</v>
      </c>
      <c r="P129" t="n">
        <v>82.31999999999999</v>
      </c>
      <c r="Q129" t="n">
        <v>202.81</v>
      </c>
      <c r="R129" t="n">
        <v>18.57</v>
      </c>
      <c r="S129" t="n">
        <v>13.89</v>
      </c>
      <c r="T129" t="n">
        <v>669.4299999999999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53.41640059294706</v>
      </c>
      <c r="AB129" t="n">
        <v>73.08667585652087</v>
      </c>
      <c r="AC129" t="n">
        <v>66.1113860905847</v>
      </c>
      <c r="AD129" t="n">
        <v>53416.40059294707</v>
      </c>
      <c r="AE129" t="n">
        <v>73086.67585652087</v>
      </c>
      <c r="AF129" t="n">
        <v>2.68569306893244e-06</v>
      </c>
      <c r="AG129" t="n">
        <v>0.1704166666666667</v>
      </c>
      <c r="AH129" t="n">
        <v>66111.3860905847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12.2233</v>
      </c>
      <c r="E130" t="n">
        <v>8.18</v>
      </c>
      <c r="F130" t="n">
        <v>5.07</v>
      </c>
      <c r="G130" t="n">
        <v>101.41</v>
      </c>
      <c r="H130" t="n">
        <v>1.64</v>
      </c>
      <c r="I130" t="n">
        <v>3</v>
      </c>
      <c r="J130" t="n">
        <v>357.86</v>
      </c>
      <c r="K130" t="n">
        <v>61.2</v>
      </c>
      <c r="L130" t="n">
        <v>33</v>
      </c>
      <c r="M130" t="n">
        <v>1</v>
      </c>
      <c r="N130" t="n">
        <v>118.66</v>
      </c>
      <c r="O130" t="n">
        <v>44370.32</v>
      </c>
      <c r="P130" t="n">
        <v>82.45</v>
      </c>
      <c r="Q130" t="n">
        <v>202.81</v>
      </c>
      <c r="R130" t="n">
        <v>18.65</v>
      </c>
      <c r="S130" t="n">
        <v>13.89</v>
      </c>
      <c r="T130" t="n">
        <v>708.41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53.48805643003686</v>
      </c>
      <c r="AB130" t="n">
        <v>73.1847185340595</v>
      </c>
      <c r="AC130" t="n">
        <v>66.20007171258284</v>
      </c>
      <c r="AD130" t="n">
        <v>53488.05643003686</v>
      </c>
      <c r="AE130" t="n">
        <v>73184.7185340595</v>
      </c>
      <c r="AF130" t="n">
        <v>2.684968191441766e-06</v>
      </c>
      <c r="AG130" t="n">
        <v>0.1704166666666667</v>
      </c>
      <c r="AH130" t="n">
        <v>66200.07171258284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12.2191</v>
      </c>
      <c r="E131" t="n">
        <v>8.18</v>
      </c>
      <c r="F131" t="n">
        <v>5.07</v>
      </c>
      <c r="G131" t="n">
        <v>101.46</v>
      </c>
      <c r="H131" t="n">
        <v>1.65</v>
      </c>
      <c r="I131" t="n">
        <v>3</v>
      </c>
      <c r="J131" t="n">
        <v>358.52</v>
      </c>
      <c r="K131" t="n">
        <v>61.2</v>
      </c>
      <c r="L131" t="n">
        <v>33.25</v>
      </c>
      <c r="M131" t="n">
        <v>1</v>
      </c>
      <c r="N131" t="n">
        <v>119.07</v>
      </c>
      <c r="O131" t="n">
        <v>44451.33</v>
      </c>
      <c r="P131" t="n">
        <v>82.5</v>
      </c>
      <c r="Q131" t="n">
        <v>202.81</v>
      </c>
      <c r="R131" t="n">
        <v>18.7</v>
      </c>
      <c r="S131" t="n">
        <v>13.89</v>
      </c>
      <c r="T131" t="n">
        <v>732.66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53.52789133997764</v>
      </c>
      <c r="AB131" t="n">
        <v>73.23922241523262</v>
      </c>
      <c r="AC131" t="n">
        <v>66.24937381983352</v>
      </c>
      <c r="AD131" t="n">
        <v>53527.89133997764</v>
      </c>
      <c r="AE131" t="n">
        <v>73239.22241523262</v>
      </c>
      <c r="AF131" t="n">
        <v>2.684045620089998e-06</v>
      </c>
      <c r="AG131" t="n">
        <v>0.1704166666666667</v>
      </c>
      <c r="AH131" t="n">
        <v>66249.37381983352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12.2162</v>
      </c>
      <c r="E132" t="n">
        <v>8.19</v>
      </c>
      <c r="F132" t="n">
        <v>5.08</v>
      </c>
      <c r="G132" t="n">
        <v>101.5</v>
      </c>
      <c r="H132" t="n">
        <v>1.66</v>
      </c>
      <c r="I132" t="n">
        <v>3</v>
      </c>
      <c r="J132" t="n">
        <v>359.17</v>
      </c>
      <c r="K132" t="n">
        <v>61.2</v>
      </c>
      <c r="L132" t="n">
        <v>33.5</v>
      </c>
      <c r="M132" t="n">
        <v>1</v>
      </c>
      <c r="N132" t="n">
        <v>119.48</v>
      </c>
      <c r="O132" t="n">
        <v>44532.57</v>
      </c>
      <c r="P132" t="n">
        <v>82.59999999999999</v>
      </c>
      <c r="Q132" t="n">
        <v>202.81</v>
      </c>
      <c r="R132" t="n">
        <v>18.73</v>
      </c>
      <c r="S132" t="n">
        <v>13.89</v>
      </c>
      <c r="T132" t="n">
        <v>747.39</v>
      </c>
      <c r="U132" t="n">
        <v>0.74</v>
      </c>
      <c r="V132" t="n">
        <v>0.76</v>
      </c>
      <c r="W132" t="n">
        <v>0.64</v>
      </c>
      <c r="X132" t="n">
        <v>0.04</v>
      </c>
      <c r="Y132" t="n">
        <v>1</v>
      </c>
      <c r="Z132" t="n">
        <v>10</v>
      </c>
      <c r="AA132" t="n">
        <v>53.61391217711146</v>
      </c>
      <c r="AB132" t="n">
        <v>73.35691991957057</v>
      </c>
      <c r="AC132" t="n">
        <v>66.35583843954696</v>
      </c>
      <c r="AD132" t="n">
        <v>53613.91217711146</v>
      </c>
      <c r="AE132" t="n">
        <v>73356.91991957057</v>
      </c>
      <c r="AF132" t="n">
        <v>2.683408606537588e-06</v>
      </c>
      <c r="AG132" t="n">
        <v>0.170625</v>
      </c>
      <c r="AH132" t="n">
        <v>66355.83843954696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12.222</v>
      </c>
      <c r="E133" t="n">
        <v>8.18</v>
      </c>
      <c r="F133" t="n">
        <v>5.07</v>
      </c>
      <c r="G133" t="n">
        <v>101.42</v>
      </c>
      <c r="H133" t="n">
        <v>1.67</v>
      </c>
      <c r="I133" t="n">
        <v>3</v>
      </c>
      <c r="J133" t="n">
        <v>359.84</v>
      </c>
      <c r="K133" t="n">
        <v>61.2</v>
      </c>
      <c r="L133" t="n">
        <v>33.75</v>
      </c>
      <c r="M133" t="n">
        <v>1</v>
      </c>
      <c r="N133" t="n">
        <v>119.89</v>
      </c>
      <c r="O133" t="n">
        <v>44614.04</v>
      </c>
      <c r="P133" t="n">
        <v>82.61</v>
      </c>
      <c r="Q133" t="n">
        <v>202.81</v>
      </c>
      <c r="R133" t="n">
        <v>18.63</v>
      </c>
      <c r="S133" t="n">
        <v>13.89</v>
      </c>
      <c r="T133" t="n">
        <v>700.46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53.56473392071756</v>
      </c>
      <c r="AB133" t="n">
        <v>73.28963205958092</v>
      </c>
      <c r="AC133" t="n">
        <v>66.2949724384756</v>
      </c>
      <c r="AD133" t="n">
        <v>53564.73392071757</v>
      </c>
      <c r="AE133" t="n">
        <v>73289.63205958092</v>
      </c>
      <c r="AF133" t="n">
        <v>2.684682633642409e-06</v>
      </c>
      <c r="AG133" t="n">
        <v>0.1704166666666667</v>
      </c>
      <c r="AH133" t="n">
        <v>66294.9724384756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12.222</v>
      </c>
      <c r="E134" t="n">
        <v>8.18</v>
      </c>
      <c r="F134" t="n">
        <v>5.07</v>
      </c>
      <c r="G134" t="n">
        <v>101.42</v>
      </c>
      <c r="H134" t="n">
        <v>1.68</v>
      </c>
      <c r="I134" t="n">
        <v>3</v>
      </c>
      <c r="J134" t="n">
        <v>360.5</v>
      </c>
      <c r="K134" t="n">
        <v>61.2</v>
      </c>
      <c r="L134" t="n">
        <v>34</v>
      </c>
      <c r="M134" t="n">
        <v>1</v>
      </c>
      <c r="N134" t="n">
        <v>120.3</v>
      </c>
      <c r="O134" t="n">
        <v>44695.75</v>
      </c>
      <c r="P134" t="n">
        <v>82.73</v>
      </c>
      <c r="Q134" t="n">
        <v>202.81</v>
      </c>
      <c r="R134" t="n">
        <v>18.61</v>
      </c>
      <c r="S134" t="n">
        <v>13.89</v>
      </c>
      <c r="T134" t="n">
        <v>687.48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53.61816503084971</v>
      </c>
      <c r="AB134" t="n">
        <v>73.36273886167791</v>
      </c>
      <c r="AC134" t="n">
        <v>66.36110202998651</v>
      </c>
      <c r="AD134" t="n">
        <v>53618.16503084971</v>
      </c>
      <c r="AE134" t="n">
        <v>73362.73886167791</v>
      </c>
      <c r="AF134" t="n">
        <v>2.684682633642409e-06</v>
      </c>
      <c r="AG134" t="n">
        <v>0.1704166666666667</v>
      </c>
      <c r="AH134" t="n">
        <v>66361.1020299865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12.222</v>
      </c>
      <c r="E135" t="n">
        <v>8.18</v>
      </c>
      <c r="F135" t="n">
        <v>5.07</v>
      </c>
      <c r="G135" t="n">
        <v>101.42</v>
      </c>
      <c r="H135" t="n">
        <v>1.69</v>
      </c>
      <c r="I135" t="n">
        <v>3</v>
      </c>
      <c r="J135" t="n">
        <v>361.16</v>
      </c>
      <c r="K135" t="n">
        <v>61.2</v>
      </c>
      <c r="L135" t="n">
        <v>34.25</v>
      </c>
      <c r="M135" t="n">
        <v>1</v>
      </c>
      <c r="N135" t="n">
        <v>120.71</v>
      </c>
      <c r="O135" t="n">
        <v>44777.68</v>
      </c>
      <c r="P135" t="n">
        <v>82.77</v>
      </c>
      <c r="Q135" t="n">
        <v>202.81</v>
      </c>
      <c r="R135" t="n">
        <v>18.63</v>
      </c>
      <c r="S135" t="n">
        <v>13.89</v>
      </c>
      <c r="T135" t="n">
        <v>700.62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53.63597540089376</v>
      </c>
      <c r="AB135" t="n">
        <v>73.38710779571022</v>
      </c>
      <c r="AC135" t="n">
        <v>66.38314522715682</v>
      </c>
      <c r="AD135" t="n">
        <v>53635.97540089375</v>
      </c>
      <c r="AE135" t="n">
        <v>73387.10779571022</v>
      </c>
      <c r="AF135" t="n">
        <v>2.684682633642409e-06</v>
      </c>
      <c r="AG135" t="n">
        <v>0.1704166666666667</v>
      </c>
      <c r="AH135" t="n">
        <v>66383.14522715681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12.2195</v>
      </c>
      <c r="E136" t="n">
        <v>8.18</v>
      </c>
      <c r="F136" t="n">
        <v>5.07</v>
      </c>
      <c r="G136" t="n">
        <v>101.46</v>
      </c>
      <c r="H136" t="n">
        <v>1.7</v>
      </c>
      <c r="I136" t="n">
        <v>3</v>
      </c>
      <c r="J136" t="n">
        <v>361.83</v>
      </c>
      <c r="K136" t="n">
        <v>61.2</v>
      </c>
      <c r="L136" t="n">
        <v>34.5</v>
      </c>
      <c r="M136" t="n">
        <v>1</v>
      </c>
      <c r="N136" t="n">
        <v>121.13</v>
      </c>
      <c r="O136" t="n">
        <v>44859.98</v>
      </c>
      <c r="P136" t="n">
        <v>82.81999999999999</v>
      </c>
      <c r="Q136" t="n">
        <v>202.81</v>
      </c>
      <c r="R136" t="n">
        <v>18.69</v>
      </c>
      <c r="S136" t="n">
        <v>13.89</v>
      </c>
      <c r="T136" t="n">
        <v>728.17</v>
      </c>
      <c r="U136" t="n">
        <v>0.74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53.66872918626665</v>
      </c>
      <c r="AB136" t="n">
        <v>73.43192296985241</v>
      </c>
      <c r="AC136" t="n">
        <v>66.42368330397738</v>
      </c>
      <c r="AD136" t="n">
        <v>53668.72918626665</v>
      </c>
      <c r="AE136" t="n">
        <v>73431.92296985241</v>
      </c>
      <c r="AF136" t="n">
        <v>2.684133484028262e-06</v>
      </c>
      <c r="AG136" t="n">
        <v>0.1704166666666667</v>
      </c>
      <c r="AH136" t="n">
        <v>66423.68330397738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12.2204</v>
      </c>
      <c r="E137" t="n">
        <v>8.18</v>
      </c>
      <c r="F137" t="n">
        <v>5.07</v>
      </c>
      <c r="G137" t="n">
        <v>101.44</v>
      </c>
      <c r="H137" t="n">
        <v>1.71</v>
      </c>
      <c r="I137" t="n">
        <v>3</v>
      </c>
      <c r="J137" t="n">
        <v>362.5</v>
      </c>
      <c r="K137" t="n">
        <v>61.2</v>
      </c>
      <c r="L137" t="n">
        <v>34.75</v>
      </c>
      <c r="M137" t="n">
        <v>1</v>
      </c>
      <c r="N137" t="n">
        <v>121.55</v>
      </c>
      <c r="O137" t="n">
        <v>44942.4</v>
      </c>
      <c r="P137" t="n">
        <v>82.87</v>
      </c>
      <c r="Q137" t="n">
        <v>202.81</v>
      </c>
      <c r="R137" t="n">
        <v>18.68</v>
      </c>
      <c r="S137" t="n">
        <v>13.89</v>
      </c>
      <c r="T137" t="n">
        <v>723.3200000000001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53.68721787298846</v>
      </c>
      <c r="AB137" t="n">
        <v>73.45722000668849</v>
      </c>
      <c r="AC137" t="n">
        <v>66.44656602712243</v>
      </c>
      <c r="AD137" t="n">
        <v>53687.21787298846</v>
      </c>
      <c r="AE137" t="n">
        <v>73457.22000668848</v>
      </c>
      <c r="AF137" t="n">
        <v>2.684331177889355e-06</v>
      </c>
      <c r="AG137" t="n">
        <v>0.1704166666666667</v>
      </c>
      <c r="AH137" t="n">
        <v>66446.56602712243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12.2245</v>
      </c>
      <c r="E138" t="n">
        <v>8.18</v>
      </c>
      <c r="F138" t="n">
        <v>5.07</v>
      </c>
      <c r="G138" t="n">
        <v>101.39</v>
      </c>
      <c r="H138" t="n">
        <v>1.72</v>
      </c>
      <c r="I138" t="n">
        <v>3</v>
      </c>
      <c r="J138" t="n">
        <v>363.17</v>
      </c>
      <c r="K138" t="n">
        <v>61.2</v>
      </c>
      <c r="L138" t="n">
        <v>35</v>
      </c>
      <c r="M138" t="n">
        <v>1</v>
      </c>
      <c r="N138" t="n">
        <v>121.97</v>
      </c>
      <c r="O138" t="n">
        <v>45025.06</v>
      </c>
      <c r="P138" t="n">
        <v>82.86</v>
      </c>
      <c r="Q138" t="n">
        <v>202.81</v>
      </c>
      <c r="R138" t="n">
        <v>18.6</v>
      </c>
      <c r="S138" t="n">
        <v>13.89</v>
      </c>
      <c r="T138" t="n">
        <v>685.39</v>
      </c>
      <c r="U138" t="n">
        <v>0.75</v>
      </c>
      <c r="V138" t="n">
        <v>0.76</v>
      </c>
      <c r="W138" t="n">
        <v>0.64</v>
      </c>
      <c r="X138" t="n">
        <v>0.03</v>
      </c>
      <c r="Y138" t="n">
        <v>1</v>
      </c>
      <c r="Z138" t="n">
        <v>10</v>
      </c>
      <c r="AA138" t="n">
        <v>53.66555855922416</v>
      </c>
      <c r="AB138" t="n">
        <v>73.42758477805472</v>
      </c>
      <c r="AC138" t="n">
        <v>66.41975914311615</v>
      </c>
      <c r="AD138" t="n">
        <v>53665.55855922416</v>
      </c>
      <c r="AE138" t="n">
        <v>73427.58477805472</v>
      </c>
      <c r="AF138" t="n">
        <v>2.685231783256556e-06</v>
      </c>
      <c r="AG138" t="n">
        <v>0.1704166666666667</v>
      </c>
      <c r="AH138" t="n">
        <v>66419.75914311616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12.2216</v>
      </c>
      <c r="E139" t="n">
        <v>8.18</v>
      </c>
      <c r="F139" t="n">
        <v>5.07</v>
      </c>
      <c r="G139" t="n">
        <v>101.43</v>
      </c>
      <c r="H139" t="n">
        <v>1.73</v>
      </c>
      <c r="I139" t="n">
        <v>3</v>
      </c>
      <c r="J139" t="n">
        <v>363.84</v>
      </c>
      <c r="K139" t="n">
        <v>61.2</v>
      </c>
      <c r="L139" t="n">
        <v>35.25</v>
      </c>
      <c r="M139" t="n">
        <v>1</v>
      </c>
      <c r="N139" t="n">
        <v>122.39</v>
      </c>
      <c r="O139" t="n">
        <v>45107.96</v>
      </c>
      <c r="P139" t="n">
        <v>82.89</v>
      </c>
      <c r="Q139" t="n">
        <v>202.81</v>
      </c>
      <c r="R139" t="n">
        <v>18.64</v>
      </c>
      <c r="S139" t="n">
        <v>13.89</v>
      </c>
      <c r="T139" t="n">
        <v>705.6799999999999</v>
      </c>
      <c r="U139" t="n">
        <v>0.75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53.6910857743602</v>
      </c>
      <c r="AB139" t="n">
        <v>73.46251223998506</v>
      </c>
      <c r="AC139" t="n">
        <v>66.45135317710088</v>
      </c>
      <c r="AD139" t="n">
        <v>53691.0857743602</v>
      </c>
      <c r="AE139" t="n">
        <v>73462.51223998507</v>
      </c>
      <c r="AF139" t="n">
        <v>2.684594769704146e-06</v>
      </c>
      <c r="AG139" t="n">
        <v>0.1704166666666667</v>
      </c>
      <c r="AH139" t="n">
        <v>66451.35317710089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12.2195</v>
      </c>
      <c r="E140" t="n">
        <v>8.18</v>
      </c>
      <c r="F140" t="n">
        <v>5.07</v>
      </c>
      <c r="G140" t="n">
        <v>101.46</v>
      </c>
      <c r="H140" t="n">
        <v>1.74</v>
      </c>
      <c r="I140" t="n">
        <v>3</v>
      </c>
      <c r="J140" t="n">
        <v>364.51</v>
      </c>
      <c r="K140" t="n">
        <v>61.2</v>
      </c>
      <c r="L140" t="n">
        <v>35.5</v>
      </c>
      <c r="M140" t="n">
        <v>1</v>
      </c>
      <c r="N140" t="n">
        <v>122.82</v>
      </c>
      <c r="O140" t="n">
        <v>45191.1</v>
      </c>
      <c r="P140" t="n">
        <v>82.89</v>
      </c>
      <c r="Q140" t="n">
        <v>202.81</v>
      </c>
      <c r="R140" t="n">
        <v>18.68</v>
      </c>
      <c r="S140" t="n">
        <v>13.89</v>
      </c>
      <c r="T140" t="n">
        <v>725.28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53.69990371056691</v>
      </c>
      <c r="AB140" t="n">
        <v>73.47457732932298</v>
      </c>
      <c r="AC140" t="n">
        <v>66.46226679124584</v>
      </c>
      <c r="AD140" t="n">
        <v>53699.90371056691</v>
      </c>
      <c r="AE140" t="n">
        <v>73474.57732932299</v>
      </c>
      <c r="AF140" t="n">
        <v>2.684133484028262e-06</v>
      </c>
      <c r="AG140" t="n">
        <v>0.1704166666666667</v>
      </c>
      <c r="AH140" t="n">
        <v>66462.26679124584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12.2154</v>
      </c>
      <c r="E141" t="n">
        <v>8.19</v>
      </c>
      <c r="F141" t="n">
        <v>5.08</v>
      </c>
      <c r="G141" t="n">
        <v>101.51</v>
      </c>
      <c r="H141" t="n">
        <v>1.75</v>
      </c>
      <c r="I141" t="n">
        <v>3</v>
      </c>
      <c r="J141" t="n">
        <v>365.19</v>
      </c>
      <c r="K141" t="n">
        <v>61.2</v>
      </c>
      <c r="L141" t="n">
        <v>35.75</v>
      </c>
      <c r="M141" t="n">
        <v>1</v>
      </c>
      <c r="N141" t="n">
        <v>123.24</v>
      </c>
      <c r="O141" t="n">
        <v>45274.49</v>
      </c>
      <c r="P141" t="n">
        <v>83.06</v>
      </c>
      <c r="Q141" t="n">
        <v>202.83</v>
      </c>
      <c r="R141" t="n">
        <v>18.77</v>
      </c>
      <c r="S141" t="n">
        <v>13.89</v>
      </c>
      <c r="T141" t="n">
        <v>771.55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53.82219732397127</v>
      </c>
      <c r="AB141" t="n">
        <v>73.64190484639622</v>
      </c>
      <c r="AC141" t="n">
        <v>66.61362480493528</v>
      </c>
      <c r="AD141" t="n">
        <v>53822.19732397128</v>
      </c>
      <c r="AE141" t="n">
        <v>73641.90484639621</v>
      </c>
      <c r="AF141" t="n">
        <v>2.683232878661061e-06</v>
      </c>
      <c r="AG141" t="n">
        <v>0.170625</v>
      </c>
      <c r="AH141" t="n">
        <v>66613.62480493529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12.222</v>
      </c>
      <c r="E142" t="n">
        <v>8.18</v>
      </c>
      <c r="F142" t="n">
        <v>5.07</v>
      </c>
      <c r="G142" t="n">
        <v>101.42</v>
      </c>
      <c r="H142" t="n">
        <v>1.75</v>
      </c>
      <c r="I142" t="n">
        <v>3</v>
      </c>
      <c r="J142" t="n">
        <v>365.87</v>
      </c>
      <c r="K142" t="n">
        <v>61.2</v>
      </c>
      <c r="L142" t="n">
        <v>36</v>
      </c>
      <c r="M142" t="n">
        <v>1</v>
      </c>
      <c r="N142" t="n">
        <v>123.67</v>
      </c>
      <c r="O142" t="n">
        <v>45358.13</v>
      </c>
      <c r="P142" t="n">
        <v>82.95</v>
      </c>
      <c r="Q142" t="n">
        <v>202.81</v>
      </c>
      <c r="R142" t="n">
        <v>18.67</v>
      </c>
      <c r="S142" t="n">
        <v>13.89</v>
      </c>
      <c r="T142" t="n">
        <v>718.34</v>
      </c>
      <c r="U142" t="n">
        <v>0.74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53.71612206609196</v>
      </c>
      <c r="AB142" t="n">
        <v>73.49676799885567</v>
      </c>
      <c r="AC142" t="n">
        <v>66.48233961442315</v>
      </c>
      <c r="AD142" t="n">
        <v>53716.12206609196</v>
      </c>
      <c r="AE142" t="n">
        <v>73496.76799885568</v>
      </c>
      <c r="AF142" t="n">
        <v>2.684682633642409e-06</v>
      </c>
      <c r="AG142" t="n">
        <v>0.1704166666666667</v>
      </c>
      <c r="AH142" t="n">
        <v>66482.33961442315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12.2183</v>
      </c>
      <c r="E143" t="n">
        <v>8.18</v>
      </c>
      <c r="F143" t="n">
        <v>5.07</v>
      </c>
      <c r="G143" t="n">
        <v>101.47</v>
      </c>
      <c r="H143" t="n">
        <v>1.76</v>
      </c>
      <c r="I143" t="n">
        <v>3</v>
      </c>
      <c r="J143" t="n">
        <v>366.55</v>
      </c>
      <c r="K143" t="n">
        <v>61.2</v>
      </c>
      <c r="L143" t="n">
        <v>36.25</v>
      </c>
      <c r="M143" t="n">
        <v>1</v>
      </c>
      <c r="N143" t="n">
        <v>124.1</v>
      </c>
      <c r="O143" t="n">
        <v>45442.03</v>
      </c>
      <c r="P143" t="n">
        <v>83.05</v>
      </c>
      <c r="Q143" t="n">
        <v>202.81</v>
      </c>
      <c r="R143" t="n">
        <v>18.73</v>
      </c>
      <c r="S143" t="n">
        <v>13.89</v>
      </c>
      <c r="T143" t="n">
        <v>751.61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53.77620694601314</v>
      </c>
      <c r="AB143" t="n">
        <v>73.57897878232161</v>
      </c>
      <c r="AC143" t="n">
        <v>66.55670431609867</v>
      </c>
      <c r="AD143" t="n">
        <v>53776.20694601314</v>
      </c>
      <c r="AE143" t="n">
        <v>73578.97878232162</v>
      </c>
      <c r="AF143" t="n">
        <v>2.683869892213471e-06</v>
      </c>
      <c r="AG143" t="n">
        <v>0.1704166666666667</v>
      </c>
      <c r="AH143" t="n">
        <v>66556.70431609868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12.2171</v>
      </c>
      <c r="E144" t="n">
        <v>8.19</v>
      </c>
      <c r="F144" t="n">
        <v>5.07</v>
      </c>
      <c r="G144" t="n">
        <v>101.49</v>
      </c>
      <c r="H144" t="n">
        <v>1.77</v>
      </c>
      <c r="I144" t="n">
        <v>3</v>
      </c>
      <c r="J144" t="n">
        <v>367.23</v>
      </c>
      <c r="K144" t="n">
        <v>61.2</v>
      </c>
      <c r="L144" t="n">
        <v>36.5</v>
      </c>
      <c r="M144" t="n">
        <v>1</v>
      </c>
      <c r="N144" t="n">
        <v>124.53</v>
      </c>
      <c r="O144" t="n">
        <v>45526.17</v>
      </c>
      <c r="P144" t="n">
        <v>83.13</v>
      </c>
      <c r="Q144" t="n">
        <v>202.81</v>
      </c>
      <c r="R144" t="n">
        <v>18.79</v>
      </c>
      <c r="S144" t="n">
        <v>13.89</v>
      </c>
      <c r="T144" t="n">
        <v>782.27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53.81780503846103</v>
      </c>
      <c r="AB144" t="n">
        <v>73.63589512758712</v>
      </c>
      <c r="AC144" t="n">
        <v>66.60818864525466</v>
      </c>
      <c r="AD144" t="n">
        <v>53817.80503846103</v>
      </c>
      <c r="AE144" t="n">
        <v>73635.89512758712</v>
      </c>
      <c r="AF144" t="n">
        <v>2.683606300398681e-06</v>
      </c>
      <c r="AG144" t="n">
        <v>0.170625</v>
      </c>
      <c r="AH144" t="n">
        <v>66608.18864525466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12.2146</v>
      </c>
      <c r="E145" t="n">
        <v>8.19</v>
      </c>
      <c r="F145" t="n">
        <v>5.08</v>
      </c>
      <c r="G145" t="n">
        <v>101.52</v>
      </c>
      <c r="H145" t="n">
        <v>1.78</v>
      </c>
      <c r="I145" t="n">
        <v>3</v>
      </c>
      <c r="J145" t="n">
        <v>367.92</v>
      </c>
      <c r="K145" t="n">
        <v>61.2</v>
      </c>
      <c r="L145" t="n">
        <v>36.75</v>
      </c>
      <c r="M145" t="n">
        <v>1</v>
      </c>
      <c r="N145" t="n">
        <v>124.97</v>
      </c>
      <c r="O145" t="n">
        <v>45610.57</v>
      </c>
      <c r="P145" t="n">
        <v>83.23</v>
      </c>
      <c r="Q145" t="n">
        <v>202.82</v>
      </c>
      <c r="R145" t="n">
        <v>18.81</v>
      </c>
      <c r="S145" t="n">
        <v>13.89</v>
      </c>
      <c r="T145" t="n">
        <v>791.49</v>
      </c>
      <c r="U145" t="n">
        <v>0.74</v>
      </c>
      <c r="V145" t="n">
        <v>0.76</v>
      </c>
      <c r="W145" t="n">
        <v>0.64</v>
      </c>
      <c r="X145" t="n">
        <v>0.04</v>
      </c>
      <c r="Y145" t="n">
        <v>1</v>
      </c>
      <c r="Z145" t="n">
        <v>10</v>
      </c>
      <c r="AA145" t="n">
        <v>53.90130634323113</v>
      </c>
      <c r="AB145" t="n">
        <v>73.75014529659109</v>
      </c>
      <c r="AC145" t="n">
        <v>66.71153493848006</v>
      </c>
      <c r="AD145" t="n">
        <v>53901.30634323112</v>
      </c>
      <c r="AE145" t="n">
        <v>73750.14529659109</v>
      </c>
      <c r="AF145" t="n">
        <v>2.683057150784534e-06</v>
      </c>
      <c r="AG145" t="n">
        <v>0.170625</v>
      </c>
      <c r="AH145" t="n">
        <v>66711.53493848005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12.2187</v>
      </c>
      <c r="E146" t="n">
        <v>8.18</v>
      </c>
      <c r="F146" t="n">
        <v>5.07</v>
      </c>
      <c r="G146" t="n">
        <v>101.47</v>
      </c>
      <c r="H146" t="n">
        <v>1.79</v>
      </c>
      <c r="I146" t="n">
        <v>3</v>
      </c>
      <c r="J146" t="n">
        <v>368.6</v>
      </c>
      <c r="K146" t="n">
        <v>61.2</v>
      </c>
      <c r="L146" t="n">
        <v>37</v>
      </c>
      <c r="M146" t="n">
        <v>1</v>
      </c>
      <c r="N146" t="n">
        <v>125.4</v>
      </c>
      <c r="O146" t="n">
        <v>45695.24</v>
      </c>
      <c r="P146" t="n">
        <v>83.27</v>
      </c>
      <c r="Q146" t="n">
        <v>202.81</v>
      </c>
      <c r="R146" t="n">
        <v>18.76</v>
      </c>
      <c r="S146" t="n">
        <v>13.89</v>
      </c>
      <c r="T146" t="n">
        <v>766.84</v>
      </c>
      <c r="U146" t="n">
        <v>0.74</v>
      </c>
      <c r="V146" t="n">
        <v>0.76</v>
      </c>
      <c r="W146" t="n">
        <v>0.64</v>
      </c>
      <c r="X146" t="n">
        <v>0.04</v>
      </c>
      <c r="Y146" t="n">
        <v>1</v>
      </c>
      <c r="Z146" t="n">
        <v>10</v>
      </c>
      <c r="AA146" t="n">
        <v>53.8725079338261</v>
      </c>
      <c r="AB146" t="n">
        <v>73.71074204234698</v>
      </c>
      <c r="AC146" t="n">
        <v>66.67589227551817</v>
      </c>
      <c r="AD146" t="n">
        <v>53872.5079338261</v>
      </c>
      <c r="AE146" t="n">
        <v>73710.74204234697</v>
      </c>
      <c r="AF146" t="n">
        <v>2.683957756151735e-06</v>
      </c>
      <c r="AG146" t="n">
        <v>0.1704166666666667</v>
      </c>
      <c r="AH146" t="n">
        <v>66675.89227551817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12.2191</v>
      </c>
      <c r="E147" t="n">
        <v>8.18</v>
      </c>
      <c r="F147" t="n">
        <v>5.07</v>
      </c>
      <c r="G147" t="n">
        <v>101.46</v>
      </c>
      <c r="H147" t="n">
        <v>1.8</v>
      </c>
      <c r="I147" t="n">
        <v>3</v>
      </c>
      <c r="J147" t="n">
        <v>369.29</v>
      </c>
      <c r="K147" t="n">
        <v>61.2</v>
      </c>
      <c r="L147" t="n">
        <v>37.25</v>
      </c>
      <c r="M147" t="n">
        <v>1</v>
      </c>
      <c r="N147" t="n">
        <v>125.84</v>
      </c>
      <c r="O147" t="n">
        <v>45780.16</v>
      </c>
      <c r="P147" t="n">
        <v>83.23</v>
      </c>
      <c r="Q147" t="n">
        <v>202.81</v>
      </c>
      <c r="R147" t="n">
        <v>18.72</v>
      </c>
      <c r="S147" t="n">
        <v>13.89</v>
      </c>
      <c r="T147" t="n">
        <v>745.66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53.85300773593804</v>
      </c>
      <c r="AB147" t="n">
        <v>73.68406101130853</v>
      </c>
      <c r="AC147" t="n">
        <v>66.65175764463496</v>
      </c>
      <c r="AD147" t="n">
        <v>53853.00773593804</v>
      </c>
      <c r="AE147" t="n">
        <v>73684.06101130853</v>
      </c>
      <c r="AF147" t="n">
        <v>2.684045620089998e-06</v>
      </c>
      <c r="AG147" t="n">
        <v>0.1704166666666667</v>
      </c>
      <c r="AH147" t="n">
        <v>66651.75764463496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12.2146</v>
      </c>
      <c r="E148" t="n">
        <v>8.19</v>
      </c>
      <c r="F148" t="n">
        <v>5.08</v>
      </c>
      <c r="G148" t="n">
        <v>101.52</v>
      </c>
      <c r="H148" t="n">
        <v>1.81</v>
      </c>
      <c r="I148" t="n">
        <v>3</v>
      </c>
      <c r="J148" t="n">
        <v>369.98</v>
      </c>
      <c r="K148" t="n">
        <v>61.2</v>
      </c>
      <c r="L148" t="n">
        <v>37.5</v>
      </c>
      <c r="M148" t="n">
        <v>1</v>
      </c>
      <c r="N148" t="n">
        <v>126.28</v>
      </c>
      <c r="O148" t="n">
        <v>45865.47</v>
      </c>
      <c r="P148" t="n">
        <v>83.31</v>
      </c>
      <c r="Q148" t="n">
        <v>202.81</v>
      </c>
      <c r="R148" t="n">
        <v>18.79</v>
      </c>
      <c r="S148" t="n">
        <v>13.89</v>
      </c>
      <c r="T148" t="n">
        <v>778.09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53.9369486635164</v>
      </c>
      <c r="AB148" t="n">
        <v>73.79891269163357</v>
      </c>
      <c r="AC148" t="n">
        <v>66.75564804178515</v>
      </c>
      <c r="AD148" t="n">
        <v>53936.94866351641</v>
      </c>
      <c r="AE148" t="n">
        <v>73798.91269163358</v>
      </c>
      <c r="AF148" t="n">
        <v>2.683057150784534e-06</v>
      </c>
      <c r="AG148" t="n">
        <v>0.170625</v>
      </c>
      <c r="AH148" t="n">
        <v>66755.64804178516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12.2142</v>
      </c>
      <c r="E149" t="n">
        <v>8.19</v>
      </c>
      <c r="F149" t="n">
        <v>5.08</v>
      </c>
      <c r="G149" t="n">
        <v>101.53</v>
      </c>
      <c r="H149" t="n">
        <v>1.82</v>
      </c>
      <c r="I149" t="n">
        <v>3</v>
      </c>
      <c r="J149" t="n">
        <v>370.67</v>
      </c>
      <c r="K149" t="n">
        <v>61.2</v>
      </c>
      <c r="L149" t="n">
        <v>37.75</v>
      </c>
      <c r="M149" t="n">
        <v>1</v>
      </c>
      <c r="N149" t="n">
        <v>126.73</v>
      </c>
      <c r="O149" t="n">
        <v>45950.92</v>
      </c>
      <c r="P149" t="n">
        <v>83.31</v>
      </c>
      <c r="Q149" t="n">
        <v>202.81</v>
      </c>
      <c r="R149" t="n">
        <v>18.82</v>
      </c>
      <c r="S149" t="n">
        <v>13.89</v>
      </c>
      <c r="T149" t="n">
        <v>793.1</v>
      </c>
      <c r="U149" t="n">
        <v>0.74</v>
      </c>
      <c r="V149" t="n">
        <v>0.76</v>
      </c>
      <c r="W149" t="n">
        <v>0.64</v>
      </c>
      <c r="X149" t="n">
        <v>0.04</v>
      </c>
      <c r="Y149" t="n">
        <v>1</v>
      </c>
      <c r="Z149" t="n">
        <v>10</v>
      </c>
      <c r="AA149" t="n">
        <v>53.93863702097493</v>
      </c>
      <c r="AB149" t="n">
        <v>73.8012227767934</v>
      </c>
      <c r="AC149" t="n">
        <v>66.75773765565955</v>
      </c>
      <c r="AD149" t="n">
        <v>53938.63702097493</v>
      </c>
      <c r="AE149" t="n">
        <v>73801.22277679339</v>
      </c>
      <c r="AF149" t="n">
        <v>2.68296928684627e-06</v>
      </c>
      <c r="AG149" t="n">
        <v>0.170625</v>
      </c>
      <c r="AH149" t="n">
        <v>66757.73765565956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12.2104</v>
      </c>
      <c r="E150" t="n">
        <v>8.19</v>
      </c>
      <c r="F150" t="n">
        <v>5.08</v>
      </c>
      <c r="G150" t="n">
        <v>101.58</v>
      </c>
      <c r="H150" t="n">
        <v>1.82</v>
      </c>
      <c r="I150" t="n">
        <v>3</v>
      </c>
      <c r="J150" t="n">
        <v>371.37</v>
      </c>
      <c r="K150" t="n">
        <v>61.2</v>
      </c>
      <c r="L150" t="n">
        <v>38</v>
      </c>
      <c r="M150" t="n">
        <v>1</v>
      </c>
      <c r="N150" t="n">
        <v>127.17</v>
      </c>
      <c r="O150" t="n">
        <v>46036.65</v>
      </c>
      <c r="P150" t="n">
        <v>83.31999999999999</v>
      </c>
      <c r="Q150" t="n">
        <v>202.81</v>
      </c>
      <c r="R150" t="n">
        <v>18.85</v>
      </c>
      <c r="S150" t="n">
        <v>13.89</v>
      </c>
      <c r="T150" t="n">
        <v>812.28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53.95913875640473</v>
      </c>
      <c r="AB150" t="n">
        <v>73.82927415568116</v>
      </c>
      <c r="AC150" t="n">
        <v>66.78311185031663</v>
      </c>
      <c r="AD150" t="n">
        <v>53959.13875640473</v>
      </c>
      <c r="AE150" t="n">
        <v>73829.27415568117</v>
      </c>
      <c r="AF150" t="n">
        <v>2.682134579432766e-06</v>
      </c>
      <c r="AG150" t="n">
        <v>0.170625</v>
      </c>
      <c r="AH150" t="n">
        <v>66783.11185031664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12.2133</v>
      </c>
      <c r="E151" t="n">
        <v>8.19</v>
      </c>
      <c r="F151" t="n">
        <v>5.08</v>
      </c>
      <c r="G151" t="n">
        <v>101.54</v>
      </c>
      <c r="H151" t="n">
        <v>1.83</v>
      </c>
      <c r="I151" t="n">
        <v>3</v>
      </c>
      <c r="J151" t="n">
        <v>372.07</v>
      </c>
      <c r="K151" t="n">
        <v>61.2</v>
      </c>
      <c r="L151" t="n">
        <v>38.25</v>
      </c>
      <c r="M151" t="n">
        <v>1</v>
      </c>
      <c r="N151" t="n">
        <v>127.62</v>
      </c>
      <c r="O151" t="n">
        <v>46122.64</v>
      </c>
      <c r="P151" t="n">
        <v>83.25</v>
      </c>
      <c r="Q151" t="n">
        <v>202.81</v>
      </c>
      <c r="R151" t="n">
        <v>18.83</v>
      </c>
      <c r="S151" t="n">
        <v>13.89</v>
      </c>
      <c r="T151" t="n">
        <v>801.54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53.91570164403024</v>
      </c>
      <c r="AB151" t="n">
        <v>73.76984158222027</v>
      </c>
      <c r="AC151" t="n">
        <v>66.72935143825269</v>
      </c>
      <c r="AD151" t="n">
        <v>53915.70164403024</v>
      </c>
      <c r="AE151" t="n">
        <v>73769.84158222027</v>
      </c>
      <c r="AF151" t="n">
        <v>2.682771592985177e-06</v>
      </c>
      <c r="AG151" t="n">
        <v>0.170625</v>
      </c>
      <c r="AH151" t="n">
        <v>66729.35143825269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12.2108</v>
      </c>
      <c r="E152" t="n">
        <v>8.19</v>
      </c>
      <c r="F152" t="n">
        <v>5.08</v>
      </c>
      <c r="G152" t="n">
        <v>101.57</v>
      </c>
      <c r="H152" t="n">
        <v>1.84</v>
      </c>
      <c r="I152" t="n">
        <v>3</v>
      </c>
      <c r="J152" t="n">
        <v>372.77</v>
      </c>
      <c r="K152" t="n">
        <v>61.2</v>
      </c>
      <c r="L152" t="n">
        <v>38.5</v>
      </c>
      <c r="M152" t="n">
        <v>1</v>
      </c>
      <c r="N152" t="n">
        <v>128.07</v>
      </c>
      <c r="O152" t="n">
        <v>46208.91</v>
      </c>
      <c r="P152" t="n">
        <v>83.28</v>
      </c>
      <c r="Q152" t="n">
        <v>202.81</v>
      </c>
      <c r="R152" t="n">
        <v>18.86</v>
      </c>
      <c r="S152" t="n">
        <v>13.89</v>
      </c>
      <c r="T152" t="n">
        <v>814.14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53.9396224958497</v>
      </c>
      <c r="AB152" t="n">
        <v>73.80257114699313</v>
      </c>
      <c r="AC152" t="n">
        <v>66.75895733929987</v>
      </c>
      <c r="AD152" t="n">
        <v>53939.6224958497</v>
      </c>
      <c r="AE152" t="n">
        <v>73802.57114699313</v>
      </c>
      <c r="AF152" t="n">
        <v>2.68222244337103e-06</v>
      </c>
      <c r="AG152" t="n">
        <v>0.170625</v>
      </c>
      <c r="AH152" t="n">
        <v>66758.95733929987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12.2113</v>
      </c>
      <c r="E153" t="n">
        <v>8.19</v>
      </c>
      <c r="F153" t="n">
        <v>5.08</v>
      </c>
      <c r="G153" t="n">
        <v>101.57</v>
      </c>
      <c r="H153" t="n">
        <v>1.85</v>
      </c>
      <c r="I153" t="n">
        <v>3</v>
      </c>
      <c r="J153" t="n">
        <v>373.47</v>
      </c>
      <c r="K153" t="n">
        <v>61.2</v>
      </c>
      <c r="L153" t="n">
        <v>38.75</v>
      </c>
      <c r="M153" t="n">
        <v>0</v>
      </c>
      <c r="N153" t="n">
        <v>128.52</v>
      </c>
      <c r="O153" t="n">
        <v>46295.45</v>
      </c>
      <c r="P153" t="n">
        <v>83.31999999999999</v>
      </c>
      <c r="Q153" t="n">
        <v>202.81</v>
      </c>
      <c r="R153" t="n">
        <v>18.84</v>
      </c>
      <c r="S153" t="n">
        <v>13.89</v>
      </c>
      <c r="T153" t="n">
        <v>803.55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53.95533741450495</v>
      </c>
      <c r="AB153" t="n">
        <v>73.82407299199053</v>
      </c>
      <c r="AC153" t="n">
        <v>66.77840707838874</v>
      </c>
      <c r="AD153" t="n">
        <v>53955.33741450495</v>
      </c>
      <c r="AE153" t="n">
        <v>73824.07299199053</v>
      </c>
      <c r="AF153" t="n">
        <v>2.682332273293859e-06</v>
      </c>
      <c r="AG153" t="n">
        <v>0.170625</v>
      </c>
      <c r="AH153" t="n">
        <v>66778.40707838874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10.5479</v>
      </c>
      <c r="E2" t="n">
        <v>9.48</v>
      </c>
      <c r="F2" t="n">
        <v>5.99</v>
      </c>
      <c r="G2" t="n">
        <v>7.49</v>
      </c>
      <c r="H2" t="n">
        <v>0.13</v>
      </c>
      <c r="I2" t="n">
        <v>48</v>
      </c>
      <c r="J2" t="n">
        <v>133.21</v>
      </c>
      <c r="K2" t="n">
        <v>46.47</v>
      </c>
      <c r="L2" t="n">
        <v>1</v>
      </c>
      <c r="M2" t="n">
        <v>46</v>
      </c>
      <c r="N2" t="n">
        <v>20.75</v>
      </c>
      <c r="O2" t="n">
        <v>16663.42</v>
      </c>
      <c r="P2" t="n">
        <v>64.8</v>
      </c>
      <c r="Q2" t="n">
        <v>202.9</v>
      </c>
      <c r="R2" t="n">
        <v>47.31</v>
      </c>
      <c r="S2" t="n">
        <v>13.89</v>
      </c>
      <c r="T2" t="n">
        <v>14816.55</v>
      </c>
      <c r="U2" t="n">
        <v>0.29</v>
      </c>
      <c r="V2" t="n">
        <v>0.65</v>
      </c>
      <c r="W2" t="n">
        <v>0.71</v>
      </c>
      <c r="X2" t="n">
        <v>0.95</v>
      </c>
      <c r="Y2" t="n">
        <v>1</v>
      </c>
      <c r="Z2" t="n">
        <v>10</v>
      </c>
      <c r="AA2" t="n">
        <v>50.11608310454547</v>
      </c>
      <c r="AB2" t="n">
        <v>68.5710358691604</v>
      </c>
      <c r="AC2" t="n">
        <v>62.02671244587595</v>
      </c>
      <c r="AD2" t="n">
        <v>50116.08310454547</v>
      </c>
      <c r="AE2" t="n">
        <v>68571.03586916039</v>
      </c>
      <c r="AF2" t="n">
        <v>2.624142436377489e-06</v>
      </c>
      <c r="AG2" t="n">
        <v>0.1975</v>
      </c>
      <c r="AH2" t="n">
        <v>62026.71244587595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11.1673</v>
      </c>
      <c r="E3" t="n">
        <v>8.949999999999999</v>
      </c>
      <c r="F3" t="n">
        <v>5.77</v>
      </c>
      <c r="G3" t="n">
        <v>9.35</v>
      </c>
      <c r="H3" t="n">
        <v>0.17</v>
      </c>
      <c r="I3" t="n">
        <v>37</v>
      </c>
      <c r="J3" t="n">
        <v>133.55</v>
      </c>
      <c r="K3" t="n">
        <v>46.47</v>
      </c>
      <c r="L3" t="n">
        <v>1.25</v>
      </c>
      <c r="M3" t="n">
        <v>35</v>
      </c>
      <c r="N3" t="n">
        <v>20.83</v>
      </c>
      <c r="O3" t="n">
        <v>16704.7</v>
      </c>
      <c r="P3" t="n">
        <v>62.13</v>
      </c>
      <c r="Q3" t="n">
        <v>202.84</v>
      </c>
      <c r="R3" t="n">
        <v>39.95</v>
      </c>
      <c r="S3" t="n">
        <v>13.89</v>
      </c>
      <c r="T3" t="n">
        <v>11188.04</v>
      </c>
      <c r="U3" t="n">
        <v>0.35</v>
      </c>
      <c r="V3" t="n">
        <v>0.67</v>
      </c>
      <c r="W3" t="n">
        <v>0.71</v>
      </c>
      <c r="X3" t="n">
        <v>0.73</v>
      </c>
      <c r="Y3" t="n">
        <v>1</v>
      </c>
      <c r="Z3" t="n">
        <v>10</v>
      </c>
      <c r="AA3" t="n">
        <v>45.63065552234547</v>
      </c>
      <c r="AB3" t="n">
        <v>62.43387596809838</v>
      </c>
      <c r="AC3" t="n">
        <v>56.47527447221134</v>
      </c>
      <c r="AD3" t="n">
        <v>45630.65552234547</v>
      </c>
      <c r="AE3" t="n">
        <v>62433.87596809839</v>
      </c>
      <c r="AF3" t="n">
        <v>2.778238875013826e-06</v>
      </c>
      <c r="AG3" t="n">
        <v>0.1864583333333333</v>
      </c>
      <c r="AH3" t="n">
        <v>56475.27447221134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11.6043</v>
      </c>
      <c r="E4" t="n">
        <v>8.619999999999999</v>
      </c>
      <c r="F4" t="n">
        <v>5.62</v>
      </c>
      <c r="G4" t="n">
        <v>11.24</v>
      </c>
      <c r="H4" t="n">
        <v>0.2</v>
      </c>
      <c r="I4" t="n">
        <v>30</v>
      </c>
      <c r="J4" t="n">
        <v>133.88</v>
      </c>
      <c r="K4" t="n">
        <v>46.47</v>
      </c>
      <c r="L4" t="n">
        <v>1.5</v>
      </c>
      <c r="M4" t="n">
        <v>28</v>
      </c>
      <c r="N4" t="n">
        <v>20.91</v>
      </c>
      <c r="O4" t="n">
        <v>16746.01</v>
      </c>
      <c r="P4" t="n">
        <v>60.21</v>
      </c>
      <c r="Q4" t="n">
        <v>202.93</v>
      </c>
      <c r="R4" t="n">
        <v>35.44</v>
      </c>
      <c r="S4" t="n">
        <v>13.89</v>
      </c>
      <c r="T4" t="n">
        <v>8970.190000000001</v>
      </c>
      <c r="U4" t="n">
        <v>0.39</v>
      </c>
      <c r="V4" t="n">
        <v>0.6899999999999999</v>
      </c>
      <c r="W4" t="n">
        <v>0.6899999999999999</v>
      </c>
      <c r="X4" t="n">
        <v>0.58</v>
      </c>
      <c r="Y4" t="n">
        <v>1</v>
      </c>
      <c r="Z4" t="n">
        <v>10</v>
      </c>
      <c r="AA4" t="n">
        <v>42.74928190774635</v>
      </c>
      <c r="AB4" t="n">
        <v>58.49145347137345</v>
      </c>
      <c r="AC4" t="n">
        <v>52.90911124534786</v>
      </c>
      <c r="AD4" t="n">
        <v>42749.28190774635</v>
      </c>
      <c r="AE4" t="n">
        <v>58491.45347137345</v>
      </c>
      <c r="AF4" t="n">
        <v>2.886957221290996e-06</v>
      </c>
      <c r="AG4" t="n">
        <v>0.1795833333333333</v>
      </c>
      <c r="AH4" t="n">
        <v>52909.11124534786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11.8437</v>
      </c>
      <c r="E5" t="n">
        <v>8.44</v>
      </c>
      <c r="F5" t="n">
        <v>5.56</v>
      </c>
      <c r="G5" t="n">
        <v>12.82</v>
      </c>
      <c r="H5" t="n">
        <v>0.23</v>
      </c>
      <c r="I5" t="n">
        <v>26</v>
      </c>
      <c r="J5" t="n">
        <v>134.22</v>
      </c>
      <c r="K5" t="n">
        <v>46.47</v>
      </c>
      <c r="L5" t="n">
        <v>1.75</v>
      </c>
      <c r="M5" t="n">
        <v>24</v>
      </c>
      <c r="N5" t="n">
        <v>21</v>
      </c>
      <c r="O5" t="n">
        <v>16787.35</v>
      </c>
      <c r="P5" t="n">
        <v>59.22</v>
      </c>
      <c r="Q5" t="n">
        <v>202.94</v>
      </c>
      <c r="R5" t="n">
        <v>33.83</v>
      </c>
      <c r="S5" t="n">
        <v>13.89</v>
      </c>
      <c r="T5" t="n">
        <v>8185.66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41.33557748003651</v>
      </c>
      <c r="AB5" t="n">
        <v>56.5571607049845</v>
      </c>
      <c r="AC5" t="n">
        <v>51.15942466588564</v>
      </c>
      <c r="AD5" t="n">
        <v>41335.57748003651</v>
      </c>
      <c r="AE5" t="n">
        <v>56557.1607049845</v>
      </c>
      <c r="AF5" t="n">
        <v>2.946515967512403e-06</v>
      </c>
      <c r="AG5" t="n">
        <v>0.1758333333333333</v>
      </c>
      <c r="AH5" t="n">
        <v>51159.42466588564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12.1388</v>
      </c>
      <c r="E6" t="n">
        <v>8.24</v>
      </c>
      <c r="F6" t="n">
        <v>5.46</v>
      </c>
      <c r="G6" t="n">
        <v>14.89</v>
      </c>
      <c r="H6" t="n">
        <v>0.26</v>
      </c>
      <c r="I6" t="n">
        <v>22</v>
      </c>
      <c r="J6" t="n">
        <v>134.55</v>
      </c>
      <c r="K6" t="n">
        <v>46.47</v>
      </c>
      <c r="L6" t="n">
        <v>2</v>
      </c>
      <c r="M6" t="n">
        <v>20</v>
      </c>
      <c r="N6" t="n">
        <v>21.09</v>
      </c>
      <c r="O6" t="n">
        <v>16828.84</v>
      </c>
      <c r="P6" t="n">
        <v>57.9</v>
      </c>
      <c r="Q6" t="n">
        <v>202.83</v>
      </c>
      <c r="R6" t="n">
        <v>30.84</v>
      </c>
      <c r="S6" t="n">
        <v>13.89</v>
      </c>
      <c r="T6" t="n">
        <v>6709.38</v>
      </c>
      <c r="U6" t="n">
        <v>0.45</v>
      </c>
      <c r="V6" t="n">
        <v>0.71</v>
      </c>
      <c r="W6" t="n">
        <v>0.67</v>
      </c>
      <c r="X6" t="n">
        <v>0.42</v>
      </c>
      <c r="Y6" t="n">
        <v>1</v>
      </c>
      <c r="Z6" t="n">
        <v>10</v>
      </c>
      <c r="AA6" t="n">
        <v>39.57213209362095</v>
      </c>
      <c r="AB6" t="n">
        <v>54.14433692958264</v>
      </c>
      <c r="AC6" t="n">
        <v>48.9768774051815</v>
      </c>
      <c r="AD6" t="n">
        <v>39572.13209362095</v>
      </c>
      <c r="AE6" t="n">
        <v>54144.33692958263</v>
      </c>
      <c r="AF6" t="n">
        <v>3.019931949174629e-06</v>
      </c>
      <c r="AG6" t="n">
        <v>0.1716666666666667</v>
      </c>
      <c r="AH6" t="n">
        <v>48976.87740518151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12.2808</v>
      </c>
      <c r="E7" t="n">
        <v>8.140000000000001</v>
      </c>
      <c r="F7" t="n">
        <v>5.42</v>
      </c>
      <c r="G7" t="n">
        <v>16.25</v>
      </c>
      <c r="H7" t="n">
        <v>0.29</v>
      </c>
      <c r="I7" t="n">
        <v>20</v>
      </c>
      <c r="J7" t="n">
        <v>134.89</v>
      </c>
      <c r="K7" t="n">
        <v>46.47</v>
      </c>
      <c r="L7" t="n">
        <v>2.25</v>
      </c>
      <c r="M7" t="n">
        <v>18</v>
      </c>
      <c r="N7" t="n">
        <v>21.17</v>
      </c>
      <c r="O7" t="n">
        <v>16870.25</v>
      </c>
      <c r="P7" t="n">
        <v>57.24</v>
      </c>
      <c r="Q7" t="n">
        <v>202.84</v>
      </c>
      <c r="R7" t="n">
        <v>29.35</v>
      </c>
      <c r="S7" t="n">
        <v>13.89</v>
      </c>
      <c r="T7" t="n">
        <v>5972.96</v>
      </c>
      <c r="U7" t="n">
        <v>0.47</v>
      </c>
      <c r="V7" t="n">
        <v>0.71</v>
      </c>
      <c r="W7" t="n">
        <v>0.67</v>
      </c>
      <c r="X7" t="n">
        <v>0.38</v>
      </c>
      <c r="Y7" t="n">
        <v>1</v>
      </c>
      <c r="Z7" t="n">
        <v>10</v>
      </c>
      <c r="AA7" t="n">
        <v>38.75878429696103</v>
      </c>
      <c r="AB7" t="n">
        <v>53.03147859182559</v>
      </c>
      <c r="AC7" t="n">
        <v>47.97022870527019</v>
      </c>
      <c r="AD7" t="n">
        <v>38758.78429696104</v>
      </c>
      <c r="AE7" t="n">
        <v>53031.47859182559</v>
      </c>
      <c r="AF7" t="n">
        <v>3.055259192129682e-06</v>
      </c>
      <c r="AG7" t="n">
        <v>0.1695833333333333</v>
      </c>
      <c r="AH7" t="n">
        <v>47970.22870527019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12.4254</v>
      </c>
      <c r="E8" t="n">
        <v>8.050000000000001</v>
      </c>
      <c r="F8" t="n">
        <v>5.38</v>
      </c>
      <c r="G8" t="n">
        <v>17.93</v>
      </c>
      <c r="H8" t="n">
        <v>0.33</v>
      </c>
      <c r="I8" t="n">
        <v>18</v>
      </c>
      <c r="J8" t="n">
        <v>135.22</v>
      </c>
      <c r="K8" t="n">
        <v>46.47</v>
      </c>
      <c r="L8" t="n">
        <v>2.5</v>
      </c>
      <c r="M8" t="n">
        <v>16</v>
      </c>
      <c r="N8" t="n">
        <v>21.26</v>
      </c>
      <c r="O8" t="n">
        <v>16911.68</v>
      </c>
      <c r="P8" t="n">
        <v>56.38</v>
      </c>
      <c r="Q8" t="n">
        <v>202.81</v>
      </c>
      <c r="R8" t="n">
        <v>28.21</v>
      </c>
      <c r="S8" t="n">
        <v>13.89</v>
      </c>
      <c r="T8" t="n">
        <v>5413.28</v>
      </c>
      <c r="U8" t="n">
        <v>0.49</v>
      </c>
      <c r="V8" t="n">
        <v>0.72</v>
      </c>
      <c r="W8" t="n">
        <v>0.67</v>
      </c>
      <c r="X8" t="n">
        <v>0.34</v>
      </c>
      <c r="Y8" t="n">
        <v>1</v>
      </c>
      <c r="Z8" t="n">
        <v>10</v>
      </c>
      <c r="AA8" t="n">
        <v>37.86961506406424</v>
      </c>
      <c r="AB8" t="n">
        <v>51.81487802000408</v>
      </c>
      <c r="AC8" t="n">
        <v>46.86973878451007</v>
      </c>
      <c r="AD8" t="n">
        <v>37869.61506406424</v>
      </c>
      <c r="AE8" t="n">
        <v>51814.87802000408</v>
      </c>
      <c r="AF8" t="n">
        <v>3.091233271927574e-06</v>
      </c>
      <c r="AG8" t="n">
        <v>0.1677083333333333</v>
      </c>
      <c r="AH8" t="n">
        <v>46869.73878451007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12.5716</v>
      </c>
      <c r="E9" t="n">
        <v>7.95</v>
      </c>
      <c r="F9" t="n">
        <v>5.34</v>
      </c>
      <c r="G9" t="n">
        <v>20.02</v>
      </c>
      <c r="H9" t="n">
        <v>0.36</v>
      </c>
      <c r="I9" t="n">
        <v>16</v>
      </c>
      <c r="J9" t="n">
        <v>135.56</v>
      </c>
      <c r="K9" t="n">
        <v>46.47</v>
      </c>
      <c r="L9" t="n">
        <v>2.75</v>
      </c>
      <c r="M9" t="n">
        <v>14</v>
      </c>
      <c r="N9" t="n">
        <v>21.34</v>
      </c>
      <c r="O9" t="n">
        <v>16953.14</v>
      </c>
      <c r="P9" t="n">
        <v>55.74</v>
      </c>
      <c r="Q9" t="n">
        <v>202.85</v>
      </c>
      <c r="R9" t="n">
        <v>27.11</v>
      </c>
      <c r="S9" t="n">
        <v>13.89</v>
      </c>
      <c r="T9" t="n">
        <v>4874.27</v>
      </c>
      <c r="U9" t="n">
        <v>0.51</v>
      </c>
      <c r="V9" t="n">
        <v>0.72</v>
      </c>
      <c r="W9" t="n">
        <v>0.66</v>
      </c>
      <c r="X9" t="n">
        <v>0.3</v>
      </c>
      <c r="Y9" t="n">
        <v>1</v>
      </c>
      <c r="Z9" t="n">
        <v>10</v>
      </c>
      <c r="AA9" t="n">
        <v>37.09071591928364</v>
      </c>
      <c r="AB9" t="n">
        <v>50.74915384751532</v>
      </c>
      <c r="AC9" t="n">
        <v>45.90572583128721</v>
      </c>
      <c r="AD9" t="n">
        <v>37090.71591928364</v>
      </c>
      <c r="AE9" t="n">
        <v>50749.15384751532</v>
      </c>
      <c r="AF9" t="n">
        <v>3.127605405167213e-06</v>
      </c>
      <c r="AG9" t="n">
        <v>0.165625</v>
      </c>
      <c r="AH9" t="n">
        <v>45905.72583128721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12.6436</v>
      </c>
      <c r="E10" t="n">
        <v>7.91</v>
      </c>
      <c r="F10" t="n">
        <v>5.32</v>
      </c>
      <c r="G10" t="n">
        <v>21.28</v>
      </c>
      <c r="H10" t="n">
        <v>0.39</v>
      </c>
      <c r="I10" t="n">
        <v>15</v>
      </c>
      <c r="J10" t="n">
        <v>135.9</v>
      </c>
      <c r="K10" t="n">
        <v>46.47</v>
      </c>
      <c r="L10" t="n">
        <v>3</v>
      </c>
      <c r="M10" t="n">
        <v>13</v>
      </c>
      <c r="N10" t="n">
        <v>21.43</v>
      </c>
      <c r="O10" t="n">
        <v>16994.64</v>
      </c>
      <c r="P10" t="n">
        <v>55.28</v>
      </c>
      <c r="Q10" t="n">
        <v>202.86</v>
      </c>
      <c r="R10" t="n">
        <v>26.46</v>
      </c>
      <c r="S10" t="n">
        <v>13.89</v>
      </c>
      <c r="T10" t="n">
        <v>4555.85</v>
      </c>
      <c r="U10" t="n">
        <v>0.52</v>
      </c>
      <c r="V10" t="n">
        <v>0.73</v>
      </c>
      <c r="W10" t="n">
        <v>0.66</v>
      </c>
      <c r="X10" t="n">
        <v>0.28</v>
      </c>
      <c r="Y10" t="n">
        <v>1</v>
      </c>
      <c r="Z10" t="n">
        <v>10</v>
      </c>
      <c r="AA10" t="n">
        <v>36.65151631035367</v>
      </c>
      <c r="AB10" t="n">
        <v>50.14822156646099</v>
      </c>
      <c r="AC10" t="n">
        <v>45.36214568372115</v>
      </c>
      <c r="AD10" t="n">
        <v>36651.51631035367</v>
      </c>
      <c r="AE10" t="n">
        <v>50148.22156646099</v>
      </c>
      <c r="AF10" t="n">
        <v>3.145517810045831e-06</v>
      </c>
      <c r="AG10" t="n">
        <v>0.1647916666666667</v>
      </c>
      <c r="AH10" t="n">
        <v>45362.14568372115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12.7069</v>
      </c>
      <c r="E11" t="n">
        <v>7.87</v>
      </c>
      <c r="F11" t="n">
        <v>5.31</v>
      </c>
      <c r="G11" t="n">
        <v>22.75</v>
      </c>
      <c r="H11" t="n">
        <v>0.42</v>
      </c>
      <c r="I11" t="n">
        <v>14</v>
      </c>
      <c r="J11" t="n">
        <v>136.23</v>
      </c>
      <c r="K11" t="n">
        <v>46.47</v>
      </c>
      <c r="L11" t="n">
        <v>3.25</v>
      </c>
      <c r="M11" t="n">
        <v>12</v>
      </c>
      <c r="N11" t="n">
        <v>21.52</v>
      </c>
      <c r="O11" t="n">
        <v>17036.16</v>
      </c>
      <c r="P11" t="n">
        <v>54.98</v>
      </c>
      <c r="Q11" t="n">
        <v>202.81</v>
      </c>
      <c r="R11" t="n">
        <v>26.11</v>
      </c>
      <c r="S11" t="n">
        <v>13.89</v>
      </c>
      <c r="T11" t="n">
        <v>4386.05</v>
      </c>
      <c r="U11" t="n">
        <v>0.53</v>
      </c>
      <c r="V11" t="n">
        <v>0.73</v>
      </c>
      <c r="W11" t="n">
        <v>0.66</v>
      </c>
      <c r="X11" t="n">
        <v>0.27</v>
      </c>
      <c r="Y11" t="n">
        <v>1</v>
      </c>
      <c r="Z11" t="n">
        <v>10</v>
      </c>
      <c r="AA11" t="n">
        <v>36.32877296986263</v>
      </c>
      <c r="AB11" t="n">
        <v>49.70662988957199</v>
      </c>
      <c r="AC11" t="n">
        <v>44.96269889669532</v>
      </c>
      <c r="AD11" t="n">
        <v>36328.77296986263</v>
      </c>
      <c r="AE11" t="n">
        <v>49706.629889572</v>
      </c>
      <c r="AF11" t="n">
        <v>3.16126579933495e-06</v>
      </c>
      <c r="AG11" t="n">
        <v>0.1639583333333333</v>
      </c>
      <c r="AH11" t="n">
        <v>44962.69889669532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12.8027</v>
      </c>
      <c r="E12" t="n">
        <v>7.81</v>
      </c>
      <c r="F12" t="n">
        <v>5.28</v>
      </c>
      <c r="G12" t="n">
        <v>24.35</v>
      </c>
      <c r="H12" t="n">
        <v>0.45</v>
      </c>
      <c r="I12" t="n">
        <v>13</v>
      </c>
      <c r="J12" t="n">
        <v>136.57</v>
      </c>
      <c r="K12" t="n">
        <v>46.47</v>
      </c>
      <c r="L12" t="n">
        <v>3.5</v>
      </c>
      <c r="M12" t="n">
        <v>11</v>
      </c>
      <c r="N12" t="n">
        <v>21.6</v>
      </c>
      <c r="O12" t="n">
        <v>17077.72</v>
      </c>
      <c r="P12" t="n">
        <v>54.22</v>
      </c>
      <c r="Q12" t="n">
        <v>202.82</v>
      </c>
      <c r="R12" t="n">
        <v>25.01</v>
      </c>
      <c r="S12" t="n">
        <v>13.89</v>
      </c>
      <c r="T12" t="n">
        <v>3840.49</v>
      </c>
      <c r="U12" t="n">
        <v>0.5600000000000001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35.68715500477227</v>
      </c>
      <c r="AB12" t="n">
        <v>48.82873988355276</v>
      </c>
      <c r="AC12" t="n">
        <v>44.16859348072159</v>
      </c>
      <c r="AD12" t="n">
        <v>35687.15500477227</v>
      </c>
      <c r="AE12" t="n">
        <v>48828.73988355276</v>
      </c>
      <c r="AF12" t="n">
        <v>3.185099249159556e-06</v>
      </c>
      <c r="AG12" t="n">
        <v>0.1627083333333333</v>
      </c>
      <c r="AH12" t="n">
        <v>44168.59348072159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12.8608</v>
      </c>
      <c r="E13" t="n">
        <v>7.78</v>
      </c>
      <c r="F13" t="n">
        <v>5.27</v>
      </c>
      <c r="G13" t="n">
        <v>26.34</v>
      </c>
      <c r="H13" t="n">
        <v>0.48</v>
      </c>
      <c r="I13" t="n">
        <v>12</v>
      </c>
      <c r="J13" t="n">
        <v>136.91</v>
      </c>
      <c r="K13" t="n">
        <v>46.47</v>
      </c>
      <c r="L13" t="n">
        <v>3.75</v>
      </c>
      <c r="M13" t="n">
        <v>10</v>
      </c>
      <c r="N13" t="n">
        <v>21.69</v>
      </c>
      <c r="O13" t="n">
        <v>17119.3</v>
      </c>
      <c r="P13" t="n">
        <v>54</v>
      </c>
      <c r="Q13" t="n">
        <v>202.85</v>
      </c>
      <c r="R13" t="n">
        <v>24.75</v>
      </c>
      <c r="S13" t="n">
        <v>13.89</v>
      </c>
      <c r="T13" t="n">
        <v>3716.18</v>
      </c>
      <c r="U13" t="n">
        <v>0.5600000000000001</v>
      </c>
      <c r="V13" t="n">
        <v>0.73</v>
      </c>
      <c r="W13" t="n">
        <v>0.66</v>
      </c>
      <c r="X13" t="n">
        <v>0.23</v>
      </c>
      <c r="Y13" t="n">
        <v>1</v>
      </c>
      <c r="Z13" t="n">
        <v>10</v>
      </c>
      <c r="AA13" t="n">
        <v>35.4211288283233</v>
      </c>
      <c r="AB13" t="n">
        <v>48.46475113269042</v>
      </c>
      <c r="AC13" t="n">
        <v>43.83934330537905</v>
      </c>
      <c r="AD13" t="n">
        <v>35421.1288283233</v>
      </c>
      <c r="AE13" t="n">
        <v>48464.75113269042</v>
      </c>
      <c r="AF13" t="n">
        <v>3.199553564762997e-06</v>
      </c>
      <c r="AG13" t="n">
        <v>0.1620833333333333</v>
      </c>
      <c r="AH13" t="n">
        <v>43839.34330537904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12.959</v>
      </c>
      <c r="E14" t="n">
        <v>7.72</v>
      </c>
      <c r="F14" t="n">
        <v>5.24</v>
      </c>
      <c r="G14" t="n">
        <v>28.57</v>
      </c>
      <c r="H14" t="n">
        <v>0.52</v>
      </c>
      <c r="I14" t="n">
        <v>11</v>
      </c>
      <c r="J14" t="n">
        <v>137.25</v>
      </c>
      <c r="K14" t="n">
        <v>46.47</v>
      </c>
      <c r="L14" t="n">
        <v>4</v>
      </c>
      <c r="M14" t="n">
        <v>9</v>
      </c>
      <c r="N14" t="n">
        <v>21.78</v>
      </c>
      <c r="O14" t="n">
        <v>17160.92</v>
      </c>
      <c r="P14" t="n">
        <v>53.21</v>
      </c>
      <c r="Q14" t="n">
        <v>202.83</v>
      </c>
      <c r="R14" t="n">
        <v>23.69</v>
      </c>
      <c r="S14" t="n">
        <v>13.89</v>
      </c>
      <c r="T14" t="n">
        <v>3189.16</v>
      </c>
      <c r="U14" t="n">
        <v>0.59</v>
      </c>
      <c r="V14" t="n">
        <v>0.74</v>
      </c>
      <c r="W14" t="n">
        <v>0.66</v>
      </c>
      <c r="X14" t="n">
        <v>0.2</v>
      </c>
      <c r="Y14" t="n">
        <v>1</v>
      </c>
      <c r="Z14" t="n">
        <v>10</v>
      </c>
      <c r="AA14" t="n">
        <v>34.77510792453312</v>
      </c>
      <c r="AB14" t="n">
        <v>47.58083683169816</v>
      </c>
      <c r="AC14" t="n">
        <v>43.03978854468935</v>
      </c>
      <c r="AD14" t="n">
        <v>34775.10792453312</v>
      </c>
      <c r="AE14" t="n">
        <v>47580.83683169816</v>
      </c>
      <c r="AF14" t="n">
        <v>3.223984094750224e-06</v>
      </c>
      <c r="AG14" t="n">
        <v>0.1608333333333333</v>
      </c>
      <c r="AH14" t="n">
        <v>43039.78854468935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13.0406</v>
      </c>
      <c r="E15" t="n">
        <v>7.67</v>
      </c>
      <c r="F15" t="n">
        <v>5.22</v>
      </c>
      <c r="G15" t="n">
        <v>31.3</v>
      </c>
      <c r="H15" t="n">
        <v>0.55</v>
      </c>
      <c r="I15" t="n">
        <v>10</v>
      </c>
      <c r="J15" t="n">
        <v>137.58</v>
      </c>
      <c r="K15" t="n">
        <v>46.47</v>
      </c>
      <c r="L15" t="n">
        <v>4.25</v>
      </c>
      <c r="M15" t="n">
        <v>8</v>
      </c>
      <c r="N15" t="n">
        <v>21.87</v>
      </c>
      <c r="O15" t="n">
        <v>17202.57</v>
      </c>
      <c r="P15" t="n">
        <v>52.57</v>
      </c>
      <c r="Q15" t="n">
        <v>202.81</v>
      </c>
      <c r="R15" t="n">
        <v>23.18</v>
      </c>
      <c r="S15" t="n">
        <v>13.89</v>
      </c>
      <c r="T15" t="n">
        <v>2939.32</v>
      </c>
      <c r="U15" t="n">
        <v>0.6</v>
      </c>
      <c r="V15" t="n">
        <v>0.74</v>
      </c>
      <c r="W15" t="n">
        <v>0.65</v>
      </c>
      <c r="X15" t="n">
        <v>0.18</v>
      </c>
      <c r="Y15" t="n">
        <v>1</v>
      </c>
      <c r="Z15" t="n">
        <v>10</v>
      </c>
      <c r="AA15" t="n">
        <v>34.26198487740027</v>
      </c>
      <c r="AB15" t="n">
        <v>46.87875924122324</v>
      </c>
      <c r="AC15" t="n">
        <v>42.40471625407518</v>
      </c>
      <c r="AD15" t="n">
        <v>34261.98487740027</v>
      </c>
      <c r="AE15" t="n">
        <v>46878.75924122323</v>
      </c>
      <c r="AF15" t="n">
        <v>3.244284820279324e-06</v>
      </c>
      <c r="AG15" t="n">
        <v>0.1597916666666667</v>
      </c>
      <c r="AH15" t="n">
        <v>42404.71625407517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13.0501</v>
      </c>
      <c r="E16" t="n">
        <v>7.66</v>
      </c>
      <c r="F16" t="n">
        <v>5.21</v>
      </c>
      <c r="G16" t="n">
        <v>31.26</v>
      </c>
      <c r="H16" t="n">
        <v>0.58</v>
      </c>
      <c r="I16" t="n">
        <v>10</v>
      </c>
      <c r="J16" t="n">
        <v>137.92</v>
      </c>
      <c r="K16" t="n">
        <v>46.47</v>
      </c>
      <c r="L16" t="n">
        <v>4.5</v>
      </c>
      <c r="M16" t="n">
        <v>8</v>
      </c>
      <c r="N16" t="n">
        <v>21.95</v>
      </c>
      <c r="O16" t="n">
        <v>17244.24</v>
      </c>
      <c r="P16" t="n">
        <v>52.62</v>
      </c>
      <c r="Q16" t="n">
        <v>202.81</v>
      </c>
      <c r="R16" t="n">
        <v>22.99</v>
      </c>
      <c r="S16" t="n">
        <v>13.89</v>
      </c>
      <c r="T16" t="n">
        <v>2844.15</v>
      </c>
      <c r="U16" t="n">
        <v>0.6</v>
      </c>
      <c r="V16" t="n">
        <v>0.74</v>
      </c>
      <c r="W16" t="n">
        <v>0.65</v>
      </c>
      <c r="X16" t="n">
        <v>0.17</v>
      </c>
      <c r="Y16" t="n">
        <v>1</v>
      </c>
      <c r="Z16" t="n">
        <v>10</v>
      </c>
      <c r="AA16" t="n">
        <v>34.23946895908978</v>
      </c>
      <c r="AB16" t="n">
        <v>46.84795196845875</v>
      </c>
      <c r="AC16" t="n">
        <v>42.37684918418497</v>
      </c>
      <c r="AD16" t="n">
        <v>34239.46895908978</v>
      </c>
      <c r="AE16" t="n">
        <v>46847.95196845875</v>
      </c>
      <c r="AF16" t="n">
        <v>3.246648262589698e-06</v>
      </c>
      <c r="AG16" t="n">
        <v>0.1595833333333333</v>
      </c>
      <c r="AH16" t="n">
        <v>42376.84918418497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13.1138</v>
      </c>
      <c r="E17" t="n">
        <v>7.63</v>
      </c>
      <c r="F17" t="n">
        <v>5.2</v>
      </c>
      <c r="G17" t="n">
        <v>34.67</v>
      </c>
      <c r="H17" t="n">
        <v>0.61</v>
      </c>
      <c r="I17" t="n">
        <v>9</v>
      </c>
      <c r="J17" t="n">
        <v>138.26</v>
      </c>
      <c r="K17" t="n">
        <v>46.47</v>
      </c>
      <c r="L17" t="n">
        <v>4.75</v>
      </c>
      <c r="M17" t="n">
        <v>7</v>
      </c>
      <c r="N17" t="n">
        <v>22.04</v>
      </c>
      <c r="O17" t="n">
        <v>17285.95</v>
      </c>
      <c r="P17" t="n">
        <v>51.99</v>
      </c>
      <c r="Q17" t="n">
        <v>202.81</v>
      </c>
      <c r="R17" t="n">
        <v>22.7</v>
      </c>
      <c r="S17" t="n">
        <v>13.89</v>
      </c>
      <c r="T17" t="n">
        <v>2702.85</v>
      </c>
      <c r="U17" t="n">
        <v>0.61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33.80109186100327</v>
      </c>
      <c r="AB17" t="n">
        <v>46.24814508302708</v>
      </c>
      <c r="AC17" t="n">
        <v>41.83428702606283</v>
      </c>
      <c r="AD17" t="n">
        <v>33801.09186100327</v>
      </c>
      <c r="AE17" t="n">
        <v>46248.14508302708</v>
      </c>
      <c r="AF17" t="n">
        <v>3.262495765239253e-06</v>
      </c>
      <c r="AG17" t="n">
        <v>0.1589583333333333</v>
      </c>
      <c r="AH17" t="n">
        <v>41834.28702606283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13.1148</v>
      </c>
      <c r="E18" t="n">
        <v>7.62</v>
      </c>
      <c r="F18" t="n">
        <v>5.2</v>
      </c>
      <c r="G18" t="n">
        <v>34.66</v>
      </c>
      <c r="H18" t="n">
        <v>0.64</v>
      </c>
      <c r="I18" t="n">
        <v>9</v>
      </c>
      <c r="J18" t="n">
        <v>138.6</v>
      </c>
      <c r="K18" t="n">
        <v>46.47</v>
      </c>
      <c r="L18" t="n">
        <v>5</v>
      </c>
      <c r="M18" t="n">
        <v>7</v>
      </c>
      <c r="N18" t="n">
        <v>22.13</v>
      </c>
      <c r="O18" t="n">
        <v>17327.69</v>
      </c>
      <c r="P18" t="n">
        <v>51.57</v>
      </c>
      <c r="Q18" t="n">
        <v>202.87</v>
      </c>
      <c r="R18" t="n">
        <v>22.57</v>
      </c>
      <c r="S18" t="n">
        <v>13.89</v>
      </c>
      <c r="T18" t="n">
        <v>2639.81</v>
      </c>
      <c r="U18" t="n">
        <v>0.62</v>
      </c>
      <c r="V18" t="n">
        <v>0.74</v>
      </c>
      <c r="W18" t="n">
        <v>0.65</v>
      </c>
      <c r="X18" t="n">
        <v>0.16</v>
      </c>
      <c r="Y18" t="n">
        <v>1</v>
      </c>
      <c r="Z18" t="n">
        <v>10</v>
      </c>
      <c r="AA18" t="n">
        <v>33.62357831161421</v>
      </c>
      <c r="AB18" t="n">
        <v>46.00526321340903</v>
      </c>
      <c r="AC18" t="n">
        <v>41.61458546119358</v>
      </c>
      <c r="AD18" t="n">
        <v>33623.57831161421</v>
      </c>
      <c r="AE18" t="n">
        <v>46005.26321340903</v>
      </c>
      <c r="AF18" t="n">
        <v>3.262744548640345e-06</v>
      </c>
      <c r="AG18" t="n">
        <v>0.15875</v>
      </c>
      <c r="AH18" t="n">
        <v>41614.58546119358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13.1916</v>
      </c>
      <c r="E19" t="n">
        <v>7.58</v>
      </c>
      <c r="F19" t="n">
        <v>5.18</v>
      </c>
      <c r="G19" t="n">
        <v>38.87</v>
      </c>
      <c r="H19" t="n">
        <v>0.67</v>
      </c>
      <c r="I19" t="n">
        <v>8</v>
      </c>
      <c r="J19" t="n">
        <v>138.94</v>
      </c>
      <c r="K19" t="n">
        <v>46.47</v>
      </c>
      <c r="L19" t="n">
        <v>5.25</v>
      </c>
      <c r="M19" t="n">
        <v>6</v>
      </c>
      <c r="N19" t="n">
        <v>22.22</v>
      </c>
      <c r="O19" t="n">
        <v>17369.47</v>
      </c>
      <c r="P19" t="n">
        <v>51.12</v>
      </c>
      <c r="Q19" t="n">
        <v>202.81</v>
      </c>
      <c r="R19" t="n">
        <v>22.26</v>
      </c>
      <c r="S19" t="n">
        <v>13.89</v>
      </c>
      <c r="T19" t="n">
        <v>2489.4</v>
      </c>
      <c r="U19" t="n">
        <v>0.62</v>
      </c>
      <c r="V19" t="n">
        <v>0.75</v>
      </c>
      <c r="W19" t="n">
        <v>0.65</v>
      </c>
      <c r="X19" t="n">
        <v>0.14</v>
      </c>
      <c r="Y19" t="n">
        <v>1</v>
      </c>
      <c r="Z19" t="n">
        <v>10</v>
      </c>
      <c r="AA19" t="n">
        <v>33.21397501342579</v>
      </c>
      <c r="AB19" t="n">
        <v>45.44482591040816</v>
      </c>
      <c r="AC19" t="n">
        <v>41.10763550781076</v>
      </c>
      <c r="AD19" t="n">
        <v>33213.97501342578</v>
      </c>
      <c r="AE19" t="n">
        <v>45444.82591040817</v>
      </c>
      <c r="AF19" t="n">
        <v>3.281851113844205e-06</v>
      </c>
      <c r="AG19" t="n">
        <v>0.1579166666666667</v>
      </c>
      <c r="AH19" t="n">
        <v>41107.63550781076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13.1936</v>
      </c>
      <c r="E20" t="n">
        <v>7.58</v>
      </c>
      <c r="F20" t="n">
        <v>5.18</v>
      </c>
      <c r="G20" t="n">
        <v>38.86</v>
      </c>
      <c r="H20" t="n">
        <v>0.7</v>
      </c>
      <c r="I20" t="n">
        <v>8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50.99</v>
      </c>
      <c r="Q20" t="n">
        <v>202.81</v>
      </c>
      <c r="R20" t="n">
        <v>22.05</v>
      </c>
      <c r="S20" t="n">
        <v>13.89</v>
      </c>
      <c r="T20" t="n">
        <v>2384.53</v>
      </c>
      <c r="U20" t="n">
        <v>0.63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33.15566210335493</v>
      </c>
      <c r="AB20" t="n">
        <v>45.3650396142656</v>
      </c>
      <c r="AC20" t="n">
        <v>41.03546390379103</v>
      </c>
      <c r="AD20" t="n">
        <v>33155.66210335494</v>
      </c>
      <c r="AE20" t="n">
        <v>45365.0396142656</v>
      </c>
      <c r="AF20" t="n">
        <v>3.282348680646389e-06</v>
      </c>
      <c r="AG20" t="n">
        <v>0.1579166666666667</v>
      </c>
      <c r="AH20" t="n">
        <v>41035.46390379103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13.2004</v>
      </c>
      <c r="E21" t="n">
        <v>7.58</v>
      </c>
      <c r="F21" t="n">
        <v>5.18</v>
      </c>
      <c r="G21" t="n">
        <v>38.83</v>
      </c>
      <c r="H21" t="n">
        <v>0.73</v>
      </c>
      <c r="I21" t="n">
        <v>8</v>
      </c>
      <c r="J21" t="n">
        <v>139.61</v>
      </c>
      <c r="K21" t="n">
        <v>46.47</v>
      </c>
      <c r="L21" t="n">
        <v>5.75</v>
      </c>
      <c r="M21" t="n">
        <v>6</v>
      </c>
      <c r="N21" t="n">
        <v>22.4</v>
      </c>
      <c r="O21" t="n">
        <v>17453.1</v>
      </c>
      <c r="P21" t="n">
        <v>50.41</v>
      </c>
      <c r="Q21" t="n">
        <v>202.81</v>
      </c>
      <c r="R21" t="n">
        <v>21.96</v>
      </c>
      <c r="S21" t="n">
        <v>13.89</v>
      </c>
      <c r="T21" t="n">
        <v>2337.97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32.90063890182254</v>
      </c>
      <c r="AB21" t="n">
        <v>45.01610561910104</v>
      </c>
      <c r="AC21" t="n">
        <v>40.71983167939201</v>
      </c>
      <c r="AD21" t="n">
        <v>32900.63890182254</v>
      </c>
      <c r="AE21" t="n">
        <v>45016.10561910104</v>
      </c>
      <c r="AF21" t="n">
        <v>3.284040407773814e-06</v>
      </c>
      <c r="AG21" t="n">
        <v>0.1579166666666667</v>
      </c>
      <c r="AH21" t="n">
        <v>40719.83167939201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13.2748</v>
      </c>
      <c r="E22" t="n">
        <v>7.53</v>
      </c>
      <c r="F22" t="n">
        <v>5.16</v>
      </c>
      <c r="G22" t="n">
        <v>44.25</v>
      </c>
      <c r="H22" t="n">
        <v>0.76</v>
      </c>
      <c r="I22" t="n">
        <v>7</v>
      </c>
      <c r="J22" t="n">
        <v>139.95</v>
      </c>
      <c r="K22" t="n">
        <v>46.47</v>
      </c>
      <c r="L22" t="n">
        <v>6</v>
      </c>
      <c r="M22" t="n">
        <v>5</v>
      </c>
      <c r="N22" t="n">
        <v>22.49</v>
      </c>
      <c r="O22" t="n">
        <v>17494.97</v>
      </c>
      <c r="P22" t="n">
        <v>49.82</v>
      </c>
      <c r="Q22" t="n">
        <v>202.81</v>
      </c>
      <c r="R22" t="n">
        <v>21.37</v>
      </c>
      <c r="S22" t="n">
        <v>13.89</v>
      </c>
      <c r="T22" t="n">
        <v>2048.14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32.44506090315429</v>
      </c>
      <c r="AB22" t="n">
        <v>44.39276370264336</v>
      </c>
      <c r="AC22" t="n">
        <v>40.1559806405733</v>
      </c>
      <c r="AD22" t="n">
        <v>32445.06090315429</v>
      </c>
      <c r="AE22" t="n">
        <v>44392.76370264337</v>
      </c>
      <c r="AF22" t="n">
        <v>3.302549892815053e-06</v>
      </c>
      <c r="AG22" t="n">
        <v>0.156875</v>
      </c>
      <c r="AH22" t="n">
        <v>40155.9806405733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13.2984</v>
      </c>
      <c r="E23" t="n">
        <v>7.52</v>
      </c>
      <c r="F23" t="n">
        <v>5.15</v>
      </c>
      <c r="G23" t="n">
        <v>44.13</v>
      </c>
      <c r="H23" t="n">
        <v>0.79</v>
      </c>
      <c r="I23" t="n">
        <v>7</v>
      </c>
      <c r="J23" t="n">
        <v>140.29</v>
      </c>
      <c r="K23" t="n">
        <v>46.47</v>
      </c>
      <c r="L23" t="n">
        <v>6.25</v>
      </c>
      <c r="M23" t="n">
        <v>5</v>
      </c>
      <c r="N23" t="n">
        <v>22.58</v>
      </c>
      <c r="O23" t="n">
        <v>17536.87</v>
      </c>
      <c r="P23" t="n">
        <v>49.77</v>
      </c>
      <c r="Q23" t="n">
        <v>202.86</v>
      </c>
      <c r="R23" t="n">
        <v>21.07</v>
      </c>
      <c r="S23" t="n">
        <v>13.89</v>
      </c>
      <c r="T23" t="n">
        <v>1898.15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32.35131149660012</v>
      </c>
      <c r="AB23" t="n">
        <v>44.26449162866464</v>
      </c>
      <c r="AC23" t="n">
        <v>40.03995067330374</v>
      </c>
      <c r="AD23" t="n">
        <v>32351.31149660012</v>
      </c>
      <c r="AE23" t="n">
        <v>44264.49162866464</v>
      </c>
      <c r="AF23" t="n">
        <v>3.308421181080823e-06</v>
      </c>
      <c r="AG23" t="n">
        <v>0.1566666666666666</v>
      </c>
      <c r="AH23" t="n">
        <v>40039.95067330374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13.2714</v>
      </c>
      <c r="E24" t="n">
        <v>7.54</v>
      </c>
      <c r="F24" t="n">
        <v>5.16</v>
      </c>
      <c r="G24" t="n">
        <v>44.26</v>
      </c>
      <c r="H24" t="n">
        <v>0.82</v>
      </c>
      <c r="I24" t="n">
        <v>7</v>
      </c>
      <c r="J24" t="n">
        <v>140.63</v>
      </c>
      <c r="K24" t="n">
        <v>46.47</v>
      </c>
      <c r="L24" t="n">
        <v>6.5</v>
      </c>
      <c r="M24" t="n">
        <v>5</v>
      </c>
      <c r="N24" t="n">
        <v>22.67</v>
      </c>
      <c r="O24" t="n">
        <v>17578.8</v>
      </c>
      <c r="P24" t="n">
        <v>49.89</v>
      </c>
      <c r="Q24" t="n">
        <v>202.81</v>
      </c>
      <c r="R24" t="n">
        <v>21.49</v>
      </c>
      <c r="S24" t="n">
        <v>13.89</v>
      </c>
      <c r="T24" t="n">
        <v>2107.67</v>
      </c>
      <c r="U24" t="n">
        <v>0.65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32.4823289607198</v>
      </c>
      <c r="AB24" t="n">
        <v>44.4437555031549</v>
      </c>
      <c r="AC24" t="n">
        <v>40.20210585521162</v>
      </c>
      <c r="AD24" t="n">
        <v>32482.3289607198</v>
      </c>
      <c r="AE24" t="n">
        <v>44443.75550315491</v>
      </c>
      <c r="AF24" t="n">
        <v>3.30170402925134e-06</v>
      </c>
      <c r="AG24" t="n">
        <v>0.1570833333333333</v>
      </c>
      <c r="AH24" t="n">
        <v>40202.10585521162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13.2724</v>
      </c>
      <c r="E25" t="n">
        <v>7.53</v>
      </c>
      <c r="F25" t="n">
        <v>5.16</v>
      </c>
      <c r="G25" t="n">
        <v>44.26</v>
      </c>
      <c r="H25" t="n">
        <v>0.85</v>
      </c>
      <c r="I25" t="n">
        <v>7</v>
      </c>
      <c r="J25" t="n">
        <v>140.97</v>
      </c>
      <c r="K25" t="n">
        <v>46.47</v>
      </c>
      <c r="L25" t="n">
        <v>6.75</v>
      </c>
      <c r="M25" t="n">
        <v>5</v>
      </c>
      <c r="N25" t="n">
        <v>22.76</v>
      </c>
      <c r="O25" t="n">
        <v>17620.76</v>
      </c>
      <c r="P25" t="n">
        <v>49.21</v>
      </c>
      <c r="Q25" t="n">
        <v>202.81</v>
      </c>
      <c r="R25" t="n">
        <v>21.57</v>
      </c>
      <c r="S25" t="n">
        <v>13.89</v>
      </c>
      <c r="T25" t="n">
        <v>2150.65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32.20040680651062</v>
      </c>
      <c r="AB25" t="n">
        <v>44.05801717424013</v>
      </c>
      <c r="AC25" t="n">
        <v>39.85318185102018</v>
      </c>
      <c r="AD25" t="n">
        <v>32200.40680651062</v>
      </c>
      <c r="AE25" t="n">
        <v>44058.01717424013</v>
      </c>
      <c r="AF25" t="n">
        <v>3.301952812652432e-06</v>
      </c>
      <c r="AG25" t="n">
        <v>0.156875</v>
      </c>
      <c r="AH25" t="n">
        <v>39853.18185102018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13.3715</v>
      </c>
      <c r="E26" t="n">
        <v>7.48</v>
      </c>
      <c r="F26" t="n">
        <v>5.13</v>
      </c>
      <c r="G26" t="n">
        <v>51.35</v>
      </c>
      <c r="H26" t="n">
        <v>0.88</v>
      </c>
      <c r="I26" t="n">
        <v>6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48.42</v>
      </c>
      <c r="Q26" t="n">
        <v>202.83</v>
      </c>
      <c r="R26" t="n">
        <v>20.62</v>
      </c>
      <c r="S26" t="n">
        <v>13.89</v>
      </c>
      <c r="T26" t="n">
        <v>1679.7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31.59647731768254</v>
      </c>
      <c r="AB26" t="n">
        <v>43.23169420414091</v>
      </c>
      <c r="AC26" t="n">
        <v>39.10572198543319</v>
      </c>
      <c r="AD26" t="n">
        <v>31596.47731768254</v>
      </c>
      <c r="AE26" t="n">
        <v>43231.69420414091</v>
      </c>
      <c r="AF26" t="n">
        <v>3.326607247700642e-06</v>
      </c>
      <c r="AG26" t="n">
        <v>0.1558333333333334</v>
      </c>
      <c r="AH26" t="n">
        <v>39105.72198543319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13.361</v>
      </c>
      <c r="E27" t="n">
        <v>7.48</v>
      </c>
      <c r="F27" t="n">
        <v>5.14</v>
      </c>
      <c r="G27" t="n">
        <v>51.41</v>
      </c>
      <c r="H27" t="n">
        <v>0.91</v>
      </c>
      <c r="I27" t="n">
        <v>6</v>
      </c>
      <c r="J27" t="n">
        <v>141.66</v>
      </c>
      <c r="K27" t="n">
        <v>46.47</v>
      </c>
      <c r="L27" t="n">
        <v>7.25</v>
      </c>
      <c r="M27" t="n">
        <v>4</v>
      </c>
      <c r="N27" t="n">
        <v>22.94</v>
      </c>
      <c r="O27" t="n">
        <v>17704.77</v>
      </c>
      <c r="P27" t="n">
        <v>48.24</v>
      </c>
      <c r="Q27" t="n">
        <v>202.82</v>
      </c>
      <c r="R27" t="n">
        <v>20.74</v>
      </c>
      <c r="S27" t="n">
        <v>13.89</v>
      </c>
      <c r="T27" t="n">
        <v>1741.06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31.56502054587619</v>
      </c>
      <c r="AB27" t="n">
        <v>43.18865366118084</v>
      </c>
      <c r="AC27" t="n">
        <v>39.06678917148533</v>
      </c>
      <c r="AD27" t="n">
        <v>31565.02054587619</v>
      </c>
      <c r="AE27" t="n">
        <v>43188.65366118084</v>
      </c>
      <c r="AF27" t="n">
        <v>3.323995021989176e-06</v>
      </c>
      <c r="AG27" t="n">
        <v>0.1558333333333334</v>
      </c>
      <c r="AH27" t="n">
        <v>39066.78917148532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13.3784</v>
      </c>
      <c r="E28" t="n">
        <v>7.47</v>
      </c>
      <c r="F28" t="n">
        <v>5.13</v>
      </c>
      <c r="G28" t="n">
        <v>51.31</v>
      </c>
      <c r="H28" t="n">
        <v>0.93</v>
      </c>
      <c r="I28" t="n">
        <v>6</v>
      </c>
      <c r="J28" t="n">
        <v>142</v>
      </c>
      <c r="K28" t="n">
        <v>46.47</v>
      </c>
      <c r="L28" t="n">
        <v>7.5</v>
      </c>
      <c r="M28" t="n">
        <v>4</v>
      </c>
      <c r="N28" t="n">
        <v>23.03</v>
      </c>
      <c r="O28" t="n">
        <v>17746.83</v>
      </c>
      <c r="P28" t="n">
        <v>47.92</v>
      </c>
      <c r="Q28" t="n">
        <v>202.81</v>
      </c>
      <c r="R28" t="n">
        <v>20.51</v>
      </c>
      <c r="S28" t="n">
        <v>13.89</v>
      </c>
      <c r="T28" t="n">
        <v>1627.13</v>
      </c>
      <c r="U28" t="n">
        <v>0.68</v>
      </c>
      <c r="V28" t="n">
        <v>0.75</v>
      </c>
      <c r="W28" t="n">
        <v>0.65</v>
      </c>
      <c r="X28" t="n">
        <v>0.09</v>
      </c>
      <c r="Y28" t="n">
        <v>1</v>
      </c>
      <c r="Z28" t="n">
        <v>10</v>
      </c>
      <c r="AA28" t="n">
        <v>31.37712696763205</v>
      </c>
      <c r="AB28" t="n">
        <v>42.9315693781488</v>
      </c>
      <c r="AC28" t="n">
        <v>38.83424065160505</v>
      </c>
      <c r="AD28" t="n">
        <v>31377.12696763205</v>
      </c>
      <c r="AE28" t="n">
        <v>42931.5693781488</v>
      </c>
      <c r="AF28" t="n">
        <v>3.328323853168175e-06</v>
      </c>
      <c r="AG28" t="n">
        <v>0.155625</v>
      </c>
      <c r="AH28" t="n">
        <v>38834.24065160505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13.363</v>
      </c>
      <c r="E29" t="n">
        <v>7.48</v>
      </c>
      <c r="F29" t="n">
        <v>5.14</v>
      </c>
      <c r="G29" t="n">
        <v>51.4</v>
      </c>
      <c r="H29" t="n">
        <v>0.96</v>
      </c>
      <c r="I29" t="n">
        <v>6</v>
      </c>
      <c r="J29" t="n">
        <v>142.34</v>
      </c>
      <c r="K29" t="n">
        <v>46.47</v>
      </c>
      <c r="L29" t="n">
        <v>7.75</v>
      </c>
      <c r="M29" t="n">
        <v>4</v>
      </c>
      <c r="N29" t="n">
        <v>23.12</v>
      </c>
      <c r="O29" t="n">
        <v>17788.92</v>
      </c>
      <c r="P29" t="n">
        <v>47.83</v>
      </c>
      <c r="Q29" t="n">
        <v>202.81</v>
      </c>
      <c r="R29" t="n">
        <v>20.76</v>
      </c>
      <c r="S29" t="n">
        <v>13.89</v>
      </c>
      <c r="T29" t="n">
        <v>1750.32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31.39366498804711</v>
      </c>
      <c r="AB29" t="n">
        <v>42.95419742728653</v>
      </c>
      <c r="AC29" t="n">
        <v>38.85470911149181</v>
      </c>
      <c r="AD29" t="n">
        <v>31393.6649880471</v>
      </c>
      <c r="AE29" t="n">
        <v>42954.19742728653</v>
      </c>
      <c r="AF29" t="n">
        <v>3.32449258879136e-06</v>
      </c>
      <c r="AG29" t="n">
        <v>0.1558333333333334</v>
      </c>
      <c r="AH29" t="n">
        <v>38854.70911149181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13.3665</v>
      </c>
      <c r="E30" t="n">
        <v>7.48</v>
      </c>
      <c r="F30" t="n">
        <v>5.14</v>
      </c>
      <c r="G30" t="n">
        <v>51.38</v>
      </c>
      <c r="H30" t="n">
        <v>0.99</v>
      </c>
      <c r="I30" t="n">
        <v>6</v>
      </c>
      <c r="J30" t="n">
        <v>142.68</v>
      </c>
      <c r="K30" t="n">
        <v>46.47</v>
      </c>
      <c r="L30" t="n">
        <v>8</v>
      </c>
      <c r="M30" t="n">
        <v>4</v>
      </c>
      <c r="N30" t="n">
        <v>23.21</v>
      </c>
      <c r="O30" t="n">
        <v>17831.04</v>
      </c>
      <c r="P30" t="n">
        <v>47.51</v>
      </c>
      <c r="Q30" t="n">
        <v>202.81</v>
      </c>
      <c r="R30" t="n">
        <v>20.67</v>
      </c>
      <c r="S30" t="n">
        <v>13.89</v>
      </c>
      <c r="T30" t="n">
        <v>1703.85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31.25575197537327</v>
      </c>
      <c r="AB30" t="n">
        <v>42.7654987590544</v>
      </c>
      <c r="AC30" t="n">
        <v>38.68401957931494</v>
      </c>
      <c r="AD30" t="n">
        <v>31255.75197537327</v>
      </c>
      <c r="AE30" t="n">
        <v>42765.4987590544</v>
      </c>
      <c r="AF30" t="n">
        <v>3.325363330695182e-06</v>
      </c>
      <c r="AG30" t="n">
        <v>0.1558333333333334</v>
      </c>
      <c r="AH30" t="n">
        <v>38684.01957931494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13.3615</v>
      </c>
      <c r="E31" t="n">
        <v>7.48</v>
      </c>
      <c r="F31" t="n">
        <v>5.14</v>
      </c>
      <c r="G31" t="n">
        <v>51.41</v>
      </c>
      <c r="H31" t="n">
        <v>1.02</v>
      </c>
      <c r="I31" t="n">
        <v>6</v>
      </c>
      <c r="J31" t="n">
        <v>143.02</v>
      </c>
      <c r="K31" t="n">
        <v>46.47</v>
      </c>
      <c r="L31" t="n">
        <v>8.25</v>
      </c>
      <c r="M31" t="n">
        <v>4</v>
      </c>
      <c r="N31" t="n">
        <v>23.3</v>
      </c>
      <c r="O31" t="n">
        <v>17873.19</v>
      </c>
      <c r="P31" t="n">
        <v>47.01</v>
      </c>
      <c r="Q31" t="n">
        <v>202.81</v>
      </c>
      <c r="R31" t="n">
        <v>20.81</v>
      </c>
      <c r="S31" t="n">
        <v>13.89</v>
      </c>
      <c r="T31" t="n">
        <v>1776.1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31.06296131868896</v>
      </c>
      <c r="AB31" t="n">
        <v>42.5017140772567</v>
      </c>
      <c r="AC31" t="n">
        <v>38.44541013732311</v>
      </c>
      <c r="AD31" t="n">
        <v>31062.96131868896</v>
      </c>
      <c r="AE31" t="n">
        <v>42501.7140772567</v>
      </c>
      <c r="AF31" t="n">
        <v>3.324119413689722e-06</v>
      </c>
      <c r="AG31" t="n">
        <v>0.1558333333333334</v>
      </c>
      <c r="AH31" t="n">
        <v>38445.41013732311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13.4429</v>
      </c>
      <c r="E32" t="n">
        <v>7.44</v>
      </c>
      <c r="F32" t="n">
        <v>5.12</v>
      </c>
      <c r="G32" t="n">
        <v>61.47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3</v>
      </c>
      <c r="N32" t="n">
        <v>23.4</v>
      </c>
      <c r="O32" t="n">
        <v>17915.37</v>
      </c>
      <c r="P32" t="n">
        <v>46.37</v>
      </c>
      <c r="Q32" t="n">
        <v>202.83</v>
      </c>
      <c r="R32" t="n">
        <v>20.3</v>
      </c>
      <c r="S32" t="n">
        <v>13.89</v>
      </c>
      <c r="T32" t="n">
        <v>1522.99</v>
      </c>
      <c r="U32" t="n">
        <v>0.68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30.58874162889818</v>
      </c>
      <c r="AB32" t="n">
        <v>41.85286577659192</v>
      </c>
      <c r="AC32" t="n">
        <v>37.85848700780753</v>
      </c>
      <c r="AD32" t="n">
        <v>30588.74162889818</v>
      </c>
      <c r="AE32" t="n">
        <v>41852.86577659192</v>
      </c>
      <c r="AF32" t="n">
        <v>3.344370382538605e-06</v>
      </c>
      <c r="AG32" t="n">
        <v>0.155</v>
      </c>
      <c r="AH32" t="n">
        <v>37858.48700780753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13.4529</v>
      </c>
      <c r="E33" t="n">
        <v>7.43</v>
      </c>
      <c r="F33" t="n">
        <v>5.12</v>
      </c>
      <c r="G33" t="n">
        <v>61.4</v>
      </c>
      <c r="H33" t="n">
        <v>1.08</v>
      </c>
      <c r="I33" t="n">
        <v>5</v>
      </c>
      <c r="J33" t="n">
        <v>143.7</v>
      </c>
      <c r="K33" t="n">
        <v>46.47</v>
      </c>
      <c r="L33" t="n">
        <v>8.75</v>
      </c>
      <c r="M33" t="n">
        <v>3</v>
      </c>
      <c r="N33" t="n">
        <v>23.49</v>
      </c>
      <c r="O33" t="n">
        <v>17957.59</v>
      </c>
      <c r="P33" t="n">
        <v>46.01</v>
      </c>
      <c r="Q33" t="n">
        <v>202.82</v>
      </c>
      <c r="R33" t="n">
        <v>20.08</v>
      </c>
      <c r="S33" t="n">
        <v>13.89</v>
      </c>
      <c r="T33" t="n">
        <v>1415.24</v>
      </c>
      <c r="U33" t="n">
        <v>0.6899999999999999</v>
      </c>
      <c r="V33" t="n">
        <v>0.76</v>
      </c>
      <c r="W33" t="n">
        <v>0.65</v>
      </c>
      <c r="X33" t="n">
        <v>0.08</v>
      </c>
      <c r="Y33" t="n">
        <v>1</v>
      </c>
      <c r="Z33" t="n">
        <v>10</v>
      </c>
      <c r="AA33" t="n">
        <v>30.42121932121533</v>
      </c>
      <c r="AB33" t="n">
        <v>41.62365436465875</v>
      </c>
      <c r="AC33" t="n">
        <v>37.65115121132834</v>
      </c>
      <c r="AD33" t="n">
        <v>30421.21932121533</v>
      </c>
      <c r="AE33" t="n">
        <v>41623.65436465875</v>
      </c>
      <c r="AF33" t="n">
        <v>3.346858216549524e-06</v>
      </c>
      <c r="AG33" t="n">
        <v>0.1547916666666667</v>
      </c>
      <c r="AH33" t="n">
        <v>37651.15121132834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13.4389</v>
      </c>
      <c r="E34" t="n">
        <v>7.44</v>
      </c>
      <c r="F34" t="n">
        <v>5.12</v>
      </c>
      <c r="G34" t="n">
        <v>61.5</v>
      </c>
      <c r="H34" t="n">
        <v>1.11</v>
      </c>
      <c r="I34" t="n">
        <v>5</v>
      </c>
      <c r="J34" t="n">
        <v>144.05</v>
      </c>
      <c r="K34" t="n">
        <v>46.47</v>
      </c>
      <c r="L34" t="n">
        <v>9</v>
      </c>
      <c r="M34" t="n">
        <v>3</v>
      </c>
      <c r="N34" t="n">
        <v>23.58</v>
      </c>
      <c r="O34" t="n">
        <v>17999.83</v>
      </c>
      <c r="P34" t="n">
        <v>46.37</v>
      </c>
      <c r="Q34" t="n">
        <v>202.81</v>
      </c>
      <c r="R34" t="n">
        <v>20.24</v>
      </c>
      <c r="S34" t="n">
        <v>13.89</v>
      </c>
      <c r="T34" t="n">
        <v>1497.05</v>
      </c>
      <c r="U34" t="n">
        <v>0.6899999999999999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30.59717615801025</v>
      </c>
      <c r="AB34" t="n">
        <v>41.86440627142816</v>
      </c>
      <c r="AC34" t="n">
        <v>37.86892609401382</v>
      </c>
      <c r="AD34" t="n">
        <v>30597.17615801025</v>
      </c>
      <c r="AE34" t="n">
        <v>41864.40627142816</v>
      </c>
      <c r="AF34" t="n">
        <v>3.343375248934238e-06</v>
      </c>
      <c r="AG34" t="n">
        <v>0.155</v>
      </c>
      <c r="AH34" t="n">
        <v>37868.92609401382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13.4449</v>
      </c>
      <c r="E35" t="n">
        <v>7.44</v>
      </c>
      <c r="F35" t="n">
        <v>5.12</v>
      </c>
      <c r="G35" t="n">
        <v>61.46</v>
      </c>
      <c r="H35" t="n">
        <v>1.13</v>
      </c>
      <c r="I35" t="n">
        <v>5</v>
      </c>
      <c r="J35" t="n">
        <v>144.39</v>
      </c>
      <c r="K35" t="n">
        <v>46.47</v>
      </c>
      <c r="L35" t="n">
        <v>9.25</v>
      </c>
      <c r="M35" t="n">
        <v>2</v>
      </c>
      <c r="N35" t="n">
        <v>23.67</v>
      </c>
      <c r="O35" t="n">
        <v>18042.12</v>
      </c>
      <c r="P35" t="n">
        <v>45.66</v>
      </c>
      <c r="Q35" t="n">
        <v>202.81</v>
      </c>
      <c r="R35" t="n">
        <v>20.25</v>
      </c>
      <c r="S35" t="n">
        <v>13.89</v>
      </c>
      <c r="T35" t="n">
        <v>1498.02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30.29714660184836</v>
      </c>
      <c r="AB35" t="n">
        <v>41.45389259631961</v>
      </c>
      <c r="AC35" t="n">
        <v>37.49759126789684</v>
      </c>
      <c r="AD35" t="n">
        <v>30297.14660184836</v>
      </c>
      <c r="AE35" t="n">
        <v>41453.89259631961</v>
      </c>
      <c r="AF35" t="n">
        <v>3.344867949340789e-06</v>
      </c>
      <c r="AG35" t="n">
        <v>0.155</v>
      </c>
      <c r="AH35" t="n">
        <v>37497.59126789685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13.4389</v>
      </c>
      <c r="E36" t="n">
        <v>7.44</v>
      </c>
      <c r="F36" t="n">
        <v>5.12</v>
      </c>
      <c r="G36" t="n">
        <v>61.5</v>
      </c>
      <c r="H36" t="n">
        <v>1.16</v>
      </c>
      <c r="I36" t="n">
        <v>5</v>
      </c>
      <c r="J36" t="n">
        <v>144.73</v>
      </c>
      <c r="K36" t="n">
        <v>46.47</v>
      </c>
      <c r="L36" t="n">
        <v>9.5</v>
      </c>
      <c r="M36" t="n">
        <v>2</v>
      </c>
      <c r="N36" t="n">
        <v>23.77</v>
      </c>
      <c r="O36" t="n">
        <v>18084.43</v>
      </c>
      <c r="P36" t="n">
        <v>45.58</v>
      </c>
      <c r="Q36" t="n">
        <v>202.81</v>
      </c>
      <c r="R36" t="n">
        <v>20.29</v>
      </c>
      <c r="S36" t="n">
        <v>13.89</v>
      </c>
      <c r="T36" t="n">
        <v>1517.92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30.27727294659439</v>
      </c>
      <c r="AB36" t="n">
        <v>41.42670058443747</v>
      </c>
      <c r="AC36" t="n">
        <v>37.47299442346443</v>
      </c>
      <c r="AD36" t="n">
        <v>30277.27294659439</v>
      </c>
      <c r="AE36" t="n">
        <v>41426.70058443747</v>
      </c>
      <c r="AF36" t="n">
        <v>3.343375248934238e-06</v>
      </c>
      <c r="AG36" t="n">
        <v>0.155</v>
      </c>
      <c r="AH36" t="n">
        <v>37472.99442346444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13.4353</v>
      </c>
      <c r="E37" t="n">
        <v>7.44</v>
      </c>
      <c r="F37" t="n">
        <v>5.13</v>
      </c>
      <c r="G37" t="n">
        <v>61.52</v>
      </c>
      <c r="H37" t="n">
        <v>1.19</v>
      </c>
      <c r="I37" t="n">
        <v>5</v>
      </c>
      <c r="J37" t="n">
        <v>145.08</v>
      </c>
      <c r="K37" t="n">
        <v>46.47</v>
      </c>
      <c r="L37" t="n">
        <v>9.75</v>
      </c>
      <c r="M37" t="n">
        <v>2</v>
      </c>
      <c r="N37" t="n">
        <v>23.86</v>
      </c>
      <c r="O37" t="n">
        <v>18126.77</v>
      </c>
      <c r="P37" t="n">
        <v>45.23</v>
      </c>
      <c r="Q37" t="n">
        <v>202.81</v>
      </c>
      <c r="R37" t="n">
        <v>20.32</v>
      </c>
      <c r="S37" t="n">
        <v>13.89</v>
      </c>
      <c r="T37" t="n">
        <v>1534.01</v>
      </c>
      <c r="U37" t="n">
        <v>0.68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30.16170986912803</v>
      </c>
      <c r="AB37" t="n">
        <v>41.2685820835656</v>
      </c>
      <c r="AC37" t="n">
        <v>37.32996653039459</v>
      </c>
      <c r="AD37" t="n">
        <v>30161.70986912803</v>
      </c>
      <c r="AE37" t="n">
        <v>41268.5820835656</v>
      </c>
      <c r="AF37" t="n">
        <v>3.342479628690306e-06</v>
      </c>
      <c r="AG37" t="n">
        <v>0.155</v>
      </c>
      <c r="AH37" t="n">
        <v>37329.96653039459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13.4449</v>
      </c>
      <c r="E38" t="n">
        <v>7.44</v>
      </c>
      <c r="F38" t="n">
        <v>5.12</v>
      </c>
      <c r="G38" t="n">
        <v>61.46</v>
      </c>
      <c r="H38" t="n">
        <v>1.22</v>
      </c>
      <c r="I38" t="n">
        <v>5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44.92</v>
      </c>
      <c r="Q38" t="n">
        <v>202.81</v>
      </c>
      <c r="R38" t="n">
        <v>20.17</v>
      </c>
      <c r="S38" t="n">
        <v>13.89</v>
      </c>
      <c r="T38" t="n">
        <v>1459.95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29.99762415545243</v>
      </c>
      <c r="AB38" t="n">
        <v>41.04407277116493</v>
      </c>
      <c r="AC38" t="n">
        <v>37.12688407166799</v>
      </c>
      <c r="AD38" t="n">
        <v>29997.62415545243</v>
      </c>
      <c r="AE38" t="n">
        <v>41044.07277116494</v>
      </c>
      <c r="AF38" t="n">
        <v>3.344867949340789e-06</v>
      </c>
      <c r="AG38" t="n">
        <v>0.155</v>
      </c>
      <c r="AH38" t="n">
        <v>37126.88407166798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13.4363</v>
      </c>
      <c r="E39" t="n">
        <v>7.44</v>
      </c>
      <c r="F39" t="n">
        <v>5.13</v>
      </c>
      <c r="G39" t="n">
        <v>61.51</v>
      </c>
      <c r="H39" t="n">
        <v>1.24</v>
      </c>
      <c r="I39" t="n">
        <v>5</v>
      </c>
      <c r="J39" t="n">
        <v>145.76</v>
      </c>
      <c r="K39" t="n">
        <v>46.47</v>
      </c>
      <c r="L39" t="n">
        <v>10.25</v>
      </c>
      <c r="M39" t="n">
        <v>1</v>
      </c>
      <c r="N39" t="n">
        <v>24.05</v>
      </c>
      <c r="O39" t="n">
        <v>18211.56</v>
      </c>
      <c r="P39" t="n">
        <v>44.69</v>
      </c>
      <c r="Q39" t="n">
        <v>202.81</v>
      </c>
      <c r="R39" t="n">
        <v>20.23</v>
      </c>
      <c r="S39" t="n">
        <v>13.89</v>
      </c>
      <c r="T39" t="n">
        <v>1492.31</v>
      </c>
      <c r="U39" t="n">
        <v>0.6899999999999999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29.94092227933632</v>
      </c>
      <c r="AB39" t="n">
        <v>40.96649076275303</v>
      </c>
      <c r="AC39" t="n">
        <v>37.05670638125164</v>
      </c>
      <c r="AD39" t="n">
        <v>29940.92227933632</v>
      </c>
      <c r="AE39" t="n">
        <v>40966.49076275303</v>
      </c>
      <c r="AF39" t="n">
        <v>3.342728412091398e-06</v>
      </c>
      <c r="AG39" t="n">
        <v>0.155</v>
      </c>
      <c r="AH39" t="n">
        <v>37056.70638125164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13.4434</v>
      </c>
      <c r="E40" t="n">
        <v>7.44</v>
      </c>
      <c r="F40" t="n">
        <v>5.12</v>
      </c>
      <c r="G40" t="n">
        <v>61.47</v>
      </c>
      <c r="H40" t="n">
        <v>1.27</v>
      </c>
      <c r="I40" t="n">
        <v>5</v>
      </c>
      <c r="J40" t="n">
        <v>146.11</v>
      </c>
      <c r="K40" t="n">
        <v>46.47</v>
      </c>
      <c r="L40" t="n">
        <v>10.5</v>
      </c>
      <c r="M40" t="n">
        <v>0</v>
      </c>
      <c r="N40" t="n">
        <v>24.14</v>
      </c>
      <c r="O40" t="n">
        <v>18254.01</v>
      </c>
      <c r="P40" t="n">
        <v>44.48</v>
      </c>
      <c r="Q40" t="n">
        <v>202.81</v>
      </c>
      <c r="R40" t="n">
        <v>20.08</v>
      </c>
      <c r="S40" t="n">
        <v>13.89</v>
      </c>
      <c r="T40" t="n">
        <v>1416.13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29.82260578969749</v>
      </c>
      <c r="AB40" t="n">
        <v>40.80460492187483</v>
      </c>
      <c r="AC40" t="n">
        <v>36.91027069781817</v>
      </c>
      <c r="AD40" t="n">
        <v>29822.60578969749</v>
      </c>
      <c r="AE40" t="n">
        <v>40804.60492187483</v>
      </c>
      <c r="AF40" t="n">
        <v>3.344494774239151e-06</v>
      </c>
      <c r="AG40" t="n">
        <v>0.155</v>
      </c>
      <c r="AH40" t="n">
        <v>36910.27069781817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7.4728</v>
      </c>
      <c r="E2" t="n">
        <v>13.38</v>
      </c>
      <c r="F2" t="n">
        <v>6.67</v>
      </c>
      <c r="G2" t="n">
        <v>5</v>
      </c>
      <c r="H2" t="n">
        <v>0.07000000000000001</v>
      </c>
      <c r="I2" t="n">
        <v>80</v>
      </c>
      <c r="J2" t="n">
        <v>252.85</v>
      </c>
      <c r="K2" t="n">
        <v>59.19</v>
      </c>
      <c r="L2" t="n">
        <v>1</v>
      </c>
      <c r="M2" t="n">
        <v>78</v>
      </c>
      <c r="N2" t="n">
        <v>62.65</v>
      </c>
      <c r="O2" t="n">
        <v>31418.63</v>
      </c>
      <c r="P2" t="n">
        <v>109.63</v>
      </c>
      <c r="Q2" t="n">
        <v>202.86</v>
      </c>
      <c r="R2" t="n">
        <v>68.69</v>
      </c>
      <c r="S2" t="n">
        <v>13.89</v>
      </c>
      <c r="T2" t="n">
        <v>25345.79</v>
      </c>
      <c r="U2" t="n">
        <v>0.2</v>
      </c>
      <c r="V2" t="n">
        <v>0.58</v>
      </c>
      <c r="W2" t="n">
        <v>0.76</v>
      </c>
      <c r="X2" t="n">
        <v>1.63</v>
      </c>
      <c r="Y2" t="n">
        <v>1</v>
      </c>
      <c r="Z2" t="n">
        <v>10</v>
      </c>
      <c r="AA2" t="n">
        <v>112.3262598168286</v>
      </c>
      <c r="AB2" t="n">
        <v>153.6897441661616</v>
      </c>
      <c r="AC2" t="n">
        <v>139.0218106878958</v>
      </c>
      <c r="AD2" t="n">
        <v>112326.2598168286</v>
      </c>
      <c r="AE2" t="n">
        <v>153689.7441661616</v>
      </c>
      <c r="AF2" t="n">
        <v>1.671978735502808e-06</v>
      </c>
      <c r="AG2" t="n">
        <v>0.27875</v>
      </c>
      <c r="AH2" t="n">
        <v>139021.8106878958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8.3498</v>
      </c>
      <c r="E3" t="n">
        <v>11.98</v>
      </c>
      <c r="F3" t="n">
        <v>6.24</v>
      </c>
      <c r="G3" t="n">
        <v>6.24</v>
      </c>
      <c r="H3" t="n">
        <v>0.09</v>
      </c>
      <c r="I3" t="n">
        <v>60</v>
      </c>
      <c r="J3" t="n">
        <v>253.3</v>
      </c>
      <c r="K3" t="n">
        <v>59.19</v>
      </c>
      <c r="L3" t="n">
        <v>1.25</v>
      </c>
      <c r="M3" t="n">
        <v>58</v>
      </c>
      <c r="N3" t="n">
        <v>62.86</v>
      </c>
      <c r="O3" t="n">
        <v>31474.5</v>
      </c>
      <c r="P3" t="n">
        <v>102.46</v>
      </c>
      <c r="Q3" t="n">
        <v>202.87</v>
      </c>
      <c r="R3" t="n">
        <v>54.87</v>
      </c>
      <c r="S3" t="n">
        <v>13.89</v>
      </c>
      <c r="T3" t="n">
        <v>18536.71</v>
      </c>
      <c r="U3" t="n">
        <v>0.25</v>
      </c>
      <c r="V3" t="n">
        <v>0.62</v>
      </c>
      <c r="W3" t="n">
        <v>0.74</v>
      </c>
      <c r="X3" t="n">
        <v>1.2</v>
      </c>
      <c r="Y3" t="n">
        <v>1</v>
      </c>
      <c r="Z3" t="n">
        <v>10</v>
      </c>
      <c r="AA3" t="n">
        <v>94.31658506658094</v>
      </c>
      <c r="AB3" t="n">
        <v>129.0481126421103</v>
      </c>
      <c r="AC3" t="n">
        <v>116.7319418917451</v>
      </c>
      <c r="AD3" t="n">
        <v>94316.58506658094</v>
      </c>
      <c r="AE3" t="n">
        <v>129048.1126421103</v>
      </c>
      <c r="AF3" t="n">
        <v>1.868200412924386e-06</v>
      </c>
      <c r="AG3" t="n">
        <v>0.2495833333333334</v>
      </c>
      <c r="AH3" t="n">
        <v>116731.9418917451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8.9688</v>
      </c>
      <c r="E4" t="n">
        <v>11.15</v>
      </c>
      <c r="F4" t="n">
        <v>6</v>
      </c>
      <c r="G4" t="n">
        <v>7.5</v>
      </c>
      <c r="H4" t="n">
        <v>0.11</v>
      </c>
      <c r="I4" t="n">
        <v>48</v>
      </c>
      <c r="J4" t="n">
        <v>253.75</v>
      </c>
      <c r="K4" t="n">
        <v>59.19</v>
      </c>
      <c r="L4" t="n">
        <v>1.5</v>
      </c>
      <c r="M4" t="n">
        <v>46</v>
      </c>
      <c r="N4" t="n">
        <v>63.06</v>
      </c>
      <c r="O4" t="n">
        <v>31530.44</v>
      </c>
      <c r="P4" t="n">
        <v>98.39</v>
      </c>
      <c r="Q4" t="n">
        <v>202.86</v>
      </c>
      <c r="R4" t="n">
        <v>47.46</v>
      </c>
      <c r="S4" t="n">
        <v>13.89</v>
      </c>
      <c r="T4" t="n">
        <v>14888.69</v>
      </c>
      <c r="U4" t="n">
        <v>0.29</v>
      </c>
      <c r="V4" t="n">
        <v>0.65</v>
      </c>
      <c r="W4" t="n">
        <v>0.72</v>
      </c>
      <c r="X4" t="n">
        <v>0.96</v>
      </c>
      <c r="Y4" t="n">
        <v>1</v>
      </c>
      <c r="Z4" t="n">
        <v>10</v>
      </c>
      <c r="AA4" t="n">
        <v>84.56108001175957</v>
      </c>
      <c r="AB4" t="n">
        <v>115.7002002436022</v>
      </c>
      <c r="AC4" t="n">
        <v>104.6579355186337</v>
      </c>
      <c r="AD4" t="n">
        <v>84561.08001175956</v>
      </c>
      <c r="AE4" t="n">
        <v>115700.2002436022</v>
      </c>
      <c r="AF4" t="n">
        <v>2.006696670990471e-06</v>
      </c>
      <c r="AG4" t="n">
        <v>0.2322916666666667</v>
      </c>
      <c r="AH4" t="n">
        <v>104657.9355186337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9.383100000000001</v>
      </c>
      <c r="E5" t="n">
        <v>10.66</v>
      </c>
      <c r="F5" t="n">
        <v>5.85</v>
      </c>
      <c r="G5" t="n">
        <v>8.56</v>
      </c>
      <c r="H5" t="n">
        <v>0.12</v>
      </c>
      <c r="I5" t="n">
        <v>41</v>
      </c>
      <c r="J5" t="n">
        <v>254.21</v>
      </c>
      <c r="K5" t="n">
        <v>59.19</v>
      </c>
      <c r="L5" t="n">
        <v>1.75</v>
      </c>
      <c r="M5" t="n">
        <v>39</v>
      </c>
      <c r="N5" t="n">
        <v>63.26</v>
      </c>
      <c r="O5" t="n">
        <v>31586.46</v>
      </c>
      <c r="P5" t="n">
        <v>95.8</v>
      </c>
      <c r="Q5" t="n">
        <v>202.84</v>
      </c>
      <c r="R5" t="n">
        <v>43.15</v>
      </c>
      <c r="S5" t="n">
        <v>13.89</v>
      </c>
      <c r="T5" t="n">
        <v>12768.9</v>
      </c>
      <c r="U5" t="n">
        <v>0.32</v>
      </c>
      <c r="V5" t="n">
        <v>0.66</v>
      </c>
      <c r="W5" t="n">
        <v>0.6899999999999999</v>
      </c>
      <c r="X5" t="n">
        <v>0.8100000000000001</v>
      </c>
      <c r="Y5" t="n">
        <v>1</v>
      </c>
      <c r="Z5" t="n">
        <v>10</v>
      </c>
      <c r="AA5" t="n">
        <v>78.86650612928887</v>
      </c>
      <c r="AB5" t="n">
        <v>107.9086330307407</v>
      </c>
      <c r="AC5" t="n">
        <v>97.60998454503193</v>
      </c>
      <c r="AD5" t="n">
        <v>78866.50612928887</v>
      </c>
      <c r="AE5" t="n">
        <v>107908.6330307407</v>
      </c>
      <c r="AF5" t="n">
        <v>2.099392954862488e-06</v>
      </c>
      <c r="AG5" t="n">
        <v>0.2220833333333333</v>
      </c>
      <c r="AH5" t="n">
        <v>97609.98454503194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9.772</v>
      </c>
      <c r="E6" t="n">
        <v>10.23</v>
      </c>
      <c r="F6" t="n">
        <v>5.72</v>
      </c>
      <c r="G6" t="n">
        <v>9.800000000000001</v>
      </c>
      <c r="H6" t="n">
        <v>0.14</v>
      </c>
      <c r="I6" t="n">
        <v>35</v>
      </c>
      <c r="J6" t="n">
        <v>254.66</v>
      </c>
      <c r="K6" t="n">
        <v>59.19</v>
      </c>
      <c r="L6" t="n">
        <v>2</v>
      </c>
      <c r="M6" t="n">
        <v>33</v>
      </c>
      <c r="N6" t="n">
        <v>63.47</v>
      </c>
      <c r="O6" t="n">
        <v>31642.55</v>
      </c>
      <c r="P6" t="n">
        <v>93.54000000000001</v>
      </c>
      <c r="Q6" t="n">
        <v>202.82</v>
      </c>
      <c r="R6" t="n">
        <v>38.66</v>
      </c>
      <c r="S6" t="n">
        <v>13.89</v>
      </c>
      <c r="T6" t="n">
        <v>10553.44</v>
      </c>
      <c r="U6" t="n">
        <v>0.36</v>
      </c>
      <c r="V6" t="n">
        <v>0.68</v>
      </c>
      <c r="W6" t="n">
        <v>0.7</v>
      </c>
      <c r="X6" t="n">
        <v>0.68</v>
      </c>
      <c r="Y6" t="n">
        <v>1</v>
      </c>
      <c r="Z6" t="n">
        <v>10</v>
      </c>
      <c r="AA6" t="n">
        <v>74.09178592728313</v>
      </c>
      <c r="AB6" t="n">
        <v>101.3756502045711</v>
      </c>
      <c r="AC6" t="n">
        <v>91.70050043069087</v>
      </c>
      <c r="AD6" t="n">
        <v>74091.78592728313</v>
      </c>
      <c r="AE6" t="n">
        <v>101375.6502045711</v>
      </c>
      <c r="AF6" t="n">
        <v>2.186406193573151e-06</v>
      </c>
      <c r="AG6" t="n">
        <v>0.213125</v>
      </c>
      <c r="AH6" t="n">
        <v>91700.50043069087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10.0514</v>
      </c>
      <c r="E7" t="n">
        <v>9.949999999999999</v>
      </c>
      <c r="F7" t="n">
        <v>5.63</v>
      </c>
      <c r="G7" t="n">
        <v>10.89</v>
      </c>
      <c r="H7" t="n">
        <v>0.16</v>
      </c>
      <c r="I7" t="n">
        <v>31</v>
      </c>
      <c r="J7" t="n">
        <v>255.12</v>
      </c>
      <c r="K7" t="n">
        <v>59.19</v>
      </c>
      <c r="L7" t="n">
        <v>2.25</v>
      </c>
      <c r="M7" t="n">
        <v>29</v>
      </c>
      <c r="N7" t="n">
        <v>63.67</v>
      </c>
      <c r="O7" t="n">
        <v>31698.72</v>
      </c>
      <c r="P7" t="n">
        <v>91.92</v>
      </c>
      <c r="Q7" t="n">
        <v>202.87</v>
      </c>
      <c r="R7" t="n">
        <v>36.19</v>
      </c>
      <c r="S7" t="n">
        <v>13.89</v>
      </c>
      <c r="T7" t="n">
        <v>9340.23</v>
      </c>
      <c r="U7" t="n">
        <v>0.38</v>
      </c>
      <c r="V7" t="n">
        <v>0.6899999999999999</v>
      </c>
      <c r="W7" t="n">
        <v>0.68</v>
      </c>
      <c r="X7" t="n">
        <v>0.59</v>
      </c>
      <c r="Y7" t="n">
        <v>1</v>
      </c>
      <c r="Z7" t="n">
        <v>10</v>
      </c>
      <c r="AA7" t="n">
        <v>70.90349665610809</v>
      </c>
      <c r="AB7" t="n">
        <v>97.01329216635605</v>
      </c>
      <c r="AC7" t="n">
        <v>87.75447972103375</v>
      </c>
      <c r="AD7" t="n">
        <v>70903.49665610809</v>
      </c>
      <c r="AE7" t="n">
        <v>97013.29216635606</v>
      </c>
      <c r="AF7" t="n">
        <v>2.248919690348052e-06</v>
      </c>
      <c r="AG7" t="n">
        <v>0.2072916666666667</v>
      </c>
      <c r="AH7" t="n">
        <v>87754.47972103374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10.3193</v>
      </c>
      <c r="E8" t="n">
        <v>9.69</v>
      </c>
      <c r="F8" t="n">
        <v>5.57</v>
      </c>
      <c r="G8" t="n">
        <v>12.37</v>
      </c>
      <c r="H8" t="n">
        <v>0.17</v>
      </c>
      <c r="I8" t="n">
        <v>27</v>
      </c>
      <c r="J8" t="n">
        <v>255.57</v>
      </c>
      <c r="K8" t="n">
        <v>59.19</v>
      </c>
      <c r="L8" t="n">
        <v>2.5</v>
      </c>
      <c r="M8" t="n">
        <v>25</v>
      </c>
      <c r="N8" t="n">
        <v>63.88</v>
      </c>
      <c r="O8" t="n">
        <v>31754.97</v>
      </c>
      <c r="P8" t="n">
        <v>90.73999999999999</v>
      </c>
      <c r="Q8" t="n">
        <v>202.82</v>
      </c>
      <c r="R8" t="n">
        <v>34.06</v>
      </c>
      <c r="S8" t="n">
        <v>13.89</v>
      </c>
      <c r="T8" t="n">
        <v>8294.620000000001</v>
      </c>
      <c r="U8" t="n">
        <v>0.41</v>
      </c>
      <c r="V8" t="n">
        <v>0.7</v>
      </c>
      <c r="W8" t="n">
        <v>0.68</v>
      </c>
      <c r="X8" t="n">
        <v>0.53</v>
      </c>
      <c r="Y8" t="n">
        <v>1</v>
      </c>
      <c r="Z8" t="n">
        <v>10</v>
      </c>
      <c r="AA8" t="n">
        <v>68.28957492790053</v>
      </c>
      <c r="AB8" t="n">
        <v>93.43680913973628</v>
      </c>
      <c r="AC8" t="n">
        <v>84.51933121484799</v>
      </c>
      <c r="AD8" t="n">
        <v>68289.57492790052</v>
      </c>
      <c r="AE8" t="n">
        <v>93436.80913973629</v>
      </c>
      <c r="AF8" t="n">
        <v>2.308860154864861e-06</v>
      </c>
      <c r="AG8" t="n">
        <v>0.201875</v>
      </c>
      <c r="AH8" t="n">
        <v>84519.33121484799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10.4666</v>
      </c>
      <c r="E9" t="n">
        <v>9.550000000000001</v>
      </c>
      <c r="F9" t="n">
        <v>5.53</v>
      </c>
      <c r="G9" t="n">
        <v>13.26</v>
      </c>
      <c r="H9" t="n">
        <v>0.19</v>
      </c>
      <c r="I9" t="n">
        <v>25</v>
      </c>
      <c r="J9" t="n">
        <v>256.03</v>
      </c>
      <c r="K9" t="n">
        <v>59.19</v>
      </c>
      <c r="L9" t="n">
        <v>2.75</v>
      </c>
      <c r="M9" t="n">
        <v>23</v>
      </c>
      <c r="N9" t="n">
        <v>64.09</v>
      </c>
      <c r="O9" t="n">
        <v>31811.29</v>
      </c>
      <c r="P9" t="n">
        <v>90.11</v>
      </c>
      <c r="Q9" t="n">
        <v>202.87</v>
      </c>
      <c r="R9" t="n">
        <v>32.66</v>
      </c>
      <c r="S9" t="n">
        <v>13.89</v>
      </c>
      <c r="T9" t="n">
        <v>7606.71</v>
      </c>
      <c r="U9" t="n">
        <v>0.43</v>
      </c>
      <c r="V9" t="n">
        <v>0.7</v>
      </c>
      <c r="W9" t="n">
        <v>0.68</v>
      </c>
      <c r="X9" t="n">
        <v>0.49</v>
      </c>
      <c r="Y9" t="n">
        <v>1</v>
      </c>
      <c r="Z9" t="n">
        <v>10</v>
      </c>
      <c r="AA9" t="n">
        <v>66.89665231189488</v>
      </c>
      <c r="AB9" t="n">
        <v>91.53095096510957</v>
      </c>
      <c r="AC9" t="n">
        <v>82.79536546951826</v>
      </c>
      <c r="AD9" t="n">
        <v>66896.65231189488</v>
      </c>
      <c r="AE9" t="n">
        <v>91530.95096510957</v>
      </c>
      <c r="AF9" t="n">
        <v>2.341817341962008e-06</v>
      </c>
      <c r="AG9" t="n">
        <v>0.1989583333333333</v>
      </c>
      <c r="AH9" t="n">
        <v>82795.36546951826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10.6107</v>
      </c>
      <c r="E10" t="n">
        <v>9.42</v>
      </c>
      <c r="F10" t="n">
        <v>5.5</v>
      </c>
      <c r="G10" t="n">
        <v>14.33</v>
      </c>
      <c r="H10" t="n">
        <v>0.21</v>
      </c>
      <c r="I10" t="n">
        <v>23</v>
      </c>
      <c r="J10" t="n">
        <v>256.49</v>
      </c>
      <c r="K10" t="n">
        <v>59.19</v>
      </c>
      <c r="L10" t="n">
        <v>3</v>
      </c>
      <c r="M10" t="n">
        <v>21</v>
      </c>
      <c r="N10" t="n">
        <v>64.29000000000001</v>
      </c>
      <c r="O10" t="n">
        <v>31867.69</v>
      </c>
      <c r="P10" t="n">
        <v>89.45</v>
      </c>
      <c r="Q10" t="n">
        <v>202.89</v>
      </c>
      <c r="R10" t="n">
        <v>31.89</v>
      </c>
      <c r="S10" t="n">
        <v>13.89</v>
      </c>
      <c r="T10" t="n">
        <v>7232.12</v>
      </c>
      <c r="U10" t="n">
        <v>0.44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65.57788199543636</v>
      </c>
      <c r="AB10" t="n">
        <v>89.72655123809166</v>
      </c>
      <c r="AC10" t="n">
        <v>81.16317511995548</v>
      </c>
      <c r="AD10" t="n">
        <v>65577.88199543636</v>
      </c>
      <c r="AE10" t="n">
        <v>89726.55123809166</v>
      </c>
      <c r="AF10" t="n">
        <v>2.374058554865599e-06</v>
      </c>
      <c r="AG10" t="n">
        <v>0.19625</v>
      </c>
      <c r="AH10" t="n">
        <v>81163.17511995549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10.7742</v>
      </c>
      <c r="E11" t="n">
        <v>9.279999999999999</v>
      </c>
      <c r="F11" t="n">
        <v>5.45</v>
      </c>
      <c r="G11" t="n">
        <v>15.57</v>
      </c>
      <c r="H11" t="n">
        <v>0.23</v>
      </c>
      <c r="I11" t="n">
        <v>21</v>
      </c>
      <c r="J11" t="n">
        <v>256.95</v>
      </c>
      <c r="K11" t="n">
        <v>59.19</v>
      </c>
      <c r="L11" t="n">
        <v>3.25</v>
      </c>
      <c r="M11" t="n">
        <v>19</v>
      </c>
      <c r="N11" t="n">
        <v>64.5</v>
      </c>
      <c r="O11" t="n">
        <v>31924.29</v>
      </c>
      <c r="P11" t="n">
        <v>88.62</v>
      </c>
      <c r="Q11" t="n">
        <v>202.86</v>
      </c>
      <c r="R11" t="n">
        <v>30.39</v>
      </c>
      <c r="S11" t="n">
        <v>13.89</v>
      </c>
      <c r="T11" t="n">
        <v>6490.58</v>
      </c>
      <c r="U11" t="n">
        <v>0.46</v>
      </c>
      <c r="V11" t="n">
        <v>0.71</v>
      </c>
      <c r="W11" t="n">
        <v>0.67</v>
      </c>
      <c r="X11" t="n">
        <v>0.41</v>
      </c>
      <c r="Y11" t="n">
        <v>1</v>
      </c>
      <c r="Z11" t="n">
        <v>10</v>
      </c>
      <c r="AA11" t="n">
        <v>64.03438621654492</v>
      </c>
      <c r="AB11" t="n">
        <v>87.61467221918555</v>
      </c>
      <c r="AC11" t="n">
        <v>79.25285087057226</v>
      </c>
      <c r="AD11" t="n">
        <v>64034.38621654491</v>
      </c>
      <c r="AE11" t="n">
        <v>87614.67221918555</v>
      </c>
      <c r="AF11" t="n">
        <v>2.410640361317626e-06</v>
      </c>
      <c r="AG11" t="n">
        <v>0.1933333333333333</v>
      </c>
      <c r="AH11" t="n">
        <v>79252.85087057226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10.9492</v>
      </c>
      <c r="E12" t="n">
        <v>9.130000000000001</v>
      </c>
      <c r="F12" t="n">
        <v>5.4</v>
      </c>
      <c r="G12" t="n">
        <v>17.05</v>
      </c>
      <c r="H12" t="n">
        <v>0.24</v>
      </c>
      <c r="I12" t="n">
        <v>19</v>
      </c>
      <c r="J12" t="n">
        <v>257.41</v>
      </c>
      <c r="K12" t="n">
        <v>59.19</v>
      </c>
      <c r="L12" t="n">
        <v>3.5</v>
      </c>
      <c r="M12" t="n">
        <v>17</v>
      </c>
      <c r="N12" t="n">
        <v>64.70999999999999</v>
      </c>
      <c r="O12" t="n">
        <v>31980.84</v>
      </c>
      <c r="P12" t="n">
        <v>87.65000000000001</v>
      </c>
      <c r="Q12" t="n">
        <v>202.81</v>
      </c>
      <c r="R12" t="n">
        <v>28.75</v>
      </c>
      <c r="S12" t="n">
        <v>13.89</v>
      </c>
      <c r="T12" t="n">
        <v>5679.16</v>
      </c>
      <c r="U12" t="n">
        <v>0.48</v>
      </c>
      <c r="V12" t="n">
        <v>0.72</v>
      </c>
      <c r="W12" t="n">
        <v>0.67</v>
      </c>
      <c r="X12" t="n">
        <v>0.36</v>
      </c>
      <c r="Y12" t="n">
        <v>1</v>
      </c>
      <c r="Z12" t="n">
        <v>10</v>
      </c>
      <c r="AA12" t="n">
        <v>62.40307190619731</v>
      </c>
      <c r="AB12" t="n">
        <v>85.38263601126097</v>
      </c>
      <c r="AC12" t="n">
        <v>77.23383706564883</v>
      </c>
      <c r="AD12" t="n">
        <v>62403.07190619731</v>
      </c>
      <c r="AE12" t="n">
        <v>85382.63601126097</v>
      </c>
      <c r="AF12" t="n">
        <v>2.449795200027747e-06</v>
      </c>
      <c r="AG12" t="n">
        <v>0.1902083333333333</v>
      </c>
      <c r="AH12" t="n">
        <v>77233.83706564883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11.0352</v>
      </c>
      <c r="E13" t="n">
        <v>9.06</v>
      </c>
      <c r="F13" t="n">
        <v>5.38</v>
      </c>
      <c r="G13" t="n">
        <v>17.92</v>
      </c>
      <c r="H13" t="n">
        <v>0.26</v>
      </c>
      <c r="I13" t="n">
        <v>18</v>
      </c>
      <c r="J13" t="n">
        <v>257.86</v>
      </c>
      <c r="K13" t="n">
        <v>59.19</v>
      </c>
      <c r="L13" t="n">
        <v>3.75</v>
      </c>
      <c r="M13" t="n">
        <v>16</v>
      </c>
      <c r="N13" t="n">
        <v>64.92</v>
      </c>
      <c r="O13" t="n">
        <v>32037.48</v>
      </c>
      <c r="P13" t="n">
        <v>87.26000000000001</v>
      </c>
      <c r="Q13" t="n">
        <v>202.84</v>
      </c>
      <c r="R13" t="n">
        <v>27.98</v>
      </c>
      <c r="S13" t="n">
        <v>13.89</v>
      </c>
      <c r="T13" t="n">
        <v>5298.95</v>
      </c>
      <c r="U13" t="n">
        <v>0.5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61.67704600814253</v>
      </c>
      <c r="AB13" t="n">
        <v>84.38925534754091</v>
      </c>
      <c r="AC13" t="n">
        <v>76.33526325825532</v>
      </c>
      <c r="AD13" t="n">
        <v>61677.04600814253</v>
      </c>
      <c r="AE13" t="n">
        <v>84389.25534754091</v>
      </c>
      <c r="AF13" t="n">
        <v>2.469037006479578e-06</v>
      </c>
      <c r="AG13" t="n">
        <v>0.18875</v>
      </c>
      <c r="AH13" t="n">
        <v>76335.26325825532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11.1039</v>
      </c>
      <c r="E14" t="n">
        <v>9.01</v>
      </c>
      <c r="F14" t="n">
        <v>5.37</v>
      </c>
      <c r="G14" t="n">
        <v>18.95</v>
      </c>
      <c r="H14" t="n">
        <v>0.28</v>
      </c>
      <c r="I14" t="n">
        <v>17</v>
      </c>
      <c r="J14" t="n">
        <v>258.32</v>
      </c>
      <c r="K14" t="n">
        <v>59.19</v>
      </c>
      <c r="L14" t="n">
        <v>4</v>
      </c>
      <c r="M14" t="n">
        <v>15</v>
      </c>
      <c r="N14" t="n">
        <v>65.13</v>
      </c>
      <c r="O14" t="n">
        <v>32094.19</v>
      </c>
      <c r="P14" t="n">
        <v>86.95</v>
      </c>
      <c r="Q14" t="n">
        <v>202.81</v>
      </c>
      <c r="R14" t="n">
        <v>27.81</v>
      </c>
      <c r="S14" t="n">
        <v>13.89</v>
      </c>
      <c r="T14" t="n">
        <v>5221.48</v>
      </c>
      <c r="U14" t="n">
        <v>0.5</v>
      </c>
      <c r="V14" t="n">
        <v>0.72</v>
      </c>
      <c r="W14" t="n">
        <v>0.67</v>
      </c>
      <c r="X14" t="n">
        <v>0.33</v>
      </c>
      <c r="Y14" t="n">
        <v>1</v>
      </c>
      <c r="Z14" t="n">
        <v>10</v>
      </c>
      <c r="AA14" t="n">
        <v>61.12425156547356</v>
      </c>
      <c r="AB14" t="n">
        <v>83.63289760351194</v>
      </c>
      <c r="AC14" t="n">
        <v>75.6510912357615</v>
      </c>
      <c r="AD14" t="n">
        <v>61124.25156547356</v>
      </c>
      <c r="AE14" t="n">
        <v>83632.89760351194</v>
      </c>
      <c r="AF14" t="n">
        <v>2.484408077447494e-06</v>
      </c>
      <c r="AG14" t="n">
        <v>0.1877083333333333</v>
      </c>
      <c r="AH14" t="n">
        <v>75651.0912357615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11.1885</v>
      </c>
      <c r="E15" t="n">
        <v>8.94</v>
      </c>
      <c r="F15" t="n">
        <v>5.35</v>
      </c>
      <c r="G15" t="n">
        <v>20.06</v>
      </c>
      <c r="H15" t="n">
        <v>0.29</v>
      </c>
      <c r="I15" t="n">
        <v>16</v>
      </c>
      <c r="J15" t="n">
        <v>258.78</v>
      </c>
      <c r="K15" t="n">
        <v>59.19</v>
      </c>
      <c r="L15" t="n">
        <v>4.25</v>
      </c>
      <c r="M15" t="n">
        <v>14</v>
      </c>
      <c r="N15" t="n">
        <v>65.34</v>
      </c>
      <c r="O15" t="n">
        <v>32150.98</v>
      </c>
      <c r="P15" t="n">
        <v>86.54000000000001</v>
      </c>
      <c r="Q15" t="n">
        <v>202.81</v>
      </c>
      <c r="R15" t="n">
        <v>27.22</v>
      </c>
      <c r="S15" t="n">
        <v>13.89</v>
      </c>
      <c r="T15" t="n">
        <v>4931.91</v>
      </c>
      <c r="U15" t="n">
        <v>0.51</v>
      </c>
      <c r="V15" t="n">
        <v>0.72</v>
      </c>
      <c r="W15" t="n">
        <v>0.67</v>
      </c>
      <c r="X15" t="n">
        <v>0.31</v>
      </c>
      <c r="Y15" t="n">
        <v>1</v>
      </c>
      <c r="Z15" t="n">
        <v>10</v>
      </c>
      <c r="AA15" t="n">
        <v>60.41544792356358</v>
      </c>
      <c r="AB15" t="n">
        <v>82.66308119044149</v>
      </c>
      <c r="AC15" t="n">
        <v>74.77383274000829</v>
      </c>
      <c r="AD15" t="n">
        <v>60415.44792356358</v>
      </c>
      <c r="AE15" t="n">
        <v>82663.08119044149</v>
      </c>
      <c r="AF15" t="n">
        <v>2.503336645189644e-06</v>
      </c>
      <c r="AG15" t="n">
        <v>0.18625</v>
      </c>
      <c r="AH15" t="n">
        <v>74773.83274000829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11.2761</v>
      </c>
      <c r="E16" t="n">
        <v>8.869999999999999</v>
      </c>
      <c r="F16" t="n">
        <v>5.33</v>
      </c>
      <c r="G16" t="n">
        <v>21.32</v>
      </c>
      <c r="H16" t="n">
        <v>0.31</v>
      </c>
      <c r="I16" t="n">
        <v>15</v>
      </c>
      <c r="J16" t="n">
        <v>259.25</v>
      </c>
      <c r="K16" t="n">
        <v>59.19</v>
      </c>
      <c r="L16" t="n">
        <v>4.5</v>
      </c>
      <c r="M16" t="n">
        <v>13</v>
      </c>
      <c r="N16" t="n">
        <v>65.55</v>
      </c>
      <c r="O16" t="n">
        <v>32207.85</v>
      </c>
      <c r="P16" t="n">
        <v>86.09</v>
      </c>
      <c r="Q16" t="n">
        <v>202.83</v>
      </c>
      <c r="R16" t="n">
        <v>26.86</v>
      </c>
      <c r="S16" t="n">
        <v>13.89</v>
      </c>
      <c r="T16" t="n">
        <v>4755.97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59.68264319531112</v>
      </c>
      <c r="AB16" t="n">
        <v>81.66042543218403</v>
      </c>
      <c r="AC16" t="n">
        <v>73.86686904008241</v>
      </c>
      <c r="AD16" t="n">
        <v>59682.64319531112</v>
      </c>
      <c r="AE16" t="n">
        <v>81660.42543218403</v>
      </c>
      <c r="AF16" t="n">
        <v>2.522936438738253e-06</v>
      </c>
      <c r="AG16" t="n">
        <v>0.1847916666666667</v>
      </c>
      <c r="AH16" t="n">
        <v>73866.86904008241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11.3672</v>
      </c>
      <c r="E17" t="n">
        <v>8.800000000000001</v>
      </c>
      <c r="F17" t="n">
        <v>5.31</v>
      </c>
      <c r="G17" t="n">
        <v>22.75</v>
      </c>
      <c r="H17" t="n">
        <v>0.33</v>
      </c>
      <c r="I17" t="n">
        <v>14</v>
      </c>
      <c r="J17" t="n">
        <v>259.71</v>
      </c>
      <c r="K17" t="n">
        <v>59.19</v>
      </c>
      <c r="L17" t="n">
        <v>4.75</v>
      </c>
      <c r="M17" t="n">
        <v>12</v>
      </c>
      <c r="N17" t="n">
        <v>65.76000000000001</v>
      </c>
      <c r="O17" t="n">
        <v>32264.79</v>
      </c>
      <c r="P17" t="n">
        <v>85.62</v>
      </c>
      <c r="Q17" t="n">
        <v>202.81</v>
      </c>
      <c r="R17" t="n">
        <v>25.9</v>
      </c>
      <c r="S17" t="n">
        <v>13.89</v>
      </c>
      <c r="T17" t="n">
        <v>4278.67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58.9340571155284</v>
      </c>
      <c r="AB17" t="n">
        <v>80.63617693253879</v>
      </c>
      <c r="AC17" t="n">
        <v>72.9403733797012</v>
      </c>
      <c r="AD17" t="n">
        <v>58934.05711552841</v>
      </c>
      <c r="AE17" t="n">
        <v>80636.17693253879</v>
      </c>
      <c r="AF17" t="n">
        <v>2.543319329061065e-06</v>
      </c>
      <c r="AG17" t="n">
        <v>0.1833333333333333</v>
      </c>
      <c r="AH17" t="n">
        <v>72940.3733797012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11.3723</v>
      </c>
      <c r="E18" t="n">
        <v>8.789999999999999</v>
      </c>
      <c r="F18" t="n">
        <v>5.3</v>
      </c>
      <c r="G18" t="n">
        <v>22.73</v>
      </c>
      <c r="H18" t="n">
        <v>0.34</v>
      </c>
      <c r="I18" t="n">
        <v>14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85.52</v>
      </c>
      <c r="Q18" t="n">
        <v>202.82</v>
      </c>
      <c r="R18" t="n">
        <v>25.81</v>
      </c>
      <c r="S18" t="n">
        <v>13.89</v>
      </c>
      <c r="T18" t="n">
        <v>4236.42</v>
      </c>
      <c r="U18" t="n">
        <v>0.54</v>
      </c>
      <c r="V18" t="n">
        <v>0.73</v>
      </c>
      <c r="W18" t="n">
        <v>0.66</v>
      </c>
      <c r="X18" t="n">
        <v>0.27</v>
      </c>
      <c r="Y18" t="n">
        <v>1</v>
      </c>
      <c r="Z18" t="n">
        <v>10</v>
      </c>
      <c r="AA18" t="n">
        <v>58.83075072276397</v>
      </c>
      <c r="AB18" t="n">
        <v>80.49482856840214</v>
      </c>
      <c r="AC18" t="n">
        <v>72.81251510505405</v>
      </c>
      <c r="AD18" t="n">
        <v>58830.75072276397</v>
      </c>
      <c r="AE18" t="n">
        <v>80494.82856840214</v>
      </c>
      <c r="AF18" t="n">
        <v>2.544460412932045e-06</v>
      </c>
      <c r="AG18" t="n">
        <v>0.183125</v>
      </c>
      <c r="AH18" t="n">
        <v>72812.51510505404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11.4628</v>
      </c>
      <c r="E19" t="n">
        <v>8.720000000000001</v>
      </c>
      <c r="F19" t="n">
        <v>5.28</v>
      </c>
      <c r="G19" t="n">
        <v>24.38</v>
      </c>
      <c r="H19" t="n">
        <v>0.36</v>
      </c>
      <c r="I19" t="n">
        <v>13</v>
      </c>
      <c r="J19" t="n">
        <v>260.63</v>
      </c>
      <c r="K19" t="n">
        <v>59.19</v>
      </c>
      <c r="L19" t="n">
        <v>5.25</v>
      </c>
      <c r="M19" t="n">
        <v>11</v>
      </c>
      <c r="N19" t="n">
        <v>66.19</v>
      </c>
      <c r="O19" t="n">
        <v>32378.93</v>
      </c>
      <c r="P19" t="n">
        <v>85.06</v>
      </c>
      <c r="Q19" t="n">
        <v>202.82</v>
      </c>
      <c r="R19" t="n">
        <v>25.22</v>
      </c>
      <c r="S19" t="n">
        <v>13.89</v>
      </c>
      <c r="T19" t="n">
        <v>3947.26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58.1027681807775</v>
      </c>
      <c r="AB19" t="n">
        <v>79.4987707381337</v>
      </c>
      <c r="AC19" t="n">
        <v>71.91151963613014</v>
      </c>
      <c r="AD19" t="n">
        <v>58102.7681807775</v>
      </c>
      <c r="AE19" t="n">
        <v>79498.77073813369</v>
      </c>
      <c r="AF19" t="n">
        <v>2.564709058093565e-06</v>
      </c>
      <c r="AG19" t="n">
        <v>0.1816666666666667</v>
      </c>
      <c r="AH19" t="n">
        <v>71911.51963613014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11.5655</v>
      </c>
      <c r="E20" t="n">
        <v>8.65</v>
      </c>
      <c r="F20" t="n">
        <v>5.25</v>
      </c>
      <c r="G20" t="n">
        <v>26.27</v>
      </c>
      <c r="H20" t="n">
        <v>0.37</v>
      </c>
      <c r="I20" t="n">
        <v>12</v>
      </c>
      <c r="J20" t="n">
        <v>261.1</v>
      </c>
      <c r="K20" t="n">
        <v>59.19</v>
      </c>
      <c r="L20" t="n">
        <v>5.5</v>
      </c>
      <c r="M20" t="n">
        <v>10</v>
      </c>
      <c r="N20" t="n">
        <v>66.40000000000001</v>
      </c>
      <c r="O20" t="n">
        <v>32436.11</v>
      </c>
      <c r="P20" t="n">
        <v>84.45999999999999</v>
      </c>
      <c r="Q20" t="n">
        <v>202.81</v>
      </c>
      <c r="R20" t="n">
        <v>24.35</v>
      </c>
      <c r="S20" t="n">
        <v>13.89</v>
      </c>
      <c r="T20" t="n">
        <v>3515.13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57.23350528355926</v>
      </c>
      <c r="AB20" t="n">
        <v>78.30940689298781</v>
      </c>
      <c r="AC20" t="n">
        <v>70.83566700708195</v>
      </c>
      <c r="AD20" t="n">
        <v>57233.50528355926</v>
      </c>
      <c r="AE20" t="n">
        <v>78309.40689298781</v>
      </c>
      <c r="AF20" t="n">
        <v>2.587687354868019e-06</v>
      </c>
      <c r="AG20" t="n">
        <v>0.1802083333333333</v>
      </c>
      <c r="AH20" t="n">
        <v>70835.66700708195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11.5603</v>
      </c>
      <c r="E21" t="n">
        <v>8.65</v>
      </c>
      <c r="F21" t="n">
        <v>5.26</v>
      </c>
      <c r="G21" t="n">
        <v>26.29</v>
      </c>
      <c r="H21" t="n">
        <v>0.39</v>
      </c>
      <c r="I21" t="n">
        <v>12</v>
      </c>
      <c r="J21" t="n">
        <v>261.56</v>
      </c>
      <c r="K21" t="n">
        <v>59.19</v>
      </c>
      <c r="L21" t="n">
        <v>5.75</v>
      </c>
      <c r="M21" t="n">
        <v>10</v>
      </c>
      <c r="N21" t="n">
        <v>66.62</v>
      </c>
      <c r="O21" t="n">
        <v>32493.38</v>
      </c>
      <c r="P21" t="n">
        <v>84.56</v>
      </c>
      <c r="Q21" t="n">
        <v>202.82</v>
      </c>
      <c r="R21" t="n">
        <v>24.45</v>
      </c>
      <c r="S21" t="n">
        <v>13.89</v>
      </c>
      <c r="T21" t="n">
        <v>3563.59</v>
      </c>
      <c r="U21" t="n">
        <v>0.57</v>
      </c>
      <c r="V21" t="n">
        <v>0.74</v>
      </c>
      <c r="W21" t="n">
        <v>0.66</v>
      </c>
      <c r="X21" t="n">
        <v>0.22</v>
      </c>
      <c r="Y21" t="n">
        <v>1</v>
      </c>
      <c r="Z21" t="n">
        <v>10</v>
      </c>
      <c r="AA21" t="n">
        <v>57.33397446208258</v>
      </c>
      <c r="AB21" t="n">
        <v>78.44687325543067</v>
      </c>
      <c r="AC21" t="n">
        <v>70.96001377282857</v>
      </c>
      <c r="AD21" t="n">
        <v>57333.97446208258</v>
      </c>
      <c r="AE21" t="n">
        <v>78446.87325543068</v>
      </c>
      <c r="AF21" t="n">
        <v>2.586523896803489e-06</v>
      </c>
      <c r="AG21" t="n">
        <v>0.1802083333333333</v>
      </c>
      <c r="AH21" t="n">
        <v>70960.01377282858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11.5414</v>
      </c>
      <c r="E22" t="n">
        <v>8.66</v>
      </c>
      <c r="F22" t="n">
        <v>5.27</v>
      </c>
      <c r="G22" t="n">
        <v>26.36</v>
      </c>
      <c r="H22" t="n">
        <v>0.41</v>
      </c>
      <c r="I22" t="n">
        <v>12</v>
      </c>
      <c r="J22" t="n">
        <v>262.03</v>
      </c>
      <c r="K22" t="n">
        <v>59.19</v>
      </c>
      <c r="L22" t="n">
        <v>6</v>
      </c>
      <c r="M22" t="n">
        <v>10</v>
      </c>
      <c r="N22" t="n">
        <v>66.83</v>
      </c>
      <c r="O22" t="n">
        <v>32550.72</v>
      </c>
      <c r="P22" t="n">
        <v>84.58</v>
      </c>
      <c r="Q22" t="n">
        <v>202.81</v>
      </c>
      <c r="R22" t="n">
        <v>24.93</v>
      </c>
      <c r="S22" t="n">
        <v>13.89</v>
      </c>
      <c r="T22" t="n">
        <v>3805.48</v>
      </c>
      <c r="U22" t="n">
        <v>0.5600000000000001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57.46302698492764</v>
      </c>
      <c r="AB22" t="n">
        <v>78.62344861058268</v>
      </c>
      <c r="AC22" t="n">
        <v>71.11973702391001</v>
      </c>
      <c r="AD22" t="n">
        <v>57463.02698492764</v>
      </c>
      <c r="AE22" t="n">
        <v>78623.44861058268</v>
      </c>
      <c r="AF22" t="n">
        <v>2.582295174222796e-06</v>
      </c>
      <c r="AG22" t="n">
        <v>0.1804166666666667</v>
      </c>
      <c r="AH22" t="n">
        <v>71119.73702391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11.6539</v>
      </c>
      <c r="E23" t="n">
        <v>8.58</v>
      </c>
      <c r="F23" t="n">
        <v>5.24</v>
      </c>
      <c r="G23" t="n">
        <v>28.57</v>
      </c>
      <c r="H23" t="n">
        <v>0.42</v>
      </c>
      <c r="I23" t="n">
        <v>11</v>
      </c>
      <c r="J23" t="n">
        <v>262.49</v>
      </c>
      <c r="K23" t="n">
        <v>59.19</v>
      </c>
      <c r="L23" t="n">
        <v>6.25</v>
      </c>
      <c r="M23" t="n">
        <v>9</v>
      </c>
      <c r="N23" t="n">
        <v>67.05</v>
      </c>
      <c r="O23" t="n">
        <v>32608.15</v>
      </c>
      <c r="P23" t="n">
        <v>83.91</v>
      </c>
      <c r="Q23" t="n">
        <v>202.83</v>
      </c>
      <c r="R23" t="n">
        <v>23.82</v>
      </c>
      <c r="S23" t="n">
        <v>13.89</v>
      </c>
      <c r="T23" t="n">
        <v>3253.19</v>
      </c>
      <c r="U23" t="n">
        <v>0.58</v>
      </c>
      <c r="V23" t="n">
        <v>0.74</v>
      </c>
      <c r="W23" t="n">
        <v>0.66</v>
      </c>
      <c r="X23" t="n">
        <v>0.2</v>
      </c>
      <c r="Y23" t="n">
        <v>1</v>
      </c>
      <c r="Z23" t="n">
        <v>10</v>
      </c>
      <c r="AA23" t="n">
        <v>56.52601862706196</v>
      </c>
      <c r="AB23" t="n">
        <v>77.34139243746021</v>
      </c>
      <c r="AC23" t="n">
        <v>69.96003849257282</v>
      </c>
      <c r="AD23" t="n">
        <v>56526.01862706196</v>
      </c>
      <c r="AE23" t="n">
        <v>77341.39243746022</v>
      </c>
      <c r="AF23" t="n">
        <v>2.607466141965017e-06</v>
      </c>
      <c r="AG23" t="n">
        <v>0.17875</v>
      </c>
      <c r="AH23" t="n">
        <v>69960.03849257281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11.6599</v>
      </c>
      <c r="E24" t="n">
        <v>8.58</v>
      </c>
      <c r="F24" t="n">
        <v>5.23</v>
      </c>
      <c r="G24" t="n">
        <v>28.55</v>
      </c>
      <c r="H24" t="n">
        <v>0.44</v>
      </c>
      <c r="I24" t="n">
        <v>11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83.77</v>
      </c>
      <c r="Q24" t="n">
        <v>202.81</v>
      </c>
      <c r="R24" t="n">
        <v>23.85</v>
      </c>
      <c r="S24" t="n">
        <v>13.89</v>
      </c>
      <c r="T24" t="n">
        <v>3267.71</v>
      </c>
      <c r="U24" t="n">
        <v>0.58</v>
      </c>
      <c r="V24" t="n">
        <v>0.74</v>
      </c>
      <c r="W24" t="n">
        <v>0.65</v>
      </c>
      <c r="X24" t="n">
        <v>0.2</v>
      </c>
      <c r="Y24" t="n">
        <v>1</v>
      </c>
      <c r="Z24" t="n">
        <v>10</v>
      </c>
      <c r="AA24" t="n">
        <v>56.40433819717502</v>
      </c>
      <c r="AB24" t="n">
        <v>77.17490390512729</v>
      </c>
      <c r="AC24" t="n">
        <v>69.80943939209756</v>
      </c>
      <c r="AD24" t="n">
        <v>56404.33819717501</v>
      </c>
      <c r="AE24" t="n">
        <v>77174.9039051273</v>
      </c>
      <c r="AF24" t="n">
        <v>2.608808593577935e-06</v>
      </c>
      <c r="AG24" t="n">
        <v>0.17875</v>
      </c>
      <c r="AH24" t="n">
        <v>69809.43939209756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11.7509</v>
      </c>
      <c r="E25" t="n">
        <v>8.51</v>
      </c>
      <c r="F25" t="n">
        <v>5.22</v>
      </c>
      <c r="G25" t="n">
        <v>31.3</v>
      </c>
      <c r="H25" t="n">
        <v>0.46</v>
      </c>
      <c r="I25" t="n">
        <v>10</v>
      </c>
      <c r="J25" t="n">
        <v>263.42</v>
      </c>
      <c r="K25" t="n">
        <v>59.19</v>
      </c>
      <c r="L25" t="n">
        <v>6.75</v>
      </c>
      <c r="M25" t="n">
        <v>8</v>
      </c>
      <c r="N25" t="n">
        <v>67.48</v>
      </c>
      <c r="O25" t="n">
        <v>32723.25</v>
      </c>
      <c r="P25" t="n">
        <v>83.18000000000001</v>
      </c>
      <c r="Q25" t="n">
        <v>202.81</v>
      </c>
      <c r="R25" t="n">
        <v>23.22</v>
      </c>
      <c r="S25" t="n">
        <v>13.89</v>
      </c>
      <c r="T25" t="n">
        <v>2961.1</v>
      </c>
      <c r="U25" t="n">
        <v>0.6</v>
      </c>
      <c r="V25" t="n">
        <v>0.74</v>
      </c>
      <c r="W25" t="n">
        <v>0.65</v>
      </c>
      <c r="X25" t="n">
        <v>0.18</v>
      </c>
      <c r="Y25" t="n">
        <v>1</v>
      </c>
      <c r="Z25" t="n">
        <v>10</v>
      </c>
      <c r="AA25" t="n">
        <v>55.67835777883833</v>
      </c>
      <c r="AB25" t="n">
        <v>76.18158546876393</v>
      </c>
      <c r="AC25" t="n">
        <v>68.9109218731692</v>
      </c>
      <c r="AD25" t="n">
        <v>55678.35777883833</v>
      </c>
      <c r="AE25" t="n">
        <v>76181.58546876392</v>
      </c>
      <c r="AF25" t="n">
        <v>2.629169109707198e-06</v>
      </c>
      <c r="AG25" t="n">
        <v>0.1772916666666667</v>
      </c>
      <c r="AH25" t="n">
        <v>68910.92187316919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11.7528</v>
      </c>
      <c r="E26" t="n">
        <v>8.51</v>
      </c>
      <c r="F26" t="n">
        <v>5.21</v>
      </c>
      <c r="G26" t="n">
        <v>31.29</v>
      </c>
      <c r="H26" t="n">
        <v>0.47</v>
      </c>
      <c r="I26" t="n">
        <v>10</v>
      </c>
      <c r="J26" t="n">
        <v>263.89</v>
      </c>
      <c r="K26" t="n">
        <v>59.19</v>
      </c>
      <c r="L26" t="n">
        <v>7</v>
      </c>
      <c r="M26" t="n">
        <v>8</v>
      </c>
      <c r="N26" t="n">
        <v>67.7</v>
      </c>
      <c r="O26" t="n">
        <v>32780.92</v>
      </c>
      <c r="P26" t="n">
        <v>83.26000000000001</v>
      </c>
      <c r="Q26" t="n">
        <v>202.86</v>
      </c>
      <c r="R26" t="n">
        <v>23.11</v>
      </c>
      <c r="S26" t="n">
        <v>13.89</v>
      </c>
      <c r="T26" t="n">
        <v>2902.64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55.67852263798753</v>
      </c>
      <c r="AB26" t="n">
        <v>76.1818110363249</v>
      </c>
      <c r="AC26" t="n">
        <v>68.91112591287875</v>
      </c>
      <c r="AD26" t="n">
        <v>55678.52263798752</v>
      </c>
      <c r="AE26" t="n">
        <v>76181.8110363249</v>
      </c>
      <c r="AF26" t="n">
        <v>2.629594219384623e-06</v>
      </c>
      <c r="AG26" t="n">
        <v>0.1772916666666667</v>
      </c>
      <c r="AH26" t="n">
        <v>68911.12591287875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11.7536</v>
      </c>
      <c r="E27" t="n">
        <v>8.51</v>
      </c>
      <c r="F27" t="n">
        <v>5.21</v>
      </c>
      <c r="G27" t="n">
        <v>31.29</v>
      </c>
      <c r="H27" t="n">
        <v>0.49</v>
      </c>
      <c r="I27" t="n">
        <v>10</v>
      </c>
      <c r="J27" t="n">
        <v>264.36</v>
      </c>
      <c r="K27" t="n">
        <v>59.19</v>
      </c>
      <c r="L27" t="n">
        <v>7.25</v>
      </c>
      <c r="M27" t="n">
        <v>8</v>
      </c>
      <c r="N27" t="n">
        <v>67.92</v>
      </c>
      <c r="O27" t="n">
        <v>32838.68</v>
      </c>
      <c r="P27" t="n">
        <v>83.18000000000001</v>
      </c>
      <c r="Q27" t="n">
        <v>202.84</v>
      </c>
      <c r="R27" t="n">
        <v>22.99</v>
      </c>
      <c r="S27" t="n">
        <v>13.89</v>
      </c>
      <c r="T27" t="n">
        <v>2843.22</v>
      </c>
      <c r="U27" t="n">
        <v>0.6</v>
      </c>
      <c r="V27" t="n">
        <v>0.74</v>
      </c>
      <c r="W27" t="n">
        <v>0.66</v>
      </c>
      <c r="X27" t="n">
        <v>0.18</v>
      </c>
      <c r="Y27" t="n">
        <v>1</v>
      </c>
      <c r="Z27" t="n">
        <v>10</v>
      </c>
      <c r="AA27" t="n">
        <v>55.63785600813537</v>
      </c>
      <c r="AB27" t="n">
        <v>76.12616915927613</v>
      </c>
      <c r="AC27" t="n">
        <v>68.86079441848165</v>
      </c>
      <c r="AD27" t="n">
        <v>55637.85600813537</v>
      </c>
      <c r="AE27" t="n">
        <v>76126.16915927613</v>
      </c>
      <c r="AF27" t="n">
        <v>2.629773212933011e-06</v>
      </c>
      <c r="AG27" t="n">
        <v>0.1772916666666667</v>
      </c>
      <c r="AH27" t="n">
        <v>68860.79441848164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11.846</v>
      </c>
      <c r="E28" t="n">
        <v>8.44</v>
      </c>
      <c r="F28" t="n">
        <v>5.2</v>
      </c>
      <c r="G28" t="n">
        <v>34.64</v>
      </c>
      <c r="H28" t="n">
        <v>0.5</v>
      </c>
      <c r="I28" t="n">
        <v>9</v>
      </c>
      <c r="J28" t="n">
        <v>264.83</v>
      </c>
      <c r="K28" t="n">
        <v>59.19</v>
      </c>
      <c r="L28" t="n">
        <v>7.5</v>
      </c>
      <c r="M28" t="n">
        <v>7</v>
      </c>
      <c r="N28" t="n">
        <v>68.14</v>
      </c>
      <c r="O28" t="n">
        <v>32896.51</v>
      </c>
      <c r="P28" t="n">
        <v>82.56999999999999</v>
      </c>
      <c r="Q28" t="n">
        <v>202.81</v>
      </c>
      <c r="R28" t="n">
        <v>22.55</v>
      </c>
      <c r="S28" t="n">
        <v>13.89</v>
      </c>
      <c r="T28" t="n">
        <v>2632.23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54.90801302108237</v>
      </c>
      <c r="AB28" t="n">
        <v>75.12756578599058</v>
      </c>
      <c r="AC28" t="n">
        <v>67.9574963495935</v>
      </c>
      <c r="AD28" t="n">
        <v>54908.01302108237</v>
      </c>
      <c r="AE28" t="n">
        <v>75127.56578599058</v>
      </c>
      <c r="AF28" t="n">
        <v>2.650446967771956e-06</v>
      </c>
      <c r="AG28" t="n">
        <v>0.1758333333333333</v>
      </c>
      <c r="AH28" t="n">
        <v>67957.49634959349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11.8554</v>
      </c>
      <c r="E29" t="n">
        <v>8.44</v>
      </c>
      <c r="F29" t="n">
        <v>5.19</v>
      </c>
      <c r="G29" t="n">
        <v>34.6</v>
      </c>
      <c r="H29" t="n">
        <v>0.52</v>
      </c>
      <c r="I29" t="n">
        <v>9</v>
      </c>
      <c r="J29" t="n">
        <v>265.3</v>
      </c>
      <c r="K29" t="n">
        <v>59.19</v>
      </c>
      <c r="L29" t="n">
        <v>7.75</v>
      </c>
      <c r="M29" t="n">
        <v>7</v>
      </c>
      <c r="N29" t="n">
        <v>68.36</v>
      </c>
      <c r="O29" t="n">
        <v>32954.43</v>
      </c>
      <c r="P29" t="n">
        <v>82.44</v>
      </c>
      <c r="Q29" t="n">
        <v>202.81</v>
      </c>
      <c r="R29" t="n">
        <v>22.46</v>
      </c>
      <c r="S29" t="n">
        <v>13.89</v>
      </c>
      <c r="T29" t="n">
        <v>2584.72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54.77868144030556</v>
      </c>
      <c r="AB29" t="n">
        <v>74.95060861146519</v>
      </c>
      <c r="AC29" t="n">
        <v>67.79742771944379</v>
      </c>
      <c r="AD29" t="n">
        <v>54778.68144030556</v>
      </c>
      <c r="AE29" t="n">
        <v>74950.60861146518</v>
      </c>
      <c r="AF29" t="n">
        <v>2.652550141965527e-06</v>
      </c>
      <c r="AG29" t="n">
        <v>0.1758333333333333</v>
      </c>
      <c r="AH29" t="n">
        <v>67797.42771944379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11.8519</v>
      </c>
      <c r="E30" t="n">
        <v>8.44</v>
      </c>
      <c r="F30" t="n">
        <v>5.19</v>
      </c>
      <c r="G30" t="n">
        <v>34.62</v>
      </c>
      <c r="H30" t="n">
        <v>0.54</v>
      </c>
      <c r="I30" t="n">
        <v>9</v>
      </c>
      <c r="J30" t="n">
        <v>265.77</v>
      </c>
      <c r="K30" t="n">
        <v>59.19</v>
      </c>
      <c r="L30" t="n">
        <v>8</v>
      </c>
      <c r="M30" t="n">
        <v>7</v>
      </c>
      <c r="N30" t="n">
        <v>68.58</v>
      </c>
      <c r="O30" t="n">
        <v>33012.44</v>
      </c>
      <c r="P30" t="n">
        <v>82.31</v>
      </c>
      <c r="Q30" t="n">
        <v>202.81</v>
      </c>
      <c r="R30" t="n">
        <v>22.51</v>
      </c>
      <c r="S30" t="n">
        <v>13.89</v>
      </c>
      <c r="T30" t="n">
        <v>2612.06</v>
      </c>
      <c r="U30" t="n">
        <v>0.62</v>
      </c>
      <c r="V30" t="n">
        <v>0.74</v>
      </c>
      <c r="W30" t="n">
        <v>0.65</v>
      </c>
      <c r="X30" t="n">
        <v>0.15</v>
      </c>
      <c r="Y30" t="n">
        <v>1</v>
      </c>
      <c r="Z30" t="n">
        <v>10</v>
      </c>
      <c r="AA30" t="n">
        <v>54.73446000562694</v>
      </c>
      <c r="AB30" t="n">
        <v>74.89010289362594</v>
      </c>
      <c r="AC30" t="n">
        <v>67.74269658239477</v>
      </c>
      <c r="AD30" t="n">
        <v>54734.46000562694</v>
      </c>
      <c r="AE30" t="n">
        <v>74890.10289362594</v>
      </c>
      <c r="AF30" t="n">
        <v>2.651767045191325e-06</v>
      </c>
      <c r="AG30" t="n">
        <v>0.1758333333333333</v>
      </c>
      <c r="AH30" t="n">
        <v>67742.69658239477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11.8339</v>
      </c>
      <c r="E31" t="n">
        <v>8.449999999999999</v>
      </c>
      <c r="F31" t="n">
        <v>5.21</v>
      </c>
      <c r="G31" t="n">
        <v>34.7</v>
      </c>
      <c r="H31" t="n">
        <v>0.55</v>
      </c>
      <c r="I31" t="n">
        <v>9</v>
      </c>
      <c r="J31" t="n">
        <v>266.24</v>
      </c>
      <c r="K31" t="n">
        <v>59.19</v>
      </c>
      <c r="L31" t="n">
        <v>8.25</v>
      </c>
      <c r="M31" t="n">
        <v>7</v>
      </c>
      <c r="N31" t="n">
        <v>68.8</v>
      </c>
      <c r="O31" t="n">
        <v>33070.52</v>
      </c>
      <c r="P31" t="n">
        <v>82.47</v>
      </c>
      <c r="Q31" t="n">
        <v>202.81</v>
      </c>
      <c r="R31" t="n">
        <v>22.85</v>
      </c>
      <c r="S31" t="n">
        <v>13.89</v>
      </c>
      <c r="T31" t="n">
        <v>2777.7</v>
      </c>
      <c r="U31" t="n">
        <v>0.61</v>
      </c>
      <c r="V31" t="n">
        <v>0.74</v>
      </c>
      <c r="W31" t="n">
        <v>0.65</v>
      </c>
      <c r="X31" t="n">
        <v>0.17</v>
      </c>
      <c r="Y31" t="n">
        <v>1</v>
      </c>
      <c r="Z31" t="n">
        <v>10</v>
      </c>
      <c r="AA31" t="n">
        <v>54.94469468196859</v>
      </c>
      <c r="AB31" t="n">
        <v>75.17775525269576</v>
      </c>
      <c r="AC31" t="n">
        <v>68.00289580403771</v>
      </c>
      <c r="AD31" t="n">
        <v>54944.69468196859</v>
      </c>
      <c r="AE31" t="n">
        <v>75177.75525269576</v>
      </c>
      <c r="AF31" t="n">
        <v>2.64773969035257e-06</v>
      </c>
      <c r="AG31" t="n">
        <v>0.1760416666666667</v>
      </c>
      <c r="AH31" t="n">
        <v>68002.8958040377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11.934</v>
      </c>
      <c r="E32" t="n">
        <v>8.380000000000001</v>
      </c>
      <c r="F32" t="n">
        <v>5.18</v>
      </c>
      <c r="G32" t="n">
        <v>38.88</v>
      </c>
      <c r="H32" t="n">
        <v>0.57</v>
      </c>
      <c r="I32" t="n">
        <v>8</v>
      </c>
      <c r="J32" t="n">
        <v>266.71</v>
      </c>
      <c r="K32" t="n">
        <v>59.19</v>
      </c>
      <c r="L32" t="n">
        <v>8.5</v>
      </c>
      <c r="M32" t="n">
        <v>6</v>
      </c>
      <c r="N32" t="n">
        <v>69.02</v>
      </c>
      <c r="O32" t="n">
        <v>33128.7</v>
      </c>
      <c r="P32" t="n">
        <v>82.01000000000001</v>
      </c>
      <c r="Q32" t="n">
        <v>202.82</v>
      </c>
      <c r="R32" t="n">
        <v>22.21</v>
      </c>
      <c r="S32" t="n">
        <v>13.89</v>
      </c>
      <c r="T32" t="n">
        <v>2465.62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54.2043352939713</v>
      </c>
      <c r="AB32" t="n">
        <v>74.16476287568739</v>
      </c>
      <c r="AC32" t="n">
        <v>67.08658199774695</v>
      </c>
      <c r="AD32" t="n">
        <v>54204.33529397131</v>
      </c>
      <c r="AE32" t="n">
        <v>74164.76287568739</v>
      </c>
      <c r="AF32" t="n">
        <v>2.670136258094759e-06</v>
      </c>
      <c r="AG32" t="n">
        <v>0.1745833333333333</v>
      </c>
      <c r="AH32" t="n">
        <v>67086.58199774695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11.9296</v>
      </c>
      <c r="E33" t="n">
        <v>8.380000000000001</v>
      </c>
      <c r="F33" t="n">
        <v>5.19</v>
      </c>
      <c r="G33" t="n">
        <v>38.9</v>
      </c>
      <c r="H33" t="n">
        <v>0.58</v>
      </c>
      <c r="I33" t="n">
        <v>8</v>
      </c>
      <c r="J33" t="n">
        <v>267.18</v>
      </c>
      <c r="K33" t="n">
        <v>59.19</v>
      </c>
      <c r="L33" t="n">
        <v>8.75</v>
      </c>
      <c r="M33" t="n">
        <v>6</v>
      </c>
      <c r="N33" t="n">
        <v>69.23999999999999</v>
      </c>
      <c r="O33" t="n">
        <v>33186.95</v>
      </c>
      <c r="P33" t="n">
        <v>82.09999999999999</v>
      </c>
      <c r="Q33" t="n">
        <v>202.81</v>
      </c>
      <c r="R33" t="n">
        <v>22.2</v>
      </c>
      <c r="S33" t="n">
        <v>13.89</v>
      </c>
      <c r="T33" t="n">
        <v>2461.45</v>
      </c>
      <c r="U33" t="n">
        <v>0.63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54.29234801402068</v>
      </c>
      <c r="AB33" t="n">
        <v>74.28518576210604</v>
      </c>
      <c r="AC33" t="n">
        <v>67.19551189290043</v>
      </c>
      <c r="AD33" t="n">
        <v>54292.34801402068</v>
      </c>
      <c r="AE33" t="n">
        <v>74285.18576210603</v>
      </c>
      <c r="AF33" t="n">
        <v>2.669151793578619e-06</v>
      </c>
      <c r="AG33" t="n">
        <v>0.1745833333333333</v>
      </c>
      <c r="AH33" t="n">
        <v>67195.51189290042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11.9466</v>
      </c>
      <c r="E34" t="n">
        <v>8.369999999999999</v>
      </c>
      <c r="F34" t="n">
        <v>5.17</v>
      </c>
      <c r="G34" t="n">
        <v>38.81</v>
      </c>
      <c r="H34" t="n">
        <v>0.6</v>
      </c>
      <c r="I34" t="n">
        <v>8</v>
      </c>
      <c r="J34" t="n">
        <v>267.66</v>
      </c>
      <c r="K34" t="n">
        <v>59.19</v>
      </c>
      <c r="L34" t="n">
        <v>9</v>
      </c>
      <c r="M34" t="n">
        <v>6</v>
      </c>
      <c r="N34" t="n">
        <v>69.45999999999999</v>
      </c>
      <c r="O34" t="n">
        <v>33245.29</v>
      </c>
      <c r="P34" t="n">
        <v>81.66</v>
      </c>
      <c r="Q34" t="n">
        <v>202.81</v>
      </c>
      <c r="R34" t="n">
        <v>21.89</v>
      </c>
      <c r="S34" t="n">
        <v>13.89</v>
      </c>
      <c r="T34" t="n">
        <v>2303.5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53.9615441257798</v>
      </c>
      <c r="AB34" t="n">
        <v>73.83256528817753</v>
      </c>
      <c r="AC34" t="n">
        <v>66.78608888174671</v>
      </c>
      <c r="AD34" t="n">
        <v>53961.5441257798</v>
      </c>
      <c r="AE34" t="n">
        <v>73832.56528817753</v>
      </c>
      <c r="AF34" t="n">
        <v>2.672955406481888e-06</v>
      </c>
      <c r="AG34" t="n">
        <v>0.174375</v>
      </c>
      <c r="AH34" t="n">
        <v>66786.08888174671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11.9403</v>
      </c>
      <c r="E35" t="n">
        <v>8.380000000000001</v>
      </c>
      <c r="F35" t="n">
        <v>5.18</v>
      </c>
      <c r="G35" t="n">
        <v>38.84</v>
      </c>
      <c r="H35" t="n">
        <v>0.61</v>
      </c>
      <c r="I35" t="n">
        <v>8</v>
      </c>
      <c r="J35" t="n">
        <v>268.13</v>
      </c>
      <c r="K35" t="n">
        <v>59.19</v>
      </c>
      <c r="L35" t="n">
        <v>9.25</v>
      </c>
      <c r="M35" t="n">
        <v>6</v>
      </c>
      <c r="N35" t="n">
        <v>69.69</v>
      </c>
      <c r="O35" t="n">
        <v>33303.72</v>
      </c>
      <c r="P35" t="n">
        <v>81.55</v>
      </c>
      <c r="Q35" t="n">
        <v>202.81</v>
      </c>
      <c r="R35" t="n">
        <v>21.94</v>
      </c>
      <c r="S35" t="n">
        <v>13.89</v>
      </c>
      <c r="T35" t="n">
        <v>2331.63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53.96734455552583</v>
      </c>
      <c r="AB35" t="n">
        <v>73.84050169205297</v>
      </c>
      <c r="AC35" t="n">
        <v>66.79326784637506</v>
      </c>
      <c r="AD35" t="n">
        <v>53967.34455552584</v>
      </c>
      <c r="AE35" t="n">
        <v>73840.50169205297</v>
      </c>
      <c r="AF35" t="n">
        <v>2.671545832288324e-06</v>
      </c>
      <c r="AG35" t="n">
        <v>0.1745833333333333</v>
      </c>
      <c r="AH35" t="n">
        <v>66793.26784637506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11.9498</v>
      </c>
      <c r="E36" t="n">
        <v>8.369999999999999</v>
      </c>
      <c r="F36" t="n">
        <v>5.17</v>
      </c>
      <c r="G36" t="n">
        <v>38.79</v>
      </c>
      <c r="H36" t="n">
        <v>0.63</v>
      </c>
      <c r="I36" t="n">
        <v>8</v>
      </c>
      <c r="J36" t="n">
        <v>268.61</v>
      </c>
      <c r="K36" t="n">
        <v>59.19</v>
      </c>
      <c r="L36" t="n">
        <v>9.5</v>
      </c>
      <c r="M36" t="n">
        <v>6</v>
      </c>
      <c r="N36" t="n">
        <v>69.91</v>
      </c>
      <c r="O36" t="n">
        <v>33362.23</v>
      </c>
      <c r="P36" t="n">
        <v>81.31999999999999</v>
      </c>
      <c r="Q36" t="n">
        <v>202.81</v>
      </c>
      <c r="R36" t="n">
        <v>21.77</v>
      </c>
      <c r="S36" t="n">
        <v>13.89</v>
      </c>
      <c r="T36" t="n">
        <v>2246.04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53.79289674726108</v>
      </c>
      <c r="AB36" t="n">
        <v>73.60181450469109</v>
      </c>
      <c r="AC36" t="n">
        <v>66.57736062917539</v>
      </c>
      <c r="AD36" t="n">
        <v>53792.89674726108</v>
      </c>
      <c r="AE36" t="n">
        <v>73601.81450469109</v>
      </c>
      <c r="AF36" t="n">
        <v>2.673671380675444e-06</v>
      </c>
      <c r="AG36" t="n">
        <v>0.174375</v>
      </c>
      <c r="AH36" t="n">
        <v>66577.36062917538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12.0365</v>
      </c>
      <c r="E37" t="n">
        <v>8.31</v>
      </c>
      <c r="F37" t="n">
        <v>5.16</v>
      </c>
      <c r="G37" t="n">
        <v>44.24</v>
      </c>
      <c r="H37" t="n">
        <v>0.64</v>
      </c>
      <c r="I37" t="n">
        <v>7</v>
      </c>
      <c r="J37" t="n">
        <v>269.08</v>
      </c>
      <c r="K37" t="n">
        <v>59.19</v>
      </c>
      <c r="L37" t="n">
        <v>9.75</v>
      </c>
      <c r="M37" t="n">
        <v>5</v>
      </c>
      <c r="N37" t="n">
        <v>70.14</v>
      </c>
      <c r="O37" t="n">
        <v>33420.83</v>
      </c>
      <c r="P37" t="n">
        <v>81.04000000000001</v>
      </c>
      <c r="Q37" t="n">
        <v>202.81</v>
      </c>
      <c r="R37" t="n">
        <v>21.42</v>
      </c>
      <c r="S37" t="n">
        <v>13.89</v>
      </c>
      <c r="T37" t="n">
        <v>2074.29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53.26301647343594</v>
      </c>
      <c r="AB37" t="n">
        <v>72.87680893737605</v>
      </c>
      <c r="AC37" t="n">
        <v>65.92154857565295</v>
      </c>
      <c r="AD37" t="n">
        <v>53263.01647343594</v>
      </c>
      <c r="AE37" t="n">
        <v>72876.80893737606</v>
      </c>
      <c r="AF37" t="n">
        <v>2.693069806482116e-06</v>
      </c>
      <c r="AG37" t="n">
        <v>0.173125</v>
      </c>
      <c r="AH37" t="n">
        <v>65921.54857565295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12.0305</v>
      </c>
      <c r="E38" t="n">
        <v>8.31</v>
      </c>
      <c r="F38" t="n">
        <v>5.17</v>
      </c>
      <c r="G38" t="n">
        <v>44.27</v>
      </c>
      <c r="H38" t="n">
        <v>0.66</v>
      </c>
      <c r="I38" t="n">
        <v>7</v>
      </c>
      <c r="J38" t="n">
        <v>269.56</v>
      </c>
      <c r="K38" t="n">
        <v>59.19</v>
      </c>
      <c r="L38" t="n">
        <v>10</v>
      </c>
      <c r="M38" t="n">
        <v>5</v>
      </c>
      <c r="N38" t="n">
        <v>70.36</v>
      </c>
      <c r="O38" t="n">
        <v>33479.51</v>
      </c>
      <c r="P38" t="n">
        <v>81.11</v>
      </c>
      <c r="Q38" t="n">
        <v>202.82</v>
      </c>
      <c r="R38" t="n">
        <v>21.53</v>
      </c>
      <c r="S38" t="n">
        <v>13.89</v>
      </c>
      <c r="T38" t="n">
        <v>2127.84</v>
      </c>
      <c r="U38" t="n">
        <v>0.65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53.34766903363407</v>
      </c>
      <c r="AB38" t="n">
        <v>72.99263430484646</v>
      </c>
      <c r="AC38" t="n">
        <v>66.02631973261393</v>
      </c>
      <c r="AD38" t="n">
        <v>53347.66903363407</v>
      </c>
      <c r="AE38" t="n">
        <v>72992.63430484646</v>
      </c>
      <c r="AF38" t="n">
        <v>2.691727354869197e-06</v>
      </c>
      <c r="AG38" t="n">
        <v>0.173125</v>
      </c>
      <c r="AH38" t="n">
        <v>66026.31973261393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12.0474</v>
      </c>
      <c r="E39" t="n">
        <v>8.300000000000001</v>
      </c>
      <c r="F39" t="n">
        <v>5.15</v>
      </c>
      <c r="G39" t="n">
        <v>44.17</v>
      </c>
      <c r="H39" t="n">
        <v>0.68</v>
      </c>
      <c r="I39" t="n">
        <v>7</v>
      </c>
      <c r="J39" t="n">
        <v>270.03</v>
      </c>
      <c r="K39" t="n">
        <v>59.19</v>
      </c>
      <c r="L39" t="n">
        <v>10.25</v>
      </c>
      <c r="M39" t="n">
        <v>5</v>
      </c>
      <c r="N39" t="n">
        <v>70.59</v>
      </c>
      <c r="O39" t="n">
        <v>33538.28</v>
      </c>
      <c r="P39" t="n">
        <v>81.02</v>
      </c>
      <c r="Q39" t="n">
        <v>202.81</v>
      </c>
      <c r="R39" t="n">
        <v>21.18</v>
      </c>
      <c r="S39" t="n">
        <v>13.89</v>
      </c>
      <c r="T39" t="n">
        <v>1955.97</v>
      </c>
      <c r="U39" t="n">
        <v>0.66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53.17947188210081</v>
      </c>
      <c r="AB39" t="n">
        <v>72.76249954178414</v>
      </c>
      <c r="AC39" t="n">
        <v>65.81814870834205</v>
      </c>
      <c r="AD39" t="n">
        <v>53179.47188210081</v>
      </c>
      <c r="AE39" t="n">
        <v>72762.49954178414</v>
      </c>
      <c r="AF39" t="n">
        <v>2.695508593578917e-06</v>
      </c>
      <c r="AG39" t="n">
        <v>0.1729166666666667</v>
      </c>
      <c r="AH39" t="n">
        <v>65818.14870834205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12.0446</v>
      </c>
      <c r="E40" t="n">
        <v>8.300000000000001</v>
      </c>
      <c r="F40" t="n">
        <v>5.16</v>
      </c>
      <c r="G40" t="n">
        <v>44.19</v>
      </c>
      <c r="H40" t="n">
        <v>0.6899999999999999</v>
      </c>
      <c r="I40" t="n">
        <v>7</v>
      </c>
      <c r="J40" t="n">
        <v>270.51</v>
      </c>
      <c r="K40" t="n">
        <v>59.19</v>
      </c>
      <c r="L40" t="n">
        <v>10.5</v>
      </c>
      <c r="M40" t="n">
        <v>5</v>
      </c>
      <c r="N40" t="n">
        <v>70.81999999999999</v>
      </c>
      <c r="O40" t="n">
        <v>33597.14</v>
      </c>
      <c r="P40" t="n">
        <v>81.09</v>
      </c>
      <c r="Q40" t="n">
        <v>202.81</v>
      </c>
      <c r="R40" t="n">
        <v>21.29</v>
      </c>
      <c r="S40" t="n">
        <v>13.89</v>
      </c>
      <c r="T40" t="n">
        <v>2007.99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53.25048816062496</v>
      </c>
      <c r="AB40" t="n">
        <v>72.85966714707794</v>
      </c>
      <c r="AC40" t="n">
        <v>65.90604277376222</v>
      </c>
      <c r="AD40" t="n">
        <v>53250.48816062496</v>
      </c>
      <c r="AE40" t="n">
        <v>72859.66714707794</v>
      </c>
      <c r="AF40" t="n">
        <v>2.694882116159556e-06</v>
      </c>
      <c r="AG40" t="n">
        <v>0.1729166666666667</v>
      </c>
      <c r="AH40" t="n">
        <v>65906.04277376222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12.0281</v>
      </c>
      <c r="E41" t="n">
        <v>8.31</v>
      </c>
      <c r="F41" t="n">
        <v>5.17</v>
      </c>
      <c r="G41" t="n">
        <v>44.29</v>
      </c>
      <c r="H41" t="n">
        <v>0.71</v>
      </c>
      <c r="I41" t="n">
        <v>7</v>
      </c>
      <c r="J41" t="n">
        <v>270.99</v>
      </c>
      <c r="K41" t="n">
        <v>59.19</v>
      </c>
      <c r="L41" t="n">
        <v>10.75</v>
      </c>
      <c r="M41" t="n">
        <v>5</v>
      </c>
      <c r="N41" t="n">
        <v>71.04000000000001</v>
      </c>
      <c r="O41" t="n">
        <v>33656.08</v>
      </c>
      <c r="P41" t="n">
        <v>81.16</v>
      </c>
      <c r="Q41" t="n">
        <v>202.85</v>
      </c>
      <c r="R41" t="n">
        <v>21.65</v>
      </c>
      <c r="S41" t="n">
        <v>13.89</v>
      </c>
      <c r="T41" t="n">
        <v>2192.14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53.38046016544379</v>
      </c>
      <c r="AB41" t="n">
        <v>73.03750057803113</v>
      </c>
      <c r="AC41" t="n">
        <v>66.06690403165609</v>
      </c>
      <c r="AD41" t="n">
        <v>53380.46016544379</v>
      </c>
      <c r="AE41" t="n">
        <v>73037.50057803113</v>
      </c>
      <c r="AF41" t="n">
        <v>2.691190374224029e-06</v>
      </c>
      <c r="AG41" t="n">
        <v>0.173125</v>
      </c>
      <c r="AH41" t="n">
        <v>66066.9040316561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12.0413</v>
      </c>
      <c r="E42" t="n">
        <v>8.300000000000001</v>
      </c>
      <c r="F42" t="n">
        <v>5.16</v>
      </c>
      <c r="G42" t="n">
        <v>44.21</v>
      </c>
      <c r="H42" t="n">
        <v>0.72</v>
      </c>
      <c r="I42" t="n">
        <v>7</v>
      </c>
      <c r="J42" t="n">
        <v>271.47</v>
      </c>
      <c r="K42" t="n">
        <v>59.19</v>
      </c>
      <c r="L42" t="n">
        <v>11</v>
      </c>
      <c r="M42" t="n">
        <v>5</v>
      </c>
      <c r="N42" t="n">
        <v>71.27</v>
      </c>
      <c r="O42" t="n">
        <v>33715.11</v>
      </c>
      <c r="P42" t="n">
        <v>80.78</v>
      </c>
      <c r="Q42" t="n">
        <v>202.82</v>
      </c>
      <c r="R42" t="n">
        <v>21.26</v>
      </c>
      <c r="S42" t="n">
        <v>13.89</v>
      </c>
      <c r="T42" t="n">
        <v>1997.13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53.12432745655486</v>
      </c>
      <c r="AB42" t="n">
        <v>72.68704850595185</v>
      </c>
      <c r="AC42" t="n">
        <v>65.74989861347339</v>
      </c>
      <c r="AD42" t="n">
        <v>53124.32745655486</v>
      </c>
      <c r="AE42" t="n">
        <v>72687.04850595185</v>
      </c>
      <c r="AF42" t="n">
        <v>2.69414376777245e-06</v>
      </c>
      <c r="AG42" t="n">
        <v>0.1729166666666667</v>
      </c>
      <c r="AH42" t="n">
        <v>65749.89861347339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12.0228</v>
      </c>
      <c r="E43" t="n">
        <v>8.32</v>
      </c>
      <c r="F43" t="n">
        <v>5.17</v>
      </c>
      <c r="G43" t="n">
        <v>44.32</v>
      </c>
      <c r="H43" t="n">
        <v>0.74</v>
      </c>
      <c r="I43" t="n">
        <v>7</v>
      </c>
      <c r="J43" t="n">
        <v>271.95</v>
      </c>
      <c r="K43" t="n">
        <v>59.19</v>
      </c>
      <c r="L43" t="n">
        <v>11.25</v>
      </c>
      <c r="M43" t="n">
        <v>5</v>
      </c>
      <c r="N43" t="n">
        <v>71.5</v>
      </c>
      <c r="O43" t="n">
        <v>33774.23</v>
      </c>
      <c r="P43" t="n">
        <v>80.69</v>
      </c>
      <c r="Q43" t="n">
        <v>202.81</v>
      </c>
      <c r="R43" t="n">
        <v>21.75</v>
      </c>
      <c r="S43" t="n">
        <v>13.89</v>
      </c>
      <c r="T43" t="n">
        <v>2240.34</v>
      </c>
      <c r="U43" t="n">
        <v>0.64</v>
      </c>
      <c r="V43" t="n">
        <v>0.75</v>
      </c>
      <c r="W43" t="n">
        <v>0.65</v>
      </c>
      <c r="X43" t="n">
        <v>0.13</v>
      </c>
      <c r="Y43" t="n">
        <v>1</v>
      </c>
      <c r="Z43" t="n">
        <v>10</v>
      </c>
      <c r="AA43" t="n">
        <v>53.19110431428722</v>
      </c>
      <c r="AB43" t="n">
        <v>72.7784155486883</v>
      </c>
      <c r="AC43" t="n">
        <v>65.83254571388551</v>
      </c>
      <c r="AD43" t="n">
        <v>53191.10431428721</v>
      </c>
      <c r="AE43" t="n">
        <v>72778.4155486883</v>
      </c>
      <c r="AF43" t="n">
        <v>2.690004541965952e-06</v>
      </c>
      <c r="AG43" t="n">
        <v>0.1733333333333333</v>
      </c>
      <c r="AH43" t="n">
        <v>65832.54571388551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12.1445</v>
      </c>
      <c r="E44" t="n">
        <v>8.23</v>
      </c>
      <c r="F44" t="n">
        <v>5.14</v>
      </c>
      <c r="G44" t="n">
        <v>51.36</v>
      </c>
      <c r="H44" t="n">
        <v>0.75</v>
      </c>
      <c r="I44" t="n">
        <v>6</v>
      </c>
      <c r="J44" t="n">
        <v>272.43</v>
      </c>
      <c r="K44" t="n">
        <v>59.19</v>
      </c>
      <c r="L44" t="n">
        <v>11.5</v>
      </c>
      <c r="M44" t="n">
        <v>4</v>
      </c>
      <c r="N44" t="n">
        <v>71.73</v>
      </c>
      <c r="O44" t="n">
        <v>33833.57</v>
      </c>
      <c r="P44" t="n">
        <v>79.87</v>
      </c>
      <c r="Q44" t="n">
        <v>202.82</v>
      </c>
      <c r="R44" t="n">
        <v>20.74</v>
      </c>
      <c r="S44" t="n">
        <v>13.89</v>
      </c>
      <c r="T44" t="n">
        <v>1738.78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52.22433922888078</v>
      </c>
      <c r="AB44" t="n">
        <v>71.45564490817041</v>
      </c>
      <c r="AC44" t="n">
        <v>64.636018446778</v>
      </c>
      <c r="AD44" t="n">
        <v>52224.33922888078</v>
      </c>
      <c r="AE44" t="n">
        <v>71455.64490817042</v>
      </c>
      <c r="AF44" t="n">
        <v>2.717233935514647e-06</v>
      </c>
      <c r="AG44" t="n">
        <v>0.1714583333333334</v>
      </c>
      <c r="AH44" t="n">
        <v>64636.01844677799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12.14</v>
      </c>
      <c r="E45" t="n">
        <v>8.24</v>
      </c>
      <c r="F45" t="n">
        <v>5.14</v>
      </c>
      <c r="G45" t="n">
        <v>51.39</v>
      </c>
      <c r="H45" t="n">
        <v>0.77</v>
      </c>
      <c r="I45" t="n">
        <v>6</v>
      </c>
      <c r="J45" t="n">
        <v>272.91</v>
      </c>
      <c r="K45" t="n">
        <v>59.19</v>
      </c>
      <c r="L45" t="n">
        <v>11.75</v>
      </c>
      <c r="M45" t="n">
        <v>4</v>
      </c>
      <c r="N45" t="n">
        <v>71.95999999999999</v>
      </c>
      <c r="O45" t="n">
        <v>33892.87</v>
      </c>
      <c r="P45" t="n">
        <v>79.97</v>
      </c>
      <c r="Q45" t="n">
        <v>202.82</v>
      </c>
      <c r="R45" t="n">
        <v>20.75</v>
      </c>
      <c r="S45" t="n">
        <v>13.89</v>
      </c>
      <c r="T45" t="n">
        <v>1747.09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52.28854564362982</v>
      </c>
      <c r="AB45" t="n">
        <v>71.54349495741712</v>
      </c>
      <c r="AC45" t="n">
        <v>64.71548421062295</v>
      </c>
      <c r="AD45" t="n">
        <v>52288.54564362983</v>
      </c>
      <c r="AE45" t="n">
        <v>71543.49495741712</v>
      </c>
      <c r="AF45" t="n">
        <v>2.716227096804959e-06</v>
      </c>
      <c r="AG45" t="n">
        <v>0.1716666666666667</v>
      </c>
      <c r="AH45" t="n">
        <v>64715.48421062295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12.1396</v>
      </c>
      <c r="E46" t="n">
        <v>8.24</v>
      </c>
      <c r="F46" t="n">
        <v>5.14</v>
      </c>
      <c r="G46" t="n">
        <v>51.39</v>
      </c>
      <c r="H46" t="n">
        <v>0.78</v>
      </c>
      <c r="I46" t="n">
        <v>6</v>
      </c>
      <c r="J46" t="n">
        <v>273.39</v>
      </c>
      <c r="K46" t="n">
        <v>59.19</v>
      </c>
      <c r="L46" t="n">
        <v>12</v>
      </c>
      <c r="M46" t="n">
        <v>4</v>
      </c>
      <c r="N46" t="n">
        <v>72.2</v>
      </c>
      <c r="O46" t="n">
        <v>33952.26</v>
      </c>
      <c r="P46" t="n">
        <v>80</v>
      </c>
      <c r="Q46" t="n">
        <v>202.81</v>
      </c>
      <c r="R46" t="n">
        <v>20.84</v>
      </c>
      <c r="S46" t="n">
        <v>13.89</v>
      </c>
      <c r="T46" t="n">
        <v>1790.4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52.30363871205247</v>
      </c>
      <c r="AB46" t="n">
        <v>71.56414595949215</v>
      </c>
      <c r="AC46" t="n">
        <v>64.73416431004379</v>
      </c>
      <c r="AD46" t="n">
        <v>52303.63871205247</v>
      </c>
      <c r="AE46" t="n">
        <v>71564.14595949215</v>
      </c>
      <c r="AF46" t="n">
        <v>2.716137600030764e-06</v>
      </c>
      <c r="AG46" t="n">
        <v>0.1716666666666667</v>
      </c>
      <c r="AH46" t="n">
        <v>64734.1643100438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12.1441</v>
      </c>
      <c r="E47" t="n">
        <v>8.23</v>
      </c>
      <c r="F47" t="n">
        <v>5.14</v>
      </c>
      <c r="G47" t="n">
        <v>51.36</v>
      </c>
      <c r="H47" t="n">
        <v>0.8</v>
      </c>
      <c r="I47" t="n">
        <v>6</v>
      </c>
      <c r="J47" t="n">
        <v>273.87</v>
      </c>
      <c r="K47" t="n">
        <v>59.19</v>
      </c>
      <c r="L47" t="n">
        <v>12.25</v>
      </c>
      <c r="M47" t="n">
        <v>4</v>
      </c>
      <c r="N47" t="n">
        <v>72.43000000000001</v>
      </c>
      <c r="O47" t="n">
        <v>34011.74</v>
      </c>
      <c r="P47" t="n">
        <v>79.89</v>
      </c>
      <c r="Q47" t="n">
        <v>202.81</v>
      </c>
      <c r="R47" t="n">
        <v>20.81</v>
      </c>
      <c r="S47" t="n">
        <v>13.89</v>
      </c>
      <c r="T47" t="n">
        <v>1773.13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52.23494346516942</v>
      </c>
      <c r="AB47" t="n">
        <v>71.47015409208642</v>
      </c>
      <c r="AC47" t="n">
        <v>64.64914289454482</v>
      </c>
      <c r="AD47" t="n">
        <v>52234.94346516942</v>
      </c>
      <c r="AE47" t="n">
        <v>71470.15409208642</v>
      </c>
      <c r="AF47" t="n">
        <v>2.717144438740453e-06</v>
      </c>
      <c r="AG47" t="n">
        <v>0.1714583333333334</v>
      </c>
      <c r="AH47" t="n">
        <v>64649.14289454482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12.1556</v>
      </c>
      <c r="E48" t="n">
        <v>8.23</v>
      </c>
      <c r="F48" t="n">
        <v>5.13</v>
      </c>
      <c r="G48" t="n">
        <v>51.28</v>
      </c>
      <c r="H48" t="n">
        <v>0.8100000000000001</v>
      </c>
      <c r="I48" t="n">
        <v>6</v>
      </c>
      <c r="J48" t="n">
        <v>274.35</v>
      </c>
      <c r="K48" t="n">
        <v>59.19</v>
      </c>
      <c r="L48" t="n">
        <v>12.5</v>
      </c>
      <c r="M48" t="n">
        <v>4</v>
      </c>
      <c r="N48" t="n">
        <v>72.66</v>
      </c>
      <c r="O48" t="n">
        <v>34071.31</v>
      </c>
      <c r="P48" t="n">
        <v>79.67</v>
      </c>
      <c r="Q48" t="n">
        <v>202.82</v>
      </c>
      <c r="R48" t="n">
        <v>20.42</v>
      </c>
      <c r="S48" t="n">
        <v>13.89</v>
      </c>
      <c r="T48" t="n">
        <v>1581.52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52.06195233900958</v>
      </c>
      <c r="AB48" t="n">
        <v>71.2334600014448</v>
      </c>
      <c r="AC48" t="n">
        <v>64.43503855571171</v>
      </c>
      <c r="AD48" t="n">
        <v>52061.95233900958</v>
      </c>
      <c r="AE48" t="n">
        <v>71233.46000144479</v>
      </c>
      <c r="AF48" t="n">
        <v>2.719717470998546e-06</v>
      </c>
      <c r="AG48" t="n">
        <v>0.1714583333333334</v>
      </c>
      <c r="AH48" t="n">
        <v>64435.03855571172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12.1339</v>
      </c>
      <c r="E49" t="n">
        <v>8.24</v>
      </c>
      <c r="F49" t="n">
        <v>5.14</v>
      </c>
      <c r="G49" t="n">
        <v>51.43</v>
      </c>
      <c r="H49" t="n">
        <v>0.83</v>
      </c>
      <c r="I49" t="n">
        <v>6</v>
      </c>
      <c r="J49" t="n">
        <v>274.84</v>
      </c>
      <c r="K49" t="n">
        <v>59.19</v>
      </c>
      <c r="L49" t="n">
        <v>12.75</v>
      </c>
      <c r="M49" t="n">
        <v>4</v>
      </c>
      <c r="N49" t="n">
        <v>72.89</v>
      </c>
      <c r="O49" t="n">
        <v>34130.98</v>
      </c>
      <c r="P49" t="n">
        <v>79.81</v>
      </c>
      <c r="Q49" t="n">
        <v>202.82</v>
      </c>
      <c r="R49" t="n">
        <v>20.78</v>
      </c>
      <c r="S49" t="n">
        <v>13.89</v>
      </c>
      <c r="T49" t="n">
        <v>1759.79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52.24187917527333</v>
      </c>
      <c r="AB49" t="n">
        <v>71.4796438366325</v>
      </c>
      <c r="AC49" t="n">
        <v>64.65772695119038</v>
      </c>
      <c r="AD49" t="n">
        <v>52241.87917527332</v>
      </c>
      <c r="AE49" t="n">
        <v>71479.6438366325</v>
      </c>
      <c r="AF49" t="n">
        <v>2.714862270998492e-06</v>
      </c>
      <c r="AG49" t="n">
        <v>0.1716666666666667</v>
      </c>
      <c r="AH49" t="n">
        <v>64657.72695119038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12.1408</v>
      </c>
      <c r="E50" t="n">
        <v>8.24</v>
      </c>
      <c r="F50" t="n">
        <v>5.14</v>
      </c>
      <c r="G50" t="n">
        <v>51.38</v>
      </c>
      <c r="H50" t="n">
        <v>0.84</v>
      </c>
      <c r="I50" t="n">
        <v>6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79.68000000000001</v>
      </c>
      <c r="Q50" t="n">
        <v>202.81</v>
      </c>
      <c r="R50" t="n">
        <v>20.69</v>
      </c>
      <c r="S50" t="n">
        <v>13.89</v>
      </c>
      <c r="T50" t="n">
        <v>1717.23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52.15526792739638</v>
      </c>
      <c r="AB50" t="n">
        <v>71.36113850626876</v>
      </c>
      <c r="AC50" t="n">
        <v>64.55053160323324</v>
      </c>
      <c r="AD50" t="n">
        <v>52155.26792739638</v>
      </c>
      <c r="AE50" t="n">
        <v>71361.13850626876</v>
      </c>
      <c r="AF50" t="n">
        <v>2.716406090353348e-06</v>
      </c>
      <c r="AG50" t="n">
        <v>0.1716666666666667</v>
      </c>
      <c r="AH50" t="n">
        <v>64550.53160323324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12.1433</v>
      </c>
      <c r="E51" t="n">
        <v>8.24</v>
      </c>
      <c r="F51" t="n">
        <v>5.14</v>
      </c>
      <c r="G51" t="n">
        <v>51.37</v>
      </c>
      <c r="H51" t="n">
        <v>0.86</v>
      </c>
      <c r="I51" t="n">
        <v>6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79.55</v>
      </c>
      <c r="Q51" t="n">
        <v>202.81</v>
      </c>
      <c r="R51" t="n">
        <v>20.7</v>
      </c>
      <c r="S51" t="n">
        <v>13.89</v>
      </c>
      <c r="T51" t="n">
        <v>1718.32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52.08676076525716</v>
      </c>
      <c r="AB51" t="n">
        <v>71.26740398470724</v>
      </c>
      <c r="AC51" t="n">
        <v>64.4657429728523</v>
      </c>
      <c r="AD51" t="n">
        <v>52086.76076525716</v>
      </c>
      <c r="AE51" t="n">
        <v>71267.40398470724</v>
      </c>
      <c r="AF51" t="n">
        <v>2.716965445192063e-06</v>
      </c>
      <c r="AG51" t="n">
        <v>0.1716666666666667</v>
      </c>
      <c r="AH51" t="n">
        <v>64465.74297285229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12.1449</v>
      </c>
      <c r="E52" t="n">
        <v>8.23</v>
      </c>
      <c r="F52" t="n">
        <v>5.14</v>
      </c>
      <c r="G52" t="n">
        <v>51.36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4</v>
      </c>
      <c r="N52" t="n">
        <v>73.59999999999999</v>
      </c>
      <c r="O52" t="n">
        <v>34310.51</v>
      </c>
      <c r="P52" t="n">
        <v>79.47</v>
      </c>
      <c r="Q52" t="n">
        <v>202.81</v>
      </c>
      <c r="R52" t="n">
        <v>20.66</v>
      </c>
      <c r="S52" t="n">
        <v>13.89</v>
      </c>
      <c r="T52" t="n">
        <v>1697.43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52.04346304535049</v>
      </c>
      <c r="AB52" t="n">
        <v>71.20816213417035</v>
      </c>
      <c r="AC52" t="n">
        <v>64.41215508138417</v>
      </c>
      <c r="AD52" t="n">
        <v>52043.46304535049</v>
      </c>
      <c r="AE52" t="n">
        <v>71208.16213417036</v>
      </c>
      <c r="AF52" t="n">
        <v>2.717323432288842e-06</v>
      </c>
      <c r="AG52" t="n">
        <v>0.1714583333333334</v>
      </c>
      <c r="AH52" t="n">
        <v>64412.15508138417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12.1437</v>
      </c>
      <c r="E53" t="n">
        <v>8.23</v>
      </c>
      <c r="F53" t="n">
        <v>5.14</v>
      </c>
      <c r="G53" t="n">
        <v>51.36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4</v>
      </c>
      <c r="N53" t="n">
        <v>73.84</v>
      </c>
      <c r="O53" t="n">
        <v>34370.54</v>
      </c>
      <c r="P53" t="n">
        <v>79.27</v>
      </c>
      <c r="Q53" t="n">
        <v>202.81</v>
      </c>
      <c r="R53" t="n">
        <v>20.75</v>
      </c>
      <c r="S53" t="n">
        <v>13.89</v>
      </c>
      <c r="T53" t="n">
        <v>1744.21</v>
      </c>
      <c r="U53" t="n">
        <v>0.67</v>
      </c>
      <c r="V53" t="n">
        <v>0.75</v>
      </c>
      <c r="W53" t="n">
        <v>0.64</v>
      </c>
      <c r="X53" t="n">
        <v>0.1</v>
      </c>
      <c r="Y53" t="n">
        <v>1</v>
      </c>
      <c r="Z53" t="n">
        <v>10</v>
      </c>
      <c r="AA53" t="n">
        <v>51.9587450795665</v>
      </c>
      <c r="AB53" t="n">
        <v>71.09224727589189</v>
      </c>
      <c r="AC53" t="n">
        <v>64.30730297449225</v>
      </c>
      <c r="AD53" t="n">
        <v>51958.7450795665</v>
      </c>
      <c r="AE53" t="n">
        <v>71092.24727589189</v>
      </c>
      <c r="AF53" t="n">
        <v>2.717054941966258e-06</v>
      </c>
      <c r="AG53" t="n">
        <v>0.1714583333333334</v>
      </c>
      <c r="AH53" t="n">
        <v>64307.30297449224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12.1417</v>
      </c>
      <c r="E54" t="n">
        <v>8.24</v>
      </c>
      <c r="F54" t="n">
        <v>5.14</v>
      </c>
      <c r="G54" t="n">
        <v>51.38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79.15000000000001</v>
      </c>
      <c r="Q54" t="n">
        <v>202.81</v>
      </c>
      <c r="R54" t="n">
        <v>20.83</v>
      </c>
      <c r="S54" t="n">
        <v>13.89</v>
      </c>
      <c r="T54" t="n">
        <v>1786.8</v>
      </c>
      <c r="U54" t="n">
        <v>0.67</v>
      </c>
      <c r="V54" t="n">
        <v>0.75</v>
      </c>
      <c r="W54" t="n">
        <v>0.64</v>
      </c>
      <c r="X54" t="n">
        <v>0.1</v>
      </c>
      <c r="Y54" t="n">
        <v>1</v>
      </c>
      <c r="Z54" t="n">
        <v>10</v>
      </c>
      <c r="AA54" t="n">
        <v>51.91402992386506</v>
      </c>
      <c r="AB54" t="n">
        <v>71.03106602716777</v>
      </c>
      <c r="AC54" t="n">
        <v>64.2519607782779</v>
      </c>
      <c r="AD54" t="n">
        <v>51914.02992386506</v>
      </c>
      <c r="AE54" t="n">
        <v>71031.06602716776</v>
      </c>
      <c r="AF54" t="n">
        <v>2.716607458095285e-06</v>
      </c>
      <c r="AG54" t="n">
        <v>0.1716666666666667</v>
      </c>
      <c r="AH54" t="n">
        <v>64251.96077827791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12.2387</v>
      </c>
      <c r="E55" t="n">
        <v>8.17</v>
      </c>
      <c r="F55" t="n">
        <v>5.12</v>
      </c>
      <c r="G55" t="n">
        <v>61.46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78.76000000000001</v>
      </c>
      <c r="Q55" t="n">
        <v>202.81</v>
      </c>
      <c r="R55" t="n">
        <v>20.32</v>
      </c>
      <c r="S55" t="n">
        <v>13.89</v>
      </c>
      <c r="T55" t="n">
        <v>1532.72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51.28739453355696</v>
      </c>
      <c r="AB55" t="n">
        <v>70.17367584094633</v>
      </c>
      <c r="AC55" t="n">
        <v>63.47639870807449</v>
      </c>
      <c r="AD55" t="n">
        <v>51287.39453355697</v>
      </c>
      <c r="AE55" t="n">
        <v>70173.67584094634</v>
      </c>
      <c r="AF55" t="n">
        <v>2.738310425837466e-06</v>
      </c>
      <c r="AG55" t="n">
        <v>0.1702083333333333</v>
      </c>
      <c r="AH55" t="n">
        <v>63476.39870807449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12.2316</v>
      </c>
      <c r="E56" t="n">
        <v>8.18</v>
      </c>
      <c r="F56" t="n">
        <v>5.13</v>
      </c>
      <c r="G56" t="n">
        <v>61.51</v>
      </c>
      <c r="H56" t="n">
        <v>0.93</v>
      </c>
      <c r="I56" t="n">
        <v>5</v>
      </c>
      <c r="J56" t="n">
        <v>278.25</v>
      </c>
      <c r="K56" t="n">
        <v>59.19</v>
      </c>
      <c r="L56" t="n">
        <v>14.5</v>
      </c>
      <c r="M56" t="n">
        <v>3</v>
      </c>
      <c r="N56" t="n">
        <v>74.55</v>
      </c>
      <c r="O56" t="n">
        <v>34551.18</v>
      </c>
      <c r="P56" t="n">
        <v>78.77</v>
      </c>
      <c r="Q56" t="n">
        <v>202.81</v>
      </c>
      <c r="R56" t="n">
        <v>20.32</v>
      </c>
      <c r="S56" t="n">
        <v>13.89</v>
      </c>
      <c r="T56" t="n">
        <v>1532.38</v>
      </c>
      <c r="U56" t="n">
        <v>0.68</v>
      </c>
      <c r="V56" t="n">
        <v>0.75</v>
      </c>
      <c r="W56" t="n">
        <v>0.65</v>
      </c>
      <c r="X56" t="n">
        <v>0.09</v>
      </c>
      <c r="Y56" t="n">
        <v>1</v>
      </c>
      <c r="Z56" t="n">
        <v>10</v>
      </c>
      <c r="AA56" t="n">
        <v>51.34829885722437</v>
      </c>
      <c r="AB56" t="n">
        <v>70.25700782349718</v>
      </c>
      <c r="AC56" t="n">
        <v>63.55177760316788</v>
      </c>
      <c r="AD56" t="n">
        <v>51348.29885722437</v>
      </c>
      <c r="AE56" t="n">
        <v>70257.00782349717</v>
      </c>
      <c r="AF56" t="n">
        <v>2.736721858095513e-06</v>
      </c>
      <c r="AG56" t="n">
        <v>0.1704166666666667</v>
      </c>
      <c r="AH56" t="n">
        <v>63551.77760316788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12.2362</v>
      </c>
      <c r="E57" t="n">
        <v>8.17</v>
      </c>
      <c r="F57" t="n">
        <v>5.12</v>
      </c>
      <c r="G57" t="n">
        <v>61.48</v>
      </c>
      <c r="H57" t="n">
        <v>0.9399999999999999</v>
      </c>
      <c r="I57" t="n">
        <v>5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78.67</v>
      </c>
      <c r="Q57" t="n">
        <v>202.81</v>
      </c>
      <c r="R57" t="n">
        <v>20.28</v>
      </c>
      <c r="S57" t="n">
        <v>13.89</v>
      </c>
      <c r="T57" t="n">
        <v>1516.31</v>
      </c>
      <c r="U57" t="n">
        <v>0.68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51.25736218981537</v>
      </c>
      <c r="AB57" t="n">
        <v>70.13258426330563</v>
      </c>
      <c r="AC57" t="n">
        <v>63.4392288529314</v>
      </c>
      <c r="AD57" t="n">
        <v>51257.36218981537</v>
      </c>
      <c r="AE57" t="n">
        <v>70132.58426330563</v>
      </c>
      <c r="AF57" t="n">
        <v>2.737751070998751e-06</v>
      </c>
      <c r="AG57" t="n">
        <v>0.1702083333333333</v>
      </c>
      <c r="AH57" t="n">
        <v>63439.2288529314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12.2453</v>
      </c>
      <c r="E58" t="n">
        <v>8.17</v>
      </c>
      <c r="F58" t="n">
        <v>5.12</v>
      </c>
      <c r="G58" t="n">
        <v>61.4</v>
      </c>
      <c r="H58" t="n">
        <v>0.96</v>
      </c>
      <c r="I58" t="n">
        <v>5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78.48999999999999</v>
      </c>
      <c r="Q58" t="n">
        <v>202.81</v>
      </c>
      <c r="R58" t="n">
        <v>20.12</v>
      </c>
      <c r="S58" t="n">
        <v>13.89</v>
      </c>
      <c r="T58" t="n">
        <v>1433.9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51.14103745693711</v>
      </c>
      <c r="AB58" t="n">
        <v>69.97342363189662</v>
      </c>
      <c r="AC58" t="n">
        <v>63.2952582888007</v>
      </c>
      <c r="AD58" t="n">
        <v>51141.03745693711</v>
      </c>
      <c r="AE58" t="n">
        <v>69973.42363189663</v>
      </c>
      <c r="AF58" t="n">
        <v>2.739787122611677e-06</v>
      </c>
      <c r="AG58" t="n">
        <v>0.1702083333333333</v>
      </c>
      <c r="AH58" t="n">
        <v>63295.25828880069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12.2432</v>
      </c>
      <c r="E59" t="n">
        <v>8.17</v>
      </c>
      <c r="F59" t="n">
        <v>5.12</v>
      </c>
      <c r="G59" t="n">
        <v>61.42</v>
      </c>
      <c r="H59" t="n">
        <v>0.97</v>
      </c>
      <c r="I59" t="n">
        <v>5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78.55</v>
      </c>
      <c r="Q59" t="n">
        <v>202.82</v>
      </c>
      <c r="R59" t="n">
        <v>20.16</v>
      </c>
      <c r="S59" t="n">
        <v>13.89</v>
      </c>
      <c r="T59" t="n">
        <v>1457</v>
      </c>
      <c r="U59" t="n">
        <v>0.6899999999999999</v>
      </c>
      <c r="V59" t="n">
        <v>0.76</v>
      </c>
      <c r="W59" t="n">
        <v>0.64</v>
      </c>
      <c r="X59" t="n">
        <v>0.08</v>
      </c>
      <c r="Y59" t="n">
        <v>1</v>
      </c>
      <c r="Z59" t="n">
        <v>10</v>
      </c>
      <c r="AA59" t="n">
        <v>51.17607221497803</v>
      </c>
      <c r="AB59" t="n">
        <v>70.02135973347264</v>
      </c>
      <c r="AC59" t="n">
        <v>63.33861943612104</v>
      </c>
      <c r="AD59" t="n">
        <v>51176.07221497803</v>
      </c>
      <c r="AE59" t="n">
        <v>70021.35973347264</v>
      </c>
      <c r="AF59" t="n">
        <v>2.739317264547155e-06</v>
      </c>
      <c r="AG59" t="n">
        <v>0.1702083333333333</v>
      </c>
      <c r="AH59" t="n">
        <v>63338.61943612104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12.2428</v>
      </c>
      <c r="E60" t="n">
        <v>8.17</v>
      </c>
      <c r="F60" t="n">
        <v>5.12</v>
      </c>
      <c r="G60" t="n">
        <v>61.42</v>
      </c>
      <c r="H60" t="n">
        <v>0.98</v>
      </c>
      <c r="I60" t="n">
        <v>5</v>
      </c>
      <c r="J60" t="n">
        <v>280.21</v>
      </c>
      <c r="K60" t="n">
        <v>59.19</v>
      </c>
      <c r="L60" t="n">
        <v>15.5</v>
      </c>
      <c r="M60" t="n">
        <v>3</v>
      </c>
      <c r="N60" t="n">
        <v>75.52</v>
      </c>
      <c r="O60" t="n">
        <v>34793.36</v>
      </c>
      <c r="P60" t="n">
        <v>78.72</v>
      </c>
      <c r="Q60" t="n">
        <v>202.81</v>
      </c>
      <c r="R60" t="n">
        <v>20.14</v>
      </c>
      <c r="S60" t="n">
        <v>13.89</v>
      </c>
      <c r="T60" t="n">
        <v>1446.14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51.25323230486769</v>
      </c>
      <c r="AB60" t="n">
        <v>70.12693357252252</v>
      </c>
      <c r="AC60" t="n">
        <v>63.43411745614586</v>
      </c>
      <c r="AD60" t="n">
        <v>51253.23230486768</v>
      </c>
      <c r="AE60" t="n">
        <v>70126.93357252252</v>
      </c>
      <c r="AF60" t="n">
        <v>2.739227767772961e-06</v>
      </c>
      <c r="AG60" t="n">
        <v>0.1702083333333333</v>
      </c>
      <c r="AH60" t="n">
        <v>63434.11745614585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12.2291</v>
      </c>
      <c r="E61" t="n">
        <v>8.18</v>
      </c>
      <c r="F61" t="n">
        <v>5.13</v>
      </c>
      <c r="G61" t="n">
        <v>61.53</v>
      </c>
      <c r="H61" t="n">
        <v>1</v>
      </c>
      <c r="I61" t="n">
        <v>5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78.81</v>
      </c>
      <c r="Q61" t="n">
        <v>202.81</v>
      </c>
      <c r="R61" t="n">
        <v>20.41</v>
      </c>
      <c r="S61" t="n">
        <v>13.89</v>
      </c>
      <c r="T61" t="n">
        <v>1580.35</v>
      </c>
      <c r="U61" t="n">
        <v>0.68</v>
      </c>
      <c r="V61" t="n">
        <v>0.75</v>
      </c>
      <c r="W61" t="n">
        <v>0.65</v>
      </c>
      <c r="X61" t="n">
        <v>0.09</v>
      </c>
      <c r="Y61" t="n">
        <v>1</v>
      </c>
      <c r="Z61" t="n">
        <v>10</v>
      </c>
      <c r="AA61" t="n">
        <v>51.37611143995669</v>
      </c>
      <c r="AB61" t="n">
        <v>70.29506222619608</v>
      </c>
      <c r="AC61" t="n">
        <v>63.58620014708291</v>
      </c>
      <c r="AD61" t="n">
        <v>51376.11143995669</v>
      </c>
      <c r="AE61" t="n">
        <v>70295.06222619608</v>
      </c>
      <c r="AF61" t="n">
        <v>2.736162503256797e-06</v>
      </c>
      <c r="AG61" t="n">
        <v>0.1704166666666667</v>
      </c>
      <c r="AH61" t="n">
        <v>63586.20014708291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12.2324</v>
      </c>
      <c r="E62" t="n">
        <v>8.18</v>
      </c>
      <c r="F62" t="n">
        <v>5.13</v>
      </c>
      <c r="G62" t="n">
        <v>61.51</v>
      </c>
      <c r="H62" t="n">
        <v>1.01</v>
      </c>
      <c r="I62" t="n">
        <v>5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78.59999999999999</v>
      </c>
      <c r="Q62" t="n">
        <v>202.81</v>
      </c>
      <c r="R62" t="n">
        <v>20.36</v>
      </c>
      <c r="S62" t="n">
        <v>13.89</v>
      </c>
      <c r="T62" t="n">
        <v>1553.77</v>
      </c>
      <c r="U62" t="n">
        <v>0.68</v>
      </c>
      <c r="V62" t="n">
        <v>0.75</v>
      </c>
      <c r="W62" t="n">
        <v>0.65</v>
      </c>
      <c r="X62" t="n">
        <v>0.09</v>
      </c>
      <c r="Y62" t="n">
        <v>1</v>
      </c>
      <c r="Z62" t="n">
        <v>10</v>
      </c>
      <c r="AA62" t="n">
        <v>51.26946598710214</v>
      </c>
      <c r="AB62" t="n">
        <v>70.14914521273522</v>
      </c>
      <c r="AC62" t="n">
        <v>63.45420924859088</v>
      </c>
      <c r="AD62" t="n">
        <v>51269.46598710214</v>
      </c>
      <c r="AE62" t="n">
        <v>70149.14521273522</v>
      </c>
      <c r="AF62" t="n">
        <v>2.736900851643902e-06</v>
      </c>
      <c r="AG62" t="n">
        <v>0.1704166666666667</v>
      </c>
      <c r="AH62" t="n">
        <v>63454.20924859088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12.2341</v>
      </c>
      <c r="E63" t="n">
        <v>8.17</v>
      </c>
      <c r="F63" t="n">
        <v>5.12</v>
      </c>
      <c r="G63" t="n">
        <v>61.49</v>
      </c>
      <c r="H63" t="n">
        <v>1.03</v>
      </c>
      <c r="I63" t="n">
        <v>5</v>
      </c>
      <c r="J63" t="n">
        <v>281.69</v>
      </c>
      <c r="K63" t="n">
        <v>59.19</v>
      </c>
      <c r="L63" t="n">
        <v>16.25</v>
      </c>
      <c r="M63" t="n">
        <v>3</v>
      </c>
      <c r="N63" t="n">
        <v>76.25</v>
      </c>
      <c r="O63" t="n">
        <v>34976</v>
      </c>
      <c r="P63" t="n">
        <v>78.39</v>
      </c>
      <c r="Q63" t="n">
        <v>202.83</v>
      </c>
      <c r="R63" t="n">
        <v>20.35</v>
      </c>
      <c r="S63" t="n">
        <v>13.89</v>
      </c>
      <c r="T63" t="n">
        <v>1549.28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51.14120455818084</v>
      </c>
      <c r="AB63" t="n">
        <v>69.97365226719027</v>
      </c>
      <c r="AC63" t="n">
        <v>63.2954651034628</v>
      </c>
      <c r="AD63" t="n">
        <v>51141.20455818084</v>
      </c>
      <c r="AE63" t="n">
        <v>69973.65226719028</v>
      </c>
      <c r="AF63" t="n">
        <v>2.737281212934229e-06</v>
      </c>
      <c r="AG63" t="n">
        <v>0.1702083333333333</v>
      </c>
      <c r="AH63" t="n">
        <v>63295.4651034628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12.2324</v>
      </c>
      <c r="E64" t="n">
        <v>8.18</v>
      </c>
      <c r="F64" t="n">
        <v>5.13</v>
      </c>
      <c r="G64" t="n">
        <v>61.51</v>
      </c>
      <c r="H64" t="n">
        <v>1.04</v>
      </c>
      <c r="I64" t="n">
        <v>5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78.29000000000001</v>
      </c>
      <c r="Q64" t="n">
        <v>202.81</v>
      </c>
      <c r="R64" t="n">
        <v>20.32</v>
      </c>
      <c r="S64" t="n">
        <v>13.89</v>
      </c>
      <c r="T64" t="n">
        <v>1534.03</v>
      </c>
      <c r="U64" t="n">
        <v>0.68</v>
      </c>
      <c r="V64" t="n">
        <v>0.75</v>
      </c>
      <c r="W64" t="n">
        <v>0.65</v>
      </c>
      <c r="X64" t="n">
        <v>0.09</v>
      </c>
      <c r="Y64" t="n">
        <v>1</v>
      </c>
      <c r="Z64" t="n">
        <v>10</v>
      </c>
      <c r="AA64" t="n">
        <v>51.13155297283208</v>
      </c>
      <c r="AB64" t="n">
        <v>69.96044654231824</v>
      </c>
      <c r="AC64" t="n">
        <v>63.28351971443821</v>
      </c>
      <c r="AD64" t="n">
        <v>51131.55297283208</v>
      </c>
      <c r="AE64" t="n">
        <v>69960.44654231824</v>
      </c>
      <c r="AF64" t="n">
        <v>2.736900851643902e-06</v>
      </c>
      <c r="AG64" t="n">
        <v>0.1704166666666667</v>
      </c>
      <c r="AH64" t="n">
        <v>63283.5197144382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12.2391</v>
      </c>
      <c r="E65" t="n">
        <v>8.17</v>
      </c>
      <c r="F65" t="n">
        <v>5.12</v>
      </c>
      <c r="G65" t="n">
        <v>61.45</v>
      </c>
      <c r="H65" t="n">
        <v>1.06</v>
      </c>
      <c r="I65" t="n">
        <v>5</v>
      </c>
      <c r="J65" t="n">
        <v>282.68</v>
      </c>
      <c r="K65" t="n">
        <v>59.19</v>
      </c>
      <c r="L65" t="n">
        <v>16.75</v>
      </c>
      <c r="M65" t="n">
        <v>3</v>
      </c>
      <c r="N65" t="n">
        <v>76.73999999999999</v>
      </c>
      <c r="O65" t="n">
        <v>35098.25</v>
      </c>
      <c r="P65" t="n">
        <v>77.95</v>
      </c>
      <c r="Q65" t="n">
        <v>202.81</v>
      </c>
      <c r="R65" t="n">
        <v>20.22</v>
      </c>
      <c r="S65" t="n">
        <v>13.89</v>
      </c>
      <c r="T65" t="n">
        <v>1484.04</v>
      </c>
      <c r="U65" t="n">
        <v>0.6899999999999999</v>
      </c>
      <c r="V65" t="n">
        <v>0.76</v>
      </c>
      <c r="W65" t="n">
        <v>0.65</v>
      </c>
      <c r="X65" t="n">
        <v>0.08</v>
      </c>
      <c r="Y65" t="n">
        <v>1</v>
      </c>
      <c r="Z65" t="n">
        <v>10</v>
      </c>
      <c r="AA65" t="n">
        <v>50.92563970188778</v>
      </c>
      <c r="AB65" t="n">
        <v>69.67870692075999</v>
      </c>
      <c r="AC65" t="n">
        <v>63.02866892693734</v>
      </c>
      <c r="AD65" t="n">
        <v>50925.63970188778</v>
      </c>
      <c r="AE65" t="n">
        <v>69678.70692076</v>
      </c>
      <c r="AF65" t="n">
        <v>2.738399922611661e-06</v>
      </c>
      <c r="AG65" t="n">
        <v>0.1702083333333333</v>
      </c>
      <c r="AH65" t="n">
        <v>63028.66892693735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12.2499</v>
      </c>
      <c r="E66" t="n">
        <v>8.16</v>
      </c>
      <c r="F66" t="n">
        <v>5.11</v>
      </c>
      <c r="G66" t="n">
        <v>61.37</v>
      </c>
      <c r="H66" t="n">
        <v>1.07</v>
      </c>
      <c r="I66" t="n">
        <v>5</v>
      </c>
      <c r="J66" t="n">
        <v>283.18</v>
      </c>
      <c r="K66" t="n">
        <v>59.19</v>
      </c>
      <c r="L66" t="n">
        <v>17</v>
      </c>
      <c r="M66" t="n">
        <v>3</v>
      </c>
      <c r="N66" t="n">
        <v>76.98</v>
      </c>
      <c r="O66" t="n">
        <v>35159.52</v>
      </c>
      <c r="P66" t="n">
        <v>77.47</v>
      </c>
      <c r="Q66" t="n">
        <v>202.81</v>
      </c>
      <c r="R66" t="n">
        <v>19.95</v>
      </c>
      <c r="S66" t="n">
        <v>13.89</v>
      </c>
      <c r="T66" t="n">
        <v>1349.55</v>
      </c>
      <c r="U66" t="n">
        <v>0.7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50.64157344236718</v>
      </c>
      <c r="AB66" t="n">
        <v>69.29003493236523</v>
      </c>
      <c r="AC66" t="n">
        <v>62.67709124761028</v>
      </c>
      <c r="AD66" t="n">
        <v>50641.57344236717</v>
      </c>
      <c r="AE66" t="n">
        <v>69290.03493236523</v>
      </c>
      <c r="AF66" t="n">
        <v>2.740816335514914e-06</v>
      </c>
      <c r="AG66" t="n">
        <v>0.17</v>
      </c>
      <c r="AH66" t="n">
        <v>62677.09124761027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12.2499</v>
      </c>
      <c r="E67" t="n">
        <v>8.16</v>
      </c>
      <c r="F67" t="n">
        <v>5.11</v>
      </c>
      <c r="G67" t="n">
        <v>61.37</v>
      </c>
      <c r="H67" t="n">
        <v>1.08</v>
      </c>
      <c r="I67" t="n">
        <v>5</v>
      </c>
      <c r="J67" t="n">
        <v>283.68</v>
      </c>
      <c r="K67" t="n">
        <v>59.19</v>
      </c>
      <c r="L67" t="n">
        <v>17.25</v>
      </c>
      <c r="M67" t="n">
        <v>3</v>
      </c>
      <c r="N67" t="n">
        <v>77.23</v>
      </c>
      <c r="O67" t="n">
        <v>35220.89</v>
      </c>
      <c r="P67" t="n">
        <v>77.25</v>
      </c>
      <c r="Q67" t="n">
        <v>202.81</v>
      </c>
      <c r="R67" t="n">
        <v>19.97</v>
      </c>
      <c r="S67" t="n">
        <v>13.89</v>
      </c>
      <c r="T67" t="n">
        <v>1361.35</v>
      </c>
      <c r="U67" t="n">
        <v>0.7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50.54383951109175</v>
      </c>
      <c r="AB67" t="n">
        <v>69.15631105587751</v>
      </c>
      <c r="AC67" t="n">
        <v>62.55612979021186</v>
      </c>
      <c r="AD67" t="n">
        <v>50543.83951109176</v>
      </c>
      <c r="AE67" t="n">
        <v>69156.31105587751</v>
      </c>
      <c r="AF67" t="n">
        <v>2.740816335514914e-06</v>
      </c>
      <c r="AG67" t="n">
        <v>0.17</v>
      </c>
      <c r="AH67" t="n">
        <v>62556.12979021185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12.2507</v>
      </c>
      <c r="E68" t="n">
        <v>8.16</v>
      </c>
      <c r="F68" t="n">
        <v>5.11</v>
      </c>
      <c r="G68" t="n">
        <v>61.36</v>
      </c>
      <c r="H68" t="n">
        <v>1.1</v>
      </c>
      <c r="I68" t="n">
        <v>5</v>
      </c>
      <c r="J68" t="n">
        <v>284.17</v>
      </c>
      <c r="K68" t="n">
        <v>59.19</v>
      </c>
      <c r="L68" t="n">
        <v>17.5</v>
      </c>
      <c r="M68" t="n">
        <v>3</v>
      </c>
      <c r="N68" t="n">
        <v>77.48</v>
      </c>
      <c r="O68" t="n">
        <v>35282.36</v>
      </c>
      <c r="P68" t="n">
        <v>76.93000000000001</v>
      </c>
      <c r="Q68" t="n">
        <v>202.81</v>
      </c>
      <c r="R68" t="n">
        <v>20</v>
      </c>
      <c r="S68" t="n">
        <v>13.89</v>
      </c>
      <c r="T68" t="n">
        <v>1375.92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50.39854439644932</v>
      </c>
      <c r="AB68" t="n">
        <v>68.95751187005575</v>
      </c>
      <c r="AC68" t="n">
        <v>62.37630371966846</v>
      </c>
      <c r="AD68" t="n">
        <v>50398.54439644932</v>
      </c>
      <c r="AE68" t="n">
        <v>68957.51187005575</v>
      </c>
      <c r="AF68" t="n">
        <v>2.740995329063303e-06</v>
      </c>
      <c r="AG68" t="n">
        <v>0.17</v>
      </c>
      <c r="AH68" t="n">
        <v>62376.30371966846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12.2362</v>
      </c>
      <c r="E69" t="n">
        <v>8.17</v>
      </c>
      <c r="F69" t="n">
        <v>5.12</v>
      </c>
      <c r="G69" t="n">
        <v>61.48</v>
      </c>
      <c r="H69" t="n">
        <v>1.11</v>
      </c>
      <c r="I69" t="n">
        <v>5</v>
      </c>
      <c r="J69" t="n">
        <v>284.67</v>
      </c>
      <c r="K69" t="n">
        <v>59.19</v>
      </c>
      <c r="L69" t="n">
        <v>17.75</v>
      </c>
      <c r="M69" t="n">
        <v>3</v>
      </c>
      <c r="N69" t="n">
        <v>77.73</v>
      </c>
      <c r="O69" t="n">
        <v>35343.92</v>
      </c>
      <c r="P69" t="n">
        <v>77.04000000000001</v>
      </c>
      <c r="Q69" t="n">
        <v>202.81</v>
      </c>
      <c r="R69" t="n">
        <v>20.26</v>
      </c>
      <c r="S69" t="n">
        <v>13.89</v>
      </c>
      <c r="T69" t="n">
        <v>1503.08</v>
      </c>
      <c r="U69" t="n">
        <v>0.6899999999999999</v>
      </c>
      <c r="V69" t="n">
        <v>0.76</v>
      </c>
      <c r="W69" t="n">
        <v>0.65</v>
      </c>
      <c r="X69" t="n">
        <v>0.09</v>
      </c>
      <c r="Y69" t="n">
        <v>1</v>
      </c>
      <c r="Z69" t="n">
        <v>10</v>
      </c>
      <c r="AA69" t="n">
        <v>50.53243186306833</v>
      </c>
      <c r="AB69" t="n">
        <v>69.14070260858195</v>
      </c>
      <c r="AC69" t="n">
        <v>62.5420109912196</v>
      </c>
      <c r="AD69" t="n">
        <v>50532.43186306833</v>
      </c>
      <c r="AE69" t="n">
        <v>69140.70260858195</v>
      </c>
      <c r="AF69" t="n">
        <v>2.737751070998751e-06</v>
      </c>
      <c r="AG69" t="n">
        <v>0.1702083333333333</v>
      </c>
      <c r="AH69" t="n">
        <v>62542.0109912196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12.2482</v>
      </c>
      <c r="E70" t="n">
        <v>8.16</v>
      </c>
      <c r="F70" t="n">
        <v>5.12</v>
      </c>
      <c r="G70" t="n">
        <v>61.38</v>
      </c>
      <c r="H70" t="n">
        <v>1.12</v>
      </c>
      <c r="I70" t="n">
        <v>5</v>
      </c>
      <c r="J70" t="n">
        <v>285.17</v>
      </c>
      <c r="K70" t="n">
        <v>59.19</v>
      </c>
      <c r="L70" t="n">
        <v>18</v>
      </c>
      <c r="M70" t="n">
        <v>3</v>
      </c>
      <c r="N70" t="n">
        <v>77.98</v>
      </c>
      <c r="O70" t="n">
        <v>35405.59</v>
      </c>
      <c r="P70" t="n">
        <v>76.73</v>
      </c>
      <c r="Q70" t="n">
        <v>202.81</v>
      </c>
      <c r="R70" t="n">
        <v>20.05</v>
      </c>
      <c r="S70" t="n">
        <v>13.89</v>
      </c>
      <c r="T70" t="n">
        <v>1398.93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50.3466080836065</v>
      </c>
      <c r="AB70" t="n">
        <v>68.88645031555585</v>
      </c>
      <c r="AC70" t="n">
        <v>62.31202418019448</v>
      </c>
      <c r="AD70" t="n">
        <v>50346.6080836065</v>
      </c>
      <c r="AE70" t="n">
        <v>68886.45031555585</v>
      </c>
      <c r="AF70" t="n">
        <v>2.740435974224588e-06</v>
      </c>
      <c r="AG70" t="n">
        <v>0.17</v>
      </c>
      <c r="AH70" t="n">
        <v>62312.02418019448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12.3529</v>
      </c>
      <c r="E71" t="n">
        <v>8.1</v>
      </c>
      <c r="F71" t="n">
        <v>5.09</v>
      </c>
      <c r="G71" t="n">
        <v>76.42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76.19</v>
      </c>
      <c r="Q71" t="n">
        <v>202.81</v>
      </c>
      <c r="R71" t="n">
        <v>19.32</v>
      </c>
      <c r="S71" t="n">
        <v>13.89</v>
      </c>
      <c r="T71" t="n">
        <v>1037.43</v>
      </c>
      <c r="U71" t="n">
        <v>0.72</v>
      </c>
      <c r="V71" t="n">
        <v>0.76</v>
      </c>
      <c r="W71" t="n">
        <v>0.65</v>
      </c>
      <c r="X71" t="n">
        <v>0.06</v>
      </c>
      <c r="Y71" t="n">
        <v>1</v>
      </c>
      <c r="Z71" t="n">
        <v>10</v>
      </c>
      <c r="AA71" t="n">
        <v>49.61598144271799</v>
      </c>
      <c r="AB71" t="n">
        <v>67.88677471252016</v>
      </c>
      <c r="AC71" t="n">
        <v>61.4077562136587</v>
      </c>
      <c r="AD71" t="n">
        <v>49615.98144271799</v>
      </c>
      <c r="AE71" t="n">
        <v>67886.77471252017</v>
      </c>
      <c r="AF71" t="n">
        <v>2.763861754870014e-06</v>
      </c>
      <c r="AG71" t="n">
        <v>0.16875</v>
      </c>
      <c r="AH71" t="n">
        <v>61407.7562136587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12.3546</v>
      </c>
      <c r="E72" t="n">
        <v>8.09</v>
      </c>
      <c r="F72" t="n">
        <v>5.09</v>
      </c>
      <c r="G72" t="n">
        <v>76.40000000000001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76.15000000000001</v>
      </c>
      <c r="Q72" t="n">
        <v>202.81</v>
      </c>
      <c r="R72" t="n">
        <v>19.37</v>
      </c>
      <c r="S72" t="n">
        <v>13.89</v>
      </c>
      <c r="T72" t="n">
        <v>1064.49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49.59095841730112</v>
      </c>
      <c r="AB72" t="n">
        <v>67.85253710520686</v>
      </c>
      <c r="AC72" t="n">
        <v>61.37678619553459</v>
      </c>
      <c r="AD72" t="n">
        <v>49590.95841730112</v>
      </c>
      <c r="AE72" t="n">
        <v>67852.53710520687</v>
      </c>
      <c r="AF72" t="n">
        <v>2.764242116160341e-06</v>
      </c>
      <c r="AG72" t="n">
        <v>0.1685416666666667</v>
      </c>
      <c r="AH72" t="n">
        <v>61376.78619553459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12.3457</v>
      </c>
      <c r="E73" t="n">
        <v>8.1</v>
      </c>
      <c r="F73" t="n">
        <v>5.1</v>
      </c>
      <c r="G73" t="n">
        <v>76.48999999999999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76.38</v>
      </c>
      <c r="Q73" t="n">
        <v>202.81</v>
      </c>
      <c r="R73" t="n">
        <v>19.55</v>
      </c>
      <c r="S73" t="n">
        <v>13.89</v>
      </c>
      <c r="T73" t="n">
        <v>1152.66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49.75419817521186</v>
      </c>
      <c r="AB73" t="n">
        <v>68.07588894361007</v>
      </c>
      <c r="AC73" t="n">
        <v>61.57882164795694</v>
      </c>
      <c r="AD73" t="n">
        <v>49754.19817521186</v>
      </c>
      <c r="AE73" t="n">
        <v>68075.88894361007</v>
      </c>
      <c r="AF73" t="n">
        <v>2.762250812934512e-06</v>
      </c>
      <c r="AG73" t="n">
        <v>0.16875</v>
      </c>
      <c r="AH73" t="n">
        <v>61578.82164795695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12.3512</v>
      </c>
      <c r="E74" t="n">
        <v>8.1</v>
      </c>
      <c r="F74" t="n">
        <v>5.1</v>
      </c>
      <c r="G74" t="n">
        <v>76.44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76.59</v>
      </c>
      <c r="Q74" t="n">
        <v>202.84</v>
      </c>
      <c r="R74" t="n">
        <v>19.47</v>
      </c>
      <c r="S74" t="n">
        <v>13.89</v>
      </c>
      <c r="T74" t="n">
        <v>1116.84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49.82562129562692</v>
      </c>
      <c r="AB74" t="n">
        <v>68.1736132079276</v>
      </c>
      <c r="AC74" t="n">
        <v>61.66721924564488</v>
      </c>
      <c r="AD74" t="n">
        <v>49825.62129562692</v>
      </c>
      <c r="AE74" t="n">
        <v>68173.6132079276</v>
      </c>
      <c r="AF74" t="n">
        <v>2.763481393579687e-06</v>
      </c>
      <c r="AG74" t="n">
        <v>0.16875</v>
      </c>
      <c r="AH74" t="n">
        <v>61667.21924564488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12.3512</v>
      </c>
      <c r="E75" t="n">
        <v>8.1</v>
      </c>
      <c r="F75" t="n">
        <v>5.1</v>
      </c>
      <c r="G75" t="n">
        <v>76.44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76.58</v>
      </c>
      <c r="Q75" t="n">
        <v>202.81</v>
      </c>
      <c r="R75" t="n">
        <v>19.48</v>
      </c>
      <c r="S75" t="n">
        <v>13.89</v>
      </c>
      <c r="T75" t="n">
        <v>1118.83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49.82121527955807</v>
      </c>
      <c r="AB75" t="n">
        <v>68.16758470236248</v>
      </c>
      <c r="AC75" t="n">
        <v>61.66176609218985</v>
      </c>
      <c r="AD75" t="n">
        <v>49821.21527955807</v>
      </c>
      <c r="AE75" t="n">
        <v>68167.58470236248</v>
      </c>
      <c r="AF75" t="n">
        <v>2.763481393579687e-06</v>
      </c>
      <c r="AG75" t="n">
        <v>0.16875</v>
      </c>
      <c r="AH75" t="n">
        <v>61661.76609218985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12.3406</v>
      </c>
      <c r="E76" t="n">
        <v>8.1</v>
      </c>
      <c r="F76" t="n">
        <v>5.1</v>
      </c>
      <c r="G76" t="n">
        <v>76.54000000000001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76.84</v>
      </c>
      <c r="Q76" t="n">
        <v>202.87</v>
      </c>
      <c r="R76" t="n">
        <v>19.6</v>
      </c>
      <c r="S76" t="n">
        <v>13.89</v>
      </c>
      <c r="T76" t="n">
        <v>1181.51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49.97663425023369</v>
      </c>
      <c r="AB76" t="n">
        <v>68.38023579464185</v>
      </c>
      <c r="AC76" t="n">
        <v>61.85412206267981</v>
      </c>
      <c r="AD76" t="n">
        <v>49976.63425023369</v>
      </c>
      <c r="AE76" t="n">
        <v>68380.23579464185</v>
      </c>
      <c r="AF76" t="n">
        <v>2.761109729063531e-06</v>
      </c>
      <c r="AG76" t="n">
        <v>0.16875</v>
      </c>
      <c r="AH76" t="n">
        <v>61854.12206267981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12.3448</v>
      </c>
      <c r="E77" t="n">
        <v>8.1</v>
      </c>
      <c r="F77" t="n">
        <v>5.1</v>
      </c>
      <c r="G77" t="n">
        <v>76.5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76.77</v>
      </c>
      <c r="Q77" t="n">
        <v>202.81</v>
      </c>
      <c r="R77" t="n">
        <v>19.54</v>
      </c>
      <c r="S77" t="n">
        <v>13.89</v>
      </c>
      <c r="T77" t="n">
        <v>1149.3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49.92957693130052</v>
      </c>
      <c r="AB77" t="n">
        <v>68.31584989485513</v>
      </c>
      <c r="AC77" t="n">
        <v>61.79588106280254</v>
      </c>
      <c r="AD77" t="n">
        <v>49929.57693130052</v>
      </c>
      <c r="AE77" t="n">
        <v>68315.84989485513</v>
      </c>
      <c r="AF77" t="n">
        <v>2.762049445192574e-06</v>
      </c>
      <c r="AG77" t="n">
        <v>0.16875</v>
      </c>
      <c r="AH77" t="n">
        <v>61795.88106280255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12.3406</v>
      </c>
      <c r="E78" t="n">
        <v>8.1</v>
      </c>
      <c r="F78" t="n">
        <v>5.1</v>
      </c>
      <c r="G78" t="n">
        <v>76.54000000000001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76.77</v>
      </c>
      <c r="Q78" t="n">
        <v>202.81</v>
      </c>
      <c r="R78" t="n">
        <v>19.68</v>
      </c>
      <c r="S78" t="n">
        <v>13.89</v>
      </c>
      <c r="T78" t="n">
        <v>1219.31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49.94576564581519</v>
      </c>
      <c r="AB78" t="n">
        <v>68.33800000824974</v>
      </c>
      <c r="AC78" t="n">
        <v>61.81591720046266</v>
      </c>
      <c r="AD78" t="n">
        <v>49945.76564581518</v>
      </c>
      <c r="AE78" t="n">
        <v>68338.00000824974</v>
      </c>
      <c r="AF78" t="n">
        <v>2.761109729063531e-06</v>
      </c>
      <c r="AG78" t="n">
        <v>0.16875</v>
      </c>
      <c r="AH78" t="n">
        <v>61815.91720046266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12.344</v>
      </c>
      <c r="E79" t="n">
        <v>8.1</v>
      </c>
      <c r="F79" t="n">
        <v>5.1</v>
      </c>
      <c r="G79" t="n">
        <v>76.51000000000001</v>
      </c>
      <c r="H79" t="n">
        <v>1.24</v>
      </c>
      <c r="I79" t="n">
        <v>4</v>
      </c>
      <c r="J79" t="n">
        <v>289.71</v>
      </c>
      <c r="K79" t="n">
        <v>59.19</v>
      </c>
      <c r="L79" t="n">
        <v>20.25</v>
      </c>
      <c r="M79" t="n">
        <v>2</v>
      </c>
      <c r="N79" t="n">
        <v>80.27</v>
      </c>
      <c r="O79" t="n">
        <v>35965.33</v>
      </c>
      <c r="P79" t="n">
        <v>76.59999999999999</v>
      </c>
      <c r="Q79" t="n">
        <v>202.81</v>
      </c>
      <c r="R79" t="n">
        <v>19.59</v>
      </c>
      <c r="S79" t="n">
        <v>13.89</v>
      </c>
      <c r="T79" t="n">
        <v>1174.94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49.8577136845229</v>
      </c>
      <c r="AB79" t="n">
        <v>68.21752343023134</v>
      </c>
      <c r="AC79" t="n">
        <v>61.70693873796035</v>
      </c>
      <c r="AD79" t="n">
        <v>49857.7136845229</v>
      </c>
      <c r="AE79" t="n">
        <v>68217.52343023133</v>
      </c>
      <c r="AF79" t="n">
        <v>2.761870451644185e-06</v>
      </c>
      <c r="AG79" t="n">
        <v>0.16875</v>
      </c>
      <c r="AH79" t="n">
        <v>61706.93873796035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12.3525</v>
      </c>
      <c r="E80" t="n">
        <v>8.1</v>
      </c>
      <c r="F80" t="n">
        <v>5.09</v>
      </c>
      <c r="G80" t="n">
        <v>76.42</v>
      </c>
      <c r="H80" t="n">
        <v>1.26</v>
      </c>
      <c r="I80" t="n">
        <v>4</v>
      </c>
      <c r="J80" t="n">
        <v>290.22</v>
      </c>
      <c r="K80" t="n">
        <v>59.19</v>
      </c>
      <c r="L80" t="n">
        <v>20.5</v>
      </c>
      <c r="M80" t="n">
        <v>2</v>
      </c>
      <c r="N80" t="n">
        <v>80.53</v>
      </c>
      <c r="O80" t="n">
        <v>36028.03</v>
      </c>
      <c r="P80" t="n">
        <v>76.66</v>
      </c>
      <c r="Q80" t="n">
        <v>202.81</v>
      </c>
      <c r="R80" t="n">
        <v>19.35</v>
      </c>
      <c r="S80" t="n">
        <v>13.89</v>
      </c>
      <c r="T80" t="n">
        <v>1056.76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49.82457254632899</v>
      </c>
      <c r="AB80" t="n">
        <v>68.17217826287064</v>
      </c>
      <c r="AC80" t="n">
        <v>61.6659212497302</v>
      </c>
      <c r="AD80" t="n">
        <v>49824.57254632899</v>
      </c>
      <c r="AE80" t="n">
        <v>68172.17826287064</v>
      </c>
      <c r="AF80" t="n">
        <v>2.763772258095819e-06</v>
      </c>
      <c r="AG80" t="n">
        <v>0.16875</v>
      </c>
      <c r="AH80" t="n">
        <v>61665.9212497302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12.3465</v>
      </c>
      <c r="E81" t="n">
        <v>8.1</v>
      </c>
      <c r="F81" t="n">
        <v>5.1</v>
      </c>
      <c r="G81" t="n">
        <v>76.48</v>
      </c>
      <c r="H81" t="n">
        <v>1.27</v>
      </c>
      <c r="I81" t="n">
        <v>4</v>
      </c>
      <c r="J81" t="n">
        <v>290.73</v>
      </c>
      <c r="K81" t="n">
        <v>59.19</v>
      </c>
      <c r="L81" t="n">
        <v>20.75</v>
      </c>
      <c r="M81" t="n">
        <v>2</v>
      </c>
      <c r="N81" t="n">
        <v>80.79000000000001</v>
      </c>
      <c r="O81" t="n">
        <v>36090.84</v>
      </c>
      <c r="P81" t="n">
        <v>76.58</v>
      </c>
      <c r="Q81" t="n">
        <v>202.81</v>
      </c>
      <c r="R81" t="n">
        <v>19.5</v>
      </c>
      <c r="S81" t="n">
        <v>13.89</v>
      </c>
      <c r="T81" t="n">
        <v>1131.37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49.83928131442028</v>
      </c>
      <c r="AB81" t="n">
        <v>68.19230344827817</v>
      </c>
      <c r="AC81" t="n">
        <v>61.68412571568832</v>
      </c>
      <c r="AD81" t="n">
        <v>49839.28131442028</v>
      </c>
      <c r="AE81" t="n">
        <v>68192.30344827817</v>
      </c>
      <c r="AF81" t="n">
        <v>2.762429806482901e-06</v>
      </c>
      <c r="AG81" t="n">
        <v>0.16875</v>
      </c>
      <c r="AH81" t="n">
        <v>61684.12571568832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12.3469</v>
      </c>
      <c r="E82" t="n">
        <v>8.1</v>
      </c>
      <c r="F82" t="n">
        <v>5.1</v>
      </c>
      <c r="G82" t="n">
        <v>76.48</v>
      </c>
      <c r="H82" t="n">
        <v>1.28</v>
      </c>
      <c r="I82" t="n">
        <v>4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76.43000000000001</v>
      </c>
      <c r="Q82" t="n">
        <v>202.81</v>
      </c>
      <c r="R82" t="n">
        <v>19.48</v>
      </c>
      <c r="S82" t="n">
        <v>13.89</v>
      </c>
      <c r="T82" t="n">
        <v>1120.98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49.77162998608063</v>
      </c>
      <c r="AB82" t="n">
        <v>68.09973991627793</v>
      </c>
      <c r="AC82" t="n">
        <v>61.60039631726843</v>
      </c>
      <c r="AD82" t="n">
        <v>49771.62998608063</v>
      </c>
      <c r="AE82" t="n">
        <v>68099.73991627793</v>
      </c>
      <c r="AF82" t="n">
        <v>2.762519303257095e-06</v>
      </c>
      <c r="AG82" t="n">
        <v>0.16875</v>
      </c>
      <c r="AH82" t="n">
        <v>61600.39631726843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12.3465</v>
      </c>
      <c r="E83" t="n">
        <v>8.1</v>
      </c>
      <c r="F83" t="n">
        <v>5.1</v>
      </c>
      <c r="G83" t="n">
        <v>76.48</v>
      </c>
      <c r="H83" t="n">
        <v>1.3</v>
      </c>
      <c r="I83" t="n">
        <v>4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76.27</v>
      </c>
      <c r="Q83" t="n">
        <v>202.81</v>
      </c>
      <c r="R83" t="n">
        <v>19.53</v>
      </c>
      <c r="S83" t="n">
        <v>13.89</v>
      </c>
      <c r="T83" t="n">
        <v>1143.41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49.70264282126374</v>
      </c>
      <c r="AB83" t="n">
        <v>68.00534863387662</v>
      </c>
      <c r="AC83" t="n">
        <v>61.51501360638045</v>
      </c>
      <c r="AD83" t="n">
        <v>49702.64282126375</v>
      </c>
      <c r="AE83" t="n">
        <v>68005.34863387662</v>
      </c>
      <c r="AF83" t="n">
        <v>2.762429806482901e-06</v>
      </c>
      <c r="AG83" t="n">
        <v>0.16875</v>
      </c>
      <c r="AH83" t="n">
        <v>61515.01360638045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12.355</v>
      </c>
      <c r="E84" t="n">
        <v>8.09</v>
      </c>
      <c r="F84" t="n">
        <v>5.09</v>
      </c>
      <c r="G84" t="n">
        <v>76.40000000000001</v>
      </c>
      <c r="H84" t="n">
        <v>1.31</v>
      </c>
      <c r="I84" t="n">
        <v>4</v>
      </c>
      <c r="J84" t="n">
        <v>292.26</v>
      </c>
      <c r="K84" t="n">
        <v>59.19</v>
      </c>
      <c r="L84" t="n">
        <v>21.5</v>
      </c>
      <c r="M84" t="n">
        <v>2</v>
      </c>
      <c r="N84" t="n">
        <v>81.56999999999999</v>
      </c>
      <c r="O84" t="n">
        <v>36279.9</v>
      </c>
      <c r="P84" t="n">
        <v>76.05</v>
      </c>
      <c r="Q84" t="n">
        <v>202.81</v>
      </c>
      <c r="R84" t="n">
        <v>19.33</v>
      </c>
      <c r="S84" t="n">
        <v>13.89</v>
      </c>
      <c r="T84" t="n">
        <v>1042.93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49.54538275650832</v>
      </c>
      <c r="AB84" t="n">
        <v>67.79017847545393</v>
      </c>
      <c r="AC84" t="n">
        <v>61.32037898588435</v>
      </c>
      <c r="AD84" t="n">
        <v>49545.38275650832</v>
      </c>
      <c r="AE84" t="n">
        <v>67790.17847545393</v>
      </c>
      <c r="AF84" t="n">
        <v>2.764331612934536e-06</v>
      </c>
      <c r="AG84" t="n">
        <v>0.1685416666666667</v>
      </c>
      <c r="AH84" t="n">
        <v>61320.37898588434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12.3499</v>
      </c>
      <c r="E85" t="n">
        <v>8.1</v>
      </c>
      <c r="F85" t="n">
        <v>5.1</v>
      </c>
      <c r="G85" t="n">
        <v>76.45</v>
      </c>
      <c r="H85" t="n">
        <v>1.32</v>
      </c>
      <c r="I85" t="n">
        <v>4</v>
      </c>
      <c r="J85" t="n">
        <v>292.77</v>
      </c>
      <c r="K85" t="n">
        <v>59.19</v>
      </c>
      <c r="L85" t="n">
        <v>21.75</v>
      </c>
      <c r="M85" t="n">
        <v>2</v>
      </c>
      <c r="N85" t="n">
        <v>81.83</v>
      </c>
      <c r="O85" t="n">
        <v>36343.13</v>
      </c>
      <c r="P85" t="n">
        <v>75.89</v>
      </c>
      <c r="Q85" t="n">
        <v>202.81</v>
      </c>
      <c r="R85" t="n">
        <v>19.44</v>
      </c>
      <c r="S85" t="n">
        <v>13.89</v>
      </c>
      <c r="T85" t="n">
        <v>1100.55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49.52216378162377</v>
      </c>
      <c r="AB85" t="n">
        <v>67.75840924966803</v>
      </c>
      <c r="AC85" t="n">
        <v>61.29164177041908</v>
      </c>
      <c r="AD85" t="n">
        <v>49522.16378162378</v>
      </c>
      <c r="AE85" t="n">
        <v>67758.40924966804</v>
      </c>
      <c r="AF85" t="n">
        <v>2.763190529063555e-06</v>
      </c>
      <c r="AG85" t="n">
        <v>0.16875</v>
      </c>
      <c r="AH85" t="n">
        <v>61291.64177041908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12.3571</v>
      </c>
      <c r="E86" t="n">
        <v>8.09</v>
      </c>
      <c r="F86" t="n">
        <v>5.09</v>
      </c>
      <c r="G86" t="n">
        <v>76.38</v>
      </c>
      <c r="H86" t="n">
        <v>1.34</v>
      </c>
      <c r="I86" t="n">
        <v>4</v>
      </c>
      <c r="J86" t="n">
        <v>293.29</v>
      </c>
      <c r="K86" t="n">
        <v>59.19</v>
      </c>
      <c r="L86" t="n">
        <v>22</v>
      </c>
      <c r="M86" t="n">
        <v>2</v>
      </c>
      <c r="N86" t="n">
        <v>82.09</v>
      </c>
      <c r="O86" t="n">
        <v>36406.47</v>
      </c>
      <c r="P86" t="n">
        <v>75.76000000000001</v>
      </c>
      <c r="Q86" t="n">
        <v>202.81</v>
      </c>
      <c r="R86" t="n">
        <v>19.28</v>
      </c>
      <c r="S86" t="n">
        <v>13.89</v>
      </c>
      <c r="T86" t="n">
        <v>1019.73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49.40965088611582</v>
      </c>
      <c r="AB86" t="n">
        <v>67.60446414231551</v>
      </c>
      <c r="AC86" t="n">
        <v>61.15238896804891</v>
      </c>
      <c r="AD86" t="n">
        <v>49409.65088611582</v>
      </c>
      <c r="AE86" t="n">
        <v>67604.46414231551</v>
      </c>
      <c r="AF86" t="n">
        <v>2.764801470999057e-06</v>
      </c>
      <c r="AG86" t="n">
        <v>0.1685416666666667</v>
      </c>
      <c r="AH86" t="n">
        <v>61152.38896804891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12.355</v>
      </c>
      <c r="E87" t="n">
        <v>8.09</v>
      </c>
      <c r="F87" t="n">
        <v>5.09</v>
      </c>
      <c r="G87" t="n">
        <v>76.40000000000001</v>
      </c>
      <c r="H87" t="n">
        <v>1.35</v>
      </c>
      <c r="I87" t="n">
        <v>4</v>
      </c>
      <c r="J87" t="n">
        <v>293.8</v>
      </c>
      <c r="K87" t="n">
        <v>59.19</v>
      </c>
      <c r="L87" t="n">
        <v>22.25</v>
      </c>
      <c r="M87" t="n">
        <v>2</v>
      </c>
      <c r="N87" t="n">
        <v>82.36</v>
      </c>
      <c r="O87" t="n">
        <v>36469.92</v>
      </c>
      <c r="P87" t="n">
        <v>75.53</v>
      </c>
      <c r="Q87" t="n">
        <v>202.81</v>
      </c>
      <c r="R87" t="n">
        <v>19.3</v>
      </c>
      <c r="S87" t="n">
        <v>13.89</v>
      </c>
      <c r="T87" t="n">
        <v>1032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49.31634038865575</v>
      </c>
      <c r="AB87" t="n">
        <v>67.47679260312211</v>
      </c>
      <c r="AC87" t="n">
        <v>61.03690222136794</v>
      </c>
      <c r="AD87" t="n">
        <v>49316.34038865575</v>
      </c>
      <c r="AE87" t="n">
        <v>67476.7926031221</v>
      </c>
      <c r="AF87" t="n">
        <v>2.764331612934536e-06</v>
      </c>
      <c r="AG87" t="n">
        <v>0.1685416666666667</v>
      </c>
      <c r="AH87" t="n">
        <v>61036.90222136794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12.3512</v>
      </c>
      <c r="E88" t="n">
        <v>8.1</v>
      </c>
      <c r="F88" t="n">
        <v>5.1</v>
      </c>
      <c r="G88" t="n">
        <v>76.44</v>
      </c>
      <c r="H88" t="n">
        <v>1.36</v>
      </c>
      <c r="I88" t="n">
        <v>4</v>
      </c>
      <c r="J88" t="n">
        <v>294.32</v>
      </c>
      <c r="K88" t="n">
        <v>59.19</v>
      </c>
      <c r="L88" t="n">
        <v>22.5</v>
      </c>
      <c r="M88" t="n">
        <v>2</v>
      </c>
      <c r="N88" t="n">
        <v>82.62</v>
      </c>
      <c r="O88" t="n">
        <v>36533.49</v>
      </c>
      <c r="P88" t="n">
        <v>75.34999999999999</v>
      </c>
      <c r="Q88" t="n">
        <v>202.81</v>
      </c>
      <c r="R88" t="n">
        <v>19.43</v>
      </c>
      <c r="S88" t="n">
        <v>13.89</v>
      </c>
      <c r="T88" t="n">
        <v>1094.06</v>
      </c>
      <c r="U88" t="n">
        <v>0.72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49.27927530308946</v>
      </c>
      <c r="AB88" t="n">
        <v>67.42607851785415</v>
      </c>
      <c r="AC88" t="n">
        <v>60.99102821722028</v>
      </c>
      <c r="AD88" t="n">
        <v>49279.27530308946</v>
      </c>
      <c r="AE88" t="n">
        <v>67426.07851785416</v>
      </c>
      <c r="AF88" t="n">
        <v>2.763481393579687e-06</v>
      </c>
      <c r="AG88" t="n">
        <v>0.16875</v>
      </c>
      <c r="AH88" t="n">
        <v>60991.02821722028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12.3601</v>
      </c>
      <c r="E89" t="n">
        <v>8.09</v>
      </c>
      <c r="F89" t="n">
        <v>5.09</v>
      </c>
      <c r="G89" t="n">
        <v>76.34999999999999</v>
      </c>
      <c r="H89" t="n">
        <v>1.37</v>
      </c>
      <c r="I89" t="n">
        <v>4</v>
      </c>
      <c r="J89" t="n">
        <v>294.83</v>
      </c>
      <c r="K89" t="n">
        <v>59.19</v>
      </c>
      <c r="L89" t="n">
        <v>22.75</v>
      </c>
      <c r="M89" t="n">
        <v>2</v>
      </c>
      <c r="N89" t="n">
        <v>82.89</v>
      </c>
      <c r="O89" t="n">
        <v>36597.16</v>
      </c>
      <c r="P89" t="n">
        <v>75.04000000000001</v>
      </c>
      <c r="Q89" t="n">
        <v>202.81</v>
      </c>
      <c r="R89" t="n">
        <v>19.28</v>
      </c>
      <c r="S89" t="n">
        <v>13.89</v>
      </c>
      <c r="T89" t="n">
        <v>1019.77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49.0812270069715</v>
      </c>
      <c r="AB89" t="n">
        <v>67.15510010183151</v>
      </c>
      <c r="AC89" t="n">
        <v>60.74591160090217</v>
      </c>
      <c r="AD89" t="n">
        <v>49081.2270069715</v>
      </c>
      <c r="AE89" t="n">
        <v>67155.10010183151</v>
      </c>
      <c r="AF89" t="n">
        <v>2.765472696805516e-06</v>
      </c>
      <c r="AG89" t="n">
        <v>0.1685416666666667</v>
      </c>
      <c r="AH89" t="n">
        <v>60745.91160090217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12.3656</v>
      </c>
      <c r="E90" t="n">
        <v>8.09</v>
      </c>
      <c r="F90" t="n">
        <v>5.09</v>
      </c>
      <c r="G90" t="n">
        <v>76.3</v>
      </c>
      <c r="H90" t="n">
        <v>1.39</v>
      </c>
      <c r="I90" t="n">
        <v>4</v>
      </c>
      <c r="J90" t="n">
        <v>295.35</v>
      </c>
      <c r="K90" t="n">
        <v>59.19</v>
      </c>
      <c r="L90" t="n">
        <v>23</v>
      </c>
      <c r="M90" t="n">
        <v>2</v>
      </c>
      <c r="N90" t="n">
        <v>83.16</v>
      </c>
      <c r="O90" t="n">
        <v>36660.94</v>
      </c>
      <c r="P90" t="n">
        <v>74.56</v>
      </c>
      <c r="Q90" t="n">
        <v>202.82</v>
      </c>
      <c r="R90" t="n">
        <v>19.06</v>
      </c>
      <c r="S90" t="n">
        <v>13.89</v>
      </c>
      <c r="T90" t="n">
        <v>909.09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48.8492048014275</v>
      </c>
      <c r="AB90" t="n">
        <v>66.83763708410912</v>
      </c>
      <c r="AC90" t="n">
        <v>60.45874680802894</v>
      </c>
      <c r="AD90" t="n">
        <v>48849.20480142751</v>
      </c>
      <c r="AE90" t="n">
        <v>66837.63708410911</v>
      </c>
      <c r="AF90" t="n">
        <v>2.766703277450691e-06</v>
      </c>
      <c r="AG90" t="n">
        <v>0.1685416666666667</v>
      </c>
      <c r="AH90" t="n">
        <v>60458.74680802894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12.3601</v>
      </c>
      <c r="E91" t="n">
        <v>8.09</v>
      </c>
      <c r="F91" t="n">
        <v>5.09</v>
      </c>
      <c r="G91" t="n">
        <v>76.34999999999999</v>
      </c>
      <c r="H91" t="n">
        <v>1.4</v>
      </c>
      <c r="I91" t="n">
        <v>4</v>
      </c>
      <c r="J91" t="n">
        <v>295.87</v>
      </c>
      <c r="K91" t="n">
        <v>59.19</v>
      </c>
      <c r="L91" t="n">
        <v>23.25</v>
      </c>
      <c r="M91" t="n">
        <v>2</v>
      </c>
      <c r="N91" t="n">
        <v>83.43000000000001</v>
      </c>
      <c r="O91" t="n">
        <v>36724.83</v>
      </c>
      <c r="P91" t="n">
        <v>74.5</v>
      </c>
      <c r="Q91" t="n">
        <v>202.81</v>
      </c>
      <c r="R91" t="n">
        <v>19.18</v>
      </c>
      <c r="S91" t="n">
        <v>13.89</v>
      </c>
      <c r="T91" t="n">
        <v>970.7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48.84347345917192</v>
      </c>
      <c r="AB91" t="n">
        <v>66.82979520878604</v>
      </c>
      <c r="AC91" t="n">
        <v>60.45165335028055</v>
      </c>
      <c r="AD91" t="n">
        <v>48843.47345917192</v>
      </c>
      <c r="AE91" t="n">
        <v>66829.79520878603</v>
      </c>
      <c r="AF91" t="n">
        <v>2.765472696805516e-06</v>
      </c>
      <c r="AG91" t="n">
        <v>0.1685416666666667</v>
      </c>
      <c r="AH91" t="n">
        <v>60451.65335028055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12.3597</v>
      </c>
      <c r="E92" t="n">
        <v>8.09</v>
      </c>
      <c r="F92" t="n">
        <v>5.09</v>
      </c>
      <c r="G92" t="n">
        <v>76.34999999999999</v>
      </c>
      <c r="H92" t="n">
        <v>1.41</v>
      </c>
      <c r="I92" t="n">
        <v>4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74.31999999999999</v>
      </c>
      <c r="Q92" t="n">
        <v>202.81</v>
      </c>
      <c r="R92" t="n">
        <v>19.2</v>
      </c>
      <c r="S92" t="n">
        <v>13.89</v>
      </c>
      <c r="T92" t="n">
        <v>980.01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48.76572399084854</v>
      </c>
      <c r="AB92" t="n">
        <v>66.72341495616158</v>
      </c>
      <c r="AC92" t="n">
        <v>60.35542587966093</v>
      </c>
      <c r="AD92" t="n">
        <v>48765.72399084854</v>
      </c>
      <c r="AE92" t="n">
        <v>66723.41495616158</v>
      </c>
      <c r="AF92" t="n">
        <v>2.765383200031321e-06</v>
      </c>
      <c r="AG92" t="n">
        <v>0.1685416666666667</v>
      </c>
      <c r="AH92" t="n">
        <v>60355.42587966093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12.3622</v>
      </c>
      <c r="E93" t="n">
        <v>8.09</v>
      </c>
      <c r="F93" t="n">
        <v>5.09</v>
      </c>
      <c r="G93" t="n">
        <v>76.33</v>
      </c>
      <c r="H93" t="n">
        <v>1.42</v>
      </c>
      <c r="I93" t="n">
        <v>4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74.11</v>
      </c>
      <c r="Q93" t="n">
        <v>202.82</v>
      </c>
      <c r="R93" t="n">
        <v>19.16</v>
      </c>
      <c r="S93" t="n">
        <v>13.89</v>
      </c>
      <c r="T93" t="n">
        <v>958.38</v>
      </c>
      <c r="U93" t="n">
        <v>0.73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48.66389586434263</v>
      </c>
      <c r="AB93" t="n">
        <v>66.58408922113638</v>
      </c>
      <c r="AC93" t="n">
        <v>60.2293971972416</v>
      </c>
      <c r="AD93" t="n">
        <v>48663.89586434263</v>
      </c>
      <c r="AE93" t="n">
        <v>66584.08922113638</v>
      </c>
      <c r="AF93" t="n">
        <v>2.765942554870038e-06</v>
      </c>
      <c r="AG93" t="n">
        <v>0.1685416666666667</v>
      </c>
      <c r="AH93" t="n">
        <v>60229.3971972416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12.3635</v>
      </c>
      <c r="E94" t="n">
        <v>8.09</v>
      </c>
      <c r="F94" t="n">
        <v>5.09</v>
      </c>
      <c r="G94" t="n">
        <v>76.31999999999999</v>
      </c>
      <c r="H94" t="n">
        <v>1.44</v>
      </c>
      <c r="I94" t="n">
        <v>4</v>
      </c>
      <c r="J94" t="n">
        <v>297.43</v>
      </c>
      <c r="K94" t="n">
        <v>59.19</v>
      </c>
      <c r="L94" t="n">
        <v>24</v>
      </c>
      <c r="M94" t="n">
        <v>2</v>
      </c>
      <c r="N94" t="n">
        <v>84.23999999999999</v>
      </c>
      <c r="O94" t="n">
        <v>36917.19</v>
      </c>
      <c r="P94" t="n">
        <v>73.88</v>
      </c>
      <c r="Q94" t="n">
        <v>202.84</v>
      </c>
      <c r="R94" t="n">
        <v>19.14</v>
      </c>
      <c r="S94" t="n">
        <v>13.89</v>
      </c>
      <c r="T94" t="n">
        <v>947.8200000000001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48.55778979046554</v>
      </c>
      <c r="AB94" t="n">
        <v>66.43891020978819</v>
      </c>
      <c r="AC94" t="n">
        <v>60.09807386697641</v>
      </c>
      <c r="AD94" t="n">
        <v>48557.78979046554</v>
      </c>
      <c r="AE94" t="n">
        <v>66438.91020978818</v>
      </c>
      <c r="AF94" t="n">
        <v>2.76623341938617e-06</v>
      </c>
      <c r="AG94" t="n">
        <v>0.1685416666666667</v>
      </c>
      <c r="AH94" t="n">
        <v>60098.07386697641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12.366</v>
      </c>
      <c r="E95" t="n">
        <v>8.09</v>
      </c>
      <c r="F95" t="n">
        <v>5.09</v>
      </c>
      <c r="G95" t="n">
        <v>76.29000000000001</v>
      </c>
      <c r="H95" t="n">
        <v>1.45</v>
      </c>
      <c r="I95" t="n">
        <v>4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73.59</v>
      </c>
      <c r="Q95" t="n">
        <v>202.81</v>
      </c>
      <c r="R95" t="n">
        <v>19.09</v>
      </c>
      <c r="S95" t="n">
        <v>13.89</v>
      </c>
      <c r="T95" t="n">
        <v>924.1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48.42082905010108</v>
      </c>
      <c r="AB95" t="n">
        <v>66.25151448254022</v>
      </c>
      <c r="AC95" t="n">
        <v>59.92856292492535</v>
      </c>
      <c r="AD95" t="n">
        <v>48420.82905010108</v>
      </c>
      <c r="AE95" t="n">
        <v>66251.51448254021</v>
      </c>
      <c r="AF95" t="n">
        <v>2.766792774224886e-06</v>
      </c>
      <c r="AG95" t="n">
        <v>0.1685416666666667</v>
      </c>
      <c r="AH95" t="n">
        <v>59928.56292492535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12.3665</v>
      </c>
      <c r="E96" t="n">
        <v>8.09</v>
      </c>
      <c r="F96" t="n">
        <v>5.09</v>
      </c>
      <c r="G96" t="n">
        <v>76.29000000000001</v>
      </c>
      <c r="H96" t="n">
        <v>1.46</v>
      </c>
      <c r="I96" t="n">
        <v>4</v>
      </c>
      <c r="J96" t="n">
        <v>298.47</v>
      </c>
      <c r="K96" t="n">
        <v>59.19</v>
      </c>
      <c r="L96" t="n">
        <v>24.5</v>
      </c>
      <c r="M96" t="n">
        <v>2</v>
      </c>
      <c r="N96" t="n">
        <v>84.78</v>
      </c>
      <c r="O96" t="n">
        <v>37045.99</v>
      </c>
      <c r="P96" t="n">
        <v>73.43000000000001</v>
      </c>
      <c r="Q96" t="n">
        <v>202.81</v>
      </c>
      <c r="R96" t="n">
        <v>19.1</v>
      </c>
      <c r="S96" t="n">
        <v>13.89</v>
      </c>
      <c r="T96" t="n">
        <v>930.6799999999999</v>
      </c>
      <c r="U96" t="n">
        <v>0.73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48.34855778527036</v>
      </c>
      <c r="AB96" t="n">
        <v>66.15262974961571</v>
      </c>
      <c r="AC96" t="n">
        <v>59.83911561212554</v>
      </c>
      <c r="AD96" t="n">
        <v>48348.55778527036</v>
      </c>
      <c r="AE96" t="n">
        <v>66152.62974961571</v>
      </c>
      <c r="AF96" t="n">
        <v>2.766904645192629e-06</v>
      </c>
      <c r="AG96" t="n">
        <v>0.1685416666666667</v>
      </c>
      <c r="AH96" t="n">
        <v>59839.11561212554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12.3694</v>
      </c>
      <c r="E97" t="n">
        <v>8.08</v>
      </c>
      <c r="F97" t="n">
        <v>5.08</v>
      </c>
      <c r="G97" t="n">
        <v>76.26000000000001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73.08</v>
      </c>
      <c r="Q97" t="n">
        <v>202.81</v>
      </c>
      <c r="R97" t="n">
        <v>18.98</v>
      </c>
      <c r="S97" t="n">
        <v>13.89</v>
      </c>
      <c r="T97" t="n">
        <v>869.65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48.15603502487716</v>
      </c>
      <c r="AB97" t="n">
        <v>65.88921161534113</v>
      </c>
      <c r="AC97" t="n">
        <v>59.60083773487635</v>
      </c>
      <c r="AD97" t="n">
        <v>48156.03502487716</v>
      </c>
      <c r="AE97" t="n">
        <v>65889.21161534112</v>
      </c>
      <c r="AF97" t="n">
        <v>2.76755349680554e-06</v>
      </c>
      <c r="AG97" t="n">
        <v>0.1683333333333333</v>
      </c>
      <c r="AH97" t="n">
        <v>59600.83773487635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12.3707</v>
      </c>
      <c r="E98" t="n">
        <v>8.08</v>
      </c>
      <c r="F98" t="n">
        <v>5.08</v>
      </c>
      <c r="G98" t="n">
        <v>76.25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72.69</v>
      </c>
      <c r="Q98" t="n">
        <v>202.81</v>
      </c>
      <c r="R98" t="n">
        <v>19.01</v>
      </c>
      <c r="S98" t="n">
        <v>13.89</v>
      </c>
      <c r="T98" t="n">
        <v>886.62</v>
      </c>
      <c r="U98" t="n">
        <v>0.73</v>
      </c>
      <c r="V98" t="n">
        <v>0.76</v>
      </c>
      <c r="W98" t="n">
        <v>0.64</v>
      </c>
      <c r="X98" t="n">
        <v>0.04</v>
      </c>
      <c r="Y98" t="n">
        <v>1</v>
      </c>
      <c r="Z98" t="n">
        <v>10</v>
      </c>
      <c r="AA98" t="n">
        <v>47.97965884823736</v>
      </c>
      <c r="AB98" t="n">
        <v>65.64788594929492</v>
      </c>
      <c r="AC98" t="n">
        <v>59.38254385169482</v>
      </c>
      <c r="AD98" t="n">
        <v>47979.65884823736</v>
      </c>
      <c r="AE98" t="n">
        <v>65647.88594929491</v>
      </c>
      <c r="AF98" t="n">
        <v>2.767844361321672e-06</v>
      </c>
      <c r="AG98" t="n">
        <v>0.1683333333333333</v>
      </c>
      <c r="AH98" t="n">
        <v>59382.54385169482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12.369</v>
      </c>
      <c r="E99" t="n">
        <v>8.08</v>
      </c>
      <c r="F99" t="n">
        <v>5.08</v>
      </c>
      <c r="G99" t="n">
        <v>76.26000000000001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72.2</v>
      </c>
      <c r="Q99" t="n">
        <v>202.81</v>
      </c>
      <c r="R99" t="n">
        <v>19.05</v>
      </c>
      <c r="S99" t="n">
        <v>13.89</v>
      </c>
      <c r="T99" t="n">
        <v>902.5599999999999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47.77034453129189</v>
      </c>
      <c r="AB99" t="n">
        <v>65.36149286655433</v>
      </c>
      <c r="AC99" t="n">
        <v>59.1234837228157</v>
      </c>
      <c r="AD99" t="n">
        <v>47770.34453129189</v>
      </c>
      <c r="AE99" t="n">
        <v>65361.49286655433</v>
      </c>
      <c r="AF99" t="n">
        <v>2.767464000031345e-06</v>
      </c>
      <c r="AG99" t="n">
        <v>0.1683333333333333</v>
      </c>
      <c r="AH99" t="n">
        <v>59123.4837228157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12.3618</v>
      </c>
      <c r="E100" t="n">
        <v>8.09</v>
      </c>
      <c r="F100" t="n">
        <v>5.09</v>
      </c>
      <c r="G100" t="n">
        <v>76.33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71.93000000000001</v>
      </c>
      <c r="Q100" t="n">
        <v>202.81</v>
      </c>
      <c r="R100" t="n">
        <v>19.19</v>
      </c>
      <c r="S100" t="n">
        <v>13.89</v>
      </c>
      <c r="T100" t="n">
        <v>973.89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47.70570619385845</v>
      </c>
      <c r="AB100" t="n">
        <v>65.27305184163575</v>
      </c>
      <c r="AC100" t="n">
        <v>59.04348338518757</v>
      </c>
      <c r="AD100" t="n">
        <v>47705.70619385845</v>
      </c>
      <c r="AE100" t="n">
        <v>65273.05184163575</v>
      </c>
      <c r="AF100" t="n">
        <v>2.765853058095843e-06</v>
      </c>
      <c r="AG100" t="n">
        <v>0.1685416666666667</v>
      </c>
      <c r="AH100" t="n">
        <v>59043.48338518757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12.4701</v>
      </c>
      <c r="E101" t="n">
        <v>8.02</v>
      </c>
      <c r="F101" t="n">
        <v>5.07</v>
      </c>
      <c r="G101" t="n">
        <v>101.35</v>
      </c>
      <c r="H101" t="n">
        <v>1.52</v>
      </c>
      <c r="I101" t="n">
        <v>3</v>
      </c>
      <c r="J101" t="n">
        <v>301.1</v>
      </c>
      <c r="K101" t="n">
        <v>59.19</v>
      </c>
      <c r="L101" t="n">
        <v>25.75</v>
      </c>
      <c r="M101" t="n">
        <v>1</v>
      </c>
      <c r="N101" t="n">
        <v>86.16</v>
      </c>
      <c r="O101" t="n">
        <v>37370.16</v>
      </c>
      <c r="P101" t="n">
        <v>71.45999999999999</v>
      </c>
      <c r="Q101" t="n">
        <v>202.81</v>
      </c>
      <c r="R101" t="n">
        <v>18.54</v>
      </c>
      <c r="S101" t="n">
        <v>13.89</v>
      </c>
      <c r="T101" t="n">
        <v>656.5599999999999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47.04721072523288</v>
      </c>
      <c r="AB101" t="n">
        <v>64.37206929069292</v>
      </c>
      <c r="AC101" t="n">
        <v>58.22848934436947</v>
      </c>
      <c r="AD101" t="n">
        <v>47047.21072523288</v>
      </c>
      <c r="AE101" t="n">
        <v>64372.06929069292</v>
      </c>
      <c r="AF101" t="n">
        <v>2.790084309709021e-06</v>
      </c>
      <c r="AG101" t="n">
        <v>0.1670833333333333</v>
      </c>
      <c r="AH101" t="n">
        <v>58228.48934436947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12.4662</v>
      </c>
      <c r="E102" t="n">
        <v>8.02</v>
      </c>
      <c r="F102" t="n">
        <v>5.07</v>
      </c>
      <c r="G102" t="n">
        <v>101.4</v>
      </c>
      <c r="H102" t="n">
        <v>1.54</v>
      </c>
      <c r="I102" t="n">
        <v>3</v>
      </c>
      <c r="J102" t="n">
        <v>301.63</v>
      </c>
      <c r="K102" t="n">
        <v>59.19</v>
      </c>
      <c r="L102" t="n">
        <v>26</v>
      </c>
      <c r="M102" t="n">
        <v>1</v>
      </c>
      <c r="N102" t="n">
        <v>86.44</v>
      </c>
      <c r="O102" t="n">
        <v>37435.32</v>
      </c>
      <c r="P102" t="n">
        <v>71.61</v>
      </c>
      <c r="Q102" t="n">
        <v>202.81</v>
      </c>
      <c r="R102" t="n">
        <v>18.61</v>
      </c>
      <c r="S102" t="n">
        <v>13.89</v>
      </c>
      <c r="T102" t="n">
        <v>688.16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47.12667273084978</v>
      </c>
      <c r="AB102" t="n">
        <v>64.48079271239418</v>
      </c>
      <c r="AC102" t="n">
        <v>58.32683635529789</v>
      </c>
      <c r="AD102" t="n">
        <v>47126.67273084978</v>
      </c>
      <c r="AE102" t="n">
        <v>64480.79271239418</v>
      </c>
      <c r="AF102" t="n">
        <v>2.789211716160624e-06</v>
      </c>
      <c r="AG102" t="n">
        <v>0.1670833333333333</v>
      </c>
      <c r="AH102" t="n">
        <v>58326.83635529788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12.4667</v>
      </c>
      <c r="E103" t="n">
        <v>8.02</v>
      </c>
      <c r="F103" t="n">
        <v>5.07</v>
      </c>
      <c r="G103" t="n">
        <v>101.39</v>
      </c>
      <c r="H103" t="n">
        <v>1.55</v>
      </c>
      <c r="I103" t="n">
        <v>3</v>
      </c>
      <c r="J103" t="n">
        <v>302.16</v>
      </c>
      <c r="K103" t="n">
        <v>59.19</v>
      </c>
      <c r="L103" t="n">
        <v>26.25</v>
      </c>
      <c r="M103" t="n">
        <v>1</v>
      </c>
      <c r="N103" t="n">
        <v>86.72</v>
      </c>
      <c r="O103" t="n">
        <v>37500.6</v>
      </c>
      <c r="P103" t="n">
        <v>71.78</v>
      </c>
      <c r="Q103" t="n">
        <v>202.81</v>
      </c>
      <c r="R103" t="n">
        <v>18.62</v>
      </c>
      <c r="S103" t="n">
        <v>13.89</v>
      </c>
      <c r="T103" t="n">
        <v>696.62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47.19908545052563</v>
      </c>
      <c r="AB103" t="n">
        <v>64.57987099007835</v>
      </c>
      <c r="AC103" t="n">
        <v>58.41645874121716</v>
      </c>
      <c r="AD103" t="n">
        <v>47199.08545052563</v>
      </c>
      <c r="AE103" t="n">
        <v>64579.87099007834</v>
      </c>
      <c r="AF103" t="n">
        <v>2.789323587128367e-06</v>
      </c>
      <c r="AG103" t="n">
        <v>0.1670833333333333</v>
      </c>
      <c r="AH103" t="n">
        <v>58416.45874121715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12.4693</v>
      </c>
      <c r="E104" t="n">
        <v>8.02</v>
      </c>
      <c r="F104" t="n">
        <v>5.07</v>
      </c>
      <c r="G104" t="n">
        <v>101.36</v>
      </c>
      <c r="H104" t="n">
        <v>1.56</v>
      </c>
      <c r="I104" t="n">
        <v>3</v>
      </c>
      <c r="J104" t="n">
        <v>302.69</v>
      </c>
      <c r="K104" t="n">
        <v>59.19</v>
      </c>
      <c r="L104" t="n">
        <v>26.5</v>
      </c>
      <c r="M104" t="n">
        <v>1</v>
      </c>
      <c r="N104" t="n">
        <v>87</v>
      </c>
      <c r="O104" t="n">
        <v>37566</v>
      </c>
      <c r="P104" t="n">
        <v>71.87</v>
      </c>
      <c r="Q104" t="n">
        <v>202.81</v>
      </c>
      <c r="R104" t="n">
        <v>18.53</v>
      </c>
      <c r="S104" t="n">
        <v>13.89</v>
      </c>
      <c r="T104" t="n">
        <v>651.8099999999999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47.22901370769767</v>
      </c>
      <c r="AB104" t="n">
        <v>64.62082015188265</v>
      </c>
      <c r="AC104" t="n">
        <v>58.45349977249137</v>
      </c>
      <c r="AD104" t="n">
        <v>47229.01370769768</v>
      </c>
      <c r="AE104" t="n">
        <v>64620.82015188265</v>
      </c>
      <c r="AF104" t="n">
        <v>2.789905316160632e-06</v>
      </c>
      <c r="AG104" t="n">
        <v>0.1670833333333333</v>
      </c>
      <c r="AH104" t="n">
        <v>58453.49977249137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12.4714</v>
      </c>
      <c r="E105" t="n">
        <v>8.02</v>
      </c>
      <c r="F105" t="n">
        <v>5.07</v>
      </c>
      <c r="G105" t="n">
        <v>101.33</v>
      </c>
      <c r="H105" t="n">
        <v>1.57</v>
      </c>
      <c r="I105" t="n">
        <v>3</v>
      </c>
      <c r="J105" t="n">
        <v>303.22</v>
      </c>
      <c r="K105" t="n">
        <v>59.19</v>
      </c>
      <c r="L105" t="n">
        <v>26.75</v>
      </c>
      <c r="M105" t="n">
        <v>1</v>
      </c>
      <c r="N105" t="n">
        <v>87.28</v>
      </c>
      <c r="O105" t="n">
        <v>37631.52</v>
      </c>
      <c r="P105" t="n">
        <v>71.92</v>
      </c>
      <c r="Q105" t="n">
        <v>202.81</v>
      </c>
      <c r="R105" t="n">
        <v>18.49</v>
      </c>
      <c r="S105" t="n">
        <v>13.89</v>
      </c>
      <c r="T105" t="n">
        <v>630.99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47.24327551755839</v>
      </c>
      <c r="AB105" t="n">
        <v>64.64033378932072</v>
      </c>
      <c r="AC105" t="n">
        <v>58.47115105575991</v>
      </c>
      <c r="AD105" t="n">
        <v>47243.2755175584</v>
      </c>
      <c r="AE105" t="n">
        <v>64640.33378932072</v>
      </c>
      <c r="AF105" t="n">
        <v>2.790375174225153e-06</v>
      </c>
      <c r="AG105" t="n">
        <v>0.1670833333333333</v>
      </c>
      <c r="AH105" t="n">
        <v>58471.15105575991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12.4719</v>
      </c>
      <c r="E106" t="n">
        <v>8.02</v>
      </c>
      <c r="F106" t="n">
        <v>5.07</v>
      </c>
      <c r="G106" t="n">
        <v>101.33</v>
      </c>
      <c r="H106" t="n">
        <v>1.58</v>
      </c>
      <c r="I106" t="n">
        <v>3</v>
      </c>
      <c r="J106" t="n">
        <v>303.75</v>
      </c>
      <c r="K106" t="n">
        <v>59.19</v>
      </c>
      <c r="L106" t="n">
        <v>27</v>
      </c>
      <c r="M106" t="n">
        <v>1</v>
      </c>
      <c r="N106" t="n">
        <v>87.56</v>
      </c>
      <c r="O106" t="n">
        <v>37697.16</v>
      </c>
      <c r="P106" t="n">
        <v>71.89</v>
      </c>
      <c r="Q106" t="n">
        <v>202.81</v>
      </c>
      <c r="R106" t="n">
        <v>18.48</v>
      </c>
      <c r="S106" t="n">
        <v>13.89</v>
      </c>
      <c r="T106" t="n">
        <v>624.09</v>
      </c>
      <c r="U106" t="n">
        <v>0.75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47.22838585660842</v>
      </c>
      <c r="AB106" t="n">
        <v>64.61996109832349</v>
      </c>
      <c r="AC106" t="n">
        <v>58.45272270579819</v>
      </c>
      <c r="AD106" t="n">
        <v>47228.38585660842</v>
      </c>
      <c r="AE106" t="n">
        <v>64619.96109832349</v>
      </c>
      <c r="AF106" t="n">
        <v>2.790487045192896e-06</v>
      </c>
      <c r="AG106" t="n">
        <v>0.1670833333333333</v>
      </c>
      <c r="AH106" t="n">
        <v>58452.72270579819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12.4706</v>
      </c>
      <c r="E107" t="n">
        <v>8.02</v>
      </c>
      <c r="F107" t="n">
        <v>5.07</v>
      </c>
      <c r="G107" t="n">
        <v>101.34</v>
      </c>
      <c r="H107" t="n">
        <v>1.6</v>
      </c>
      <c r="I107" t="n">
        <v>3</v>
      </c>
      <c r="J107" t="n">
        <v>304.29</v>
      </c>
      <c r="K107" t="n">
        <v>59.19</v>
      </c>
      <c r="L107" t="n">
        <v>27.25</v>
      </c>
      <c r="M107" t="n">
        <v>1</v>
      </c>
      <c r="N107" t="n">
        <v>87.84</v>
      </c>
      <c r="O107" t="n">
        <v>37762.92</v>
      </c>
      <c r="P107" t="n">
        <v>72.02</v>
      </c>
      <c r="Q107" t="n">
        <v>202.81</v>
      </c>
      <c r="R107" t="n">
        <v>18.52</v>
      </c>
      <c r="S107" t="n">
        <v>13.89</v>
      </c>
      <c r="T107" t="n">
        <v>644.83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47.2897933775912</v>
      </c>
      <c r="AB107" t="n">
        <v>64.7039815776407</v>
      </c>
      <c r="AC107" t="n">
        <v>58.5287243884929</v>
      </c>
      <c r="AD107" t="n">
        <v>47289.7933775912</v>
      </c>
      <c r="AE107" t="n">
        <v>64703.9815776407</v>
      </c>
      <c r="AF107" t="n">
        <v>2.790196180676764e-06</v>
      </c>
      <c r="AG107" t="n">
        <v>0.1670833333333333</v>
      </c>
      <c r="AH107" t="n">
        <v>58528.7243884929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12.4706</v>
      </c>
      <c r="E108" t="n">
        <v>8.02</v>
      </c>
      <c r="F108" t="n">
        <v>5.07</v>
      </c>
      <c r="G108" t="n">
        <v>101.34</v>
      </c>
      <c r="H108" t="n">
        <v>1.61</v>
      </c>
      <c r="I108" t="n">
        <v>3</v>
      </c>
      <c r="J108" t="n">
        <v>304.82</v>
      </c>
      <c r="K108" t="n">
        <v>59.19</v>
      </c>
      <c r="L108" t="n">
        <v>27.5</v>
      </c>
      <c r="M108" t="n">
        <v>1</v>
      </c>
      <c r="N108" t="n">
        <v>88.13</v>
      </c>
      <c r="O108" t="n">
        <v>37828.81</v>
      </c>
      <c r="P108" t="n">
        <v>72.06</v>
      </c>
      <c r="Q108" t="n">
        <v>202.81</v>
      </c>
      <c r="R108" t="n">
        <v>18.5</v>
      </c>
      <c r="S108" t="n">
        <v>13.89</v>
      </c>
      <c r="T108" t="n">
        <v>636.22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47.30724869992359</v>
      </c>
      <c r="AB108" t="n">
        <v>64.72786471973035</v>
      </c>
      <c r="AC108" t="n">
        <v>58.55032815702172</v>
      </c>
      <c r="AD108" t="n">
        <v>47307.24869992359</v>
      </c>
      <c r="AE108" t="n">
        <v>64727.86471973035</v>
      </c>
      <c r="AF108" t="n">
        <v>2.790196180676764e-06</v>
      </c>
      <c r="AG108" t="n">
        <v>0.1670833333333333</v>
      </c>
      <c r="AH108" t="n">
        <v>58550.32815702172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12.4688</v>
      </c>
      <c r="E109" t="n">
        <v>8.02</v>
      </c>
      <c r="F109" t="n">
        <v>5.07</v>
      </c>
      <c r="G109" t="n">
        <v>101.37</v>
      </c>
      <c r="H109" t="n">
        <v>1.62</v>
      </c>
      <c r="I109" t="n">
        <v>3</v>
      </c>
      <c r="J109" t="n">
        <v>305.36</v>
      </c>
      <c r="K109" t="n">
        <v>59.19</v>
      </c>
      <c r="L109" t="n">
        <v>27.75</v>
      </c>
      <c r="M109" t="n">
        <v>1</v>
      </c>
      <c r="N109" t="n">
        <v>88.41</v>
      </c>
      <c r="O109" t="n">
        <v>37894.82</v>
      </c>
      <c r="P109" t="n">
        <v>72.41</v>
      </c>
      <c r="Q109" t="n">
        <v>202.81</v>
      </c>
      <c r="R109" t="n">
        <v>18.57</v>
      </c>
      <c r="S109" t="n">
        <v>13.89</v>
      </c>
      <c r="T109" t="n">
        <v>668.35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47.46649398652532</v>
      </c>
      <c r="AB109" t="n">
        <v>64.94575114626493</v>
      </c>
      <c r="AC109" t="n">
        <v>58.74741980881343</v>
      </c>
      <c r="AD109" t="n">
        <v>47466.49398652532</v>
      </c>
      <c r="AE109" t="n">
        <v>64945.75114626493</v>
      </c>
      <c r="AF109" t="n">
        <v>2.789793445192889e-06</v>
      </c>
      <c r="AG109" t="n">
        <v>0.1670833333333333</v>
      </c>
      <c r="AH109" t="n">
        <v>58747.41980881343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12.4658</v>
      </c>
      <c r="E110" t="n">
        <v>8.02</v>
      </c>
      <c r="F110" t="n">
        <v>5.07</v>
      </c>
      <c r="G110" t="n">
        <v>101.41</v>
      </c>
      <c r="H110" t="n">
        <v>1.63</v>
      </c>
      <c r="I110" t="n">
        <v>3</v>
      </c>
      <c r="J110" t="n">
        <v>305.89</v>
      </c>
      <c r="K110" t="n">
        <v>59.19</v>
      </c>
      <c r="L110" t="n">
        <v>28</v>
      </c>
      <c r="M110" t="n">
        <v>1</v>
      </c>
      <c r="N110" t="n">
        <v>88.7</v>
      </c>
      <c r="O110" t="n">
        <v>37960.95</v>
      </c>
      <c r="P110" t="n">
        <v>72.55</v>
      </c>
      <c r="Q110" t="n">
        <v>202.81</v>
      </c>
      <c r="R110" t="n">
        <v>18.6</v>
      </c>
      <c r="S110" t="n">
        <v>13.89</v>
      </c>
      <c r="T110" t="n">
        <v>685.4299999999999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47.53846734460428</v>
      </c>
      <c r="AB110" t="n">
        <v>65.044228270029</v>
      </c>
      <c r="AC110" t="n">
        <v>58.83649841409897</v>
      </c>
      <c r="AD110" t="n">
        <v>47538.46734460428</v>
      </c>
      <c r="AE110" t="n">
        <v>65044.22827002899</v>
      </c>
      <c r="AF110" t="n">
        <v>2.789122219386429e-06</v>
      </c>
      <c r="AG110" t="n">
        <v>0.1670833333333333</v>
      </c>
      <c r="AH110" t="n">
        <v>58836.49841409897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12.4624</v>
      </c>
      <c r="E111" t="n">
        <v>8.02</v>
      </c>
      <c r="F111" t="n">
        <v>5.07</v>
      </c>
      <c r="G111" t="n">
        <v>101.45</v>
      </c>
      <c r="H111" t="n">
        <v>1.64</v>
      </c>
      <c r="I111" t="n">
        <v>3</v>
      </c>
      <c r="J111" t="n">
        <v>306.43</v>
      </c>
      <c r="K111" t="n">
        <v>59.19</v>
      </c>
      <c r="L111" t="n">
        <v>28.25</v>
      </c>
      <c r="M111" t="n">
        <v>1</v>
      </c>
      <c r="N111" t="n">
        <v>88.98999999999999</v>
      </c>
      <c r="O111" t="n">
        <v>38027.2</v>
      </c>
      <c r="P111" t="n">
        <v>72.59</v>
      </c>
      <c r="Q111" t="n">
        <v>202.81</v>
      </c>
      <c r="R111" t="n">
        <v>18.64</v>
      </c>
      <c r="S111" t="n">
        <v>13.89</v>
      </c>
      <c r="T111" t="n">
        <v>707.22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47.56826084437676</v>
      </c>
      <c r="AB111" t="n">
        <v>65.08499305081412</v>
      </c>
      <c r="AC111" t="n">
        <v>58.87337266141972</v>
      </c>
      <c r="AD111" t="n">
        <v>47568.26084437676</v>
      </c>
      <c r="AE111" t="n">
        <v>65084.99305081413</v>
      </c>
      <c r="AF111" t="n">
        <v>2.788361496805776e-06</v>
      </c>
      <c r="AG111" t="n">
        <v>0.1670833333333333</v>
      </c>
      <c r="AH111" t="n">
        <v>58873.37266141972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12.4693</v>
      </c>
      <c r="E112" t="n">
        <v>8.02</v>
      </c>
      <c r="F112" t="n">
        <v>5.07</v>
      </c>
      <c r="G112" t="n">
        <v>101.36</v>
      </c>
      <c r="H112" t="n">
        <v>1.65</v>
      </c>
      <c r="I112" t="n">
        <v>3</v>
      </c>
      <c r="J112" t="n">
        <v>306.97</v>
      </c>
      <c r="K112" t="n">
        <v>59.19</v>
      </c>
      <c r="L112" t="n">
        <v>28.5</v>
      </c>
      <c r="M112" t="n">
        <v>1</v>
      </c>
      <c r="N112" t="n">
        <v>89.27</v>
      </c>
      <c r="O112" t="n">
        <v>38093.58</v>
      </c>
      <c r="P112" t="n">
        <v>72.40000000000001</v>
      </c>
      <c r="Q112" t="n">
        <v>202.81</v>
      </c>
      <c r="R112" t="n">
        <v>18.53</v>
      </c>
      <c r="S112" t="n">
        <v>13.89</v>
      </c>
      <c r="T112" t="n">
        <v>649.11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47.46032084125674</v>
      </c>
      <c r="AB112" t="n">
        <v>64.93730477656854</v>
      </c>
      <c r="AC112" t="n">
        <v>58.73977954878629</v>
      </c>
      <c r="AD112" t="n">
        <v>47460.32084125674</v>
      </c>
      <c r="AE112" t="n">
        <v>64937.30477656853</v>
      </c>
      <c r="AF112" t="n">
        <v>2.789905316160632e-06</v>
      </c>
      <c r="AG112" t="n">
        <v>0.1670833333333333</v>
      </c>
      <c r="AH112" t="n">
        <v>58739.77954878629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12.4649</v>
      </c>
      <c r="E113" t="n">
        <v>8.02</v>
      </c>
      <c r="F113" t="n">
        <v>5.07</v>
      </c>
      <c r="G113" t="n">
        <v>101.42</v>
      </c>
      <c r="H113" t="n">
        <v>1.67</v>
      </c>
      <c r="I113" t="n">
        <v>3</v>
      </c>
      <c r="J113" t="n">
        <v>307.51</v>
      </c>
      <c r="K113" t="n">
        <v>59.19</v>
      </c>
      <c r="L113" t="n">
        <v>28.75</v>
      </c>
      <c r="M113" t="n">
        <v>1</v>
      </c>
      <c r="N113" t="n">
        <v>89.56</v>
      </c>
      <c r="O113" t="n">
        <v>38160.09</v>
      </c>
      <c r="P113" t="n">
        <v>72.58</v>
      </c>
      <c r="Q113" t="n">
        <v>202.82</v>
      </c>
      <c r="R113" t="n">
        <v>18.6</v>
      </c>
      <c r="S113" t="n">
        <v>13.89</v>
      </c>
      <c r="T113" t="n">
        <v>682.62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47.55482711639233</v>
      </c>
      <c r="AB113" t="n">
        <v>65.0666124315316</v>
      </c>
      <c r="AC113" t="n">
        <v>58.85674626264416</v>
      </c>
      <c r="AD113" t="n">
        <v>47554.82711639233</v>
      </c>
      <c r="AE113" t="n">
        <v>65066.6124315316</v>
      </c>
      <c r="AF113" t="n">
        <v>2.788920851644492e-06</v>
      </c>
      <c r="AG113" t="n">
        <v>0.1670833333333333</v>
      </c>
      <c r="AH113" t="n">
        <v>58856.74626264416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12.4641</v>
      </c>
      <c r="E114" t="n">
        <v>8.02</v>
      </c>
      <c r="F114" t="n">
        <v>5.07</v>
      </c>
      <c r="G114" t="n">
        <v>101.43</v>
      </c>
      <c r="H114" t="n">
        <v>1.68</v>
      </c>
      <c r="I114" t="n">
        <v>3</v>
      </c>
      <c r="J114" t="n">
        <v>308.05</v>
      </c>
      <c r="K114" t="n">
        <v>59.19</v>
      </c>
      <c r="L114" t="n">
        <v>29</v>
      </c>
      <c r="M114" t="n">
        <v>1</v>
      </c>
      <c r="N114" t="n">
        <v>89.84999999999999</v>
      </c>
      <c r="O114" t="n">
        <v>38226.72</v>
      </c>
      <c r="P114" t="n">
        <v>72.63</v>
      </c>
      <c r="Q114" t="n">
        <v>202.81</v>
      </c>
      <c r="R114" t="n">
        <v>18.67</v>
      </c>
      <c r="S114" t="n">
        <v>13.89</v>
      </c>
      <c r="T114" t="n">
        <v>719.1799999999999</v>
      </c>
      <c r="U114" t="n">
        <v>0.74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47.57955870056258</v>
      </c>
      <c r="AB114" t="n">
        <v>65.10045127607378</v>
      </c>
      <c r="AC114" t="n">
        <v>58.88735557535637</v>
      </c>
      <c r="AD114" t="n">
        <v>47579.55870056258</v>
      </c>
      <c r="AE114" t="n">
        <v>65100.45127607379</v>
      </c>
      <c r="AF114" t="n">
        <v>2.788741858096102e-06</v>
      </c>
      <c r="AG114" t="n">
        <v>0.1670833333333333</v>
      </c>
      <c r="AH114" t="n">
        <v>58887.35557535637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12.4606</v>
      </c>
      <c r="E115" t="n">
        <v>8.029999999999999</v>
      </c>
      <c r="F115" t="n">
        <v>5.07</v>
      </c>
      <c r="G115" t="n">
        <v>101.47</v>
      </c>
      <c r="H115" t="n">
        <v>1.69</v>
      </c>
      <c r="I115" t="n">
        <v>3</v>
      </c>
      <c r="J115" t="n">
        <v>308.59</v>
      </c>
      <c r="K115" t="n">
        <v>59.19</v>
      </c>
      <c r="L115" t="n">
        <v>29.25</v>
      </c>
      <c r="M115" t="n">
        <v>1</v>
      </c>
      <c r="N115" t="n">
        <v>90.14</v>
      </c>
      <c r="O115" t="n">
        <v>38293.47</v>
      </c>
      <c r="P115" t="n">
        <v>72.69</v>
      </c>
      <c r="Q115" t="n">
        <v>202.81</v>
      </c>
      <c r="R115" t="n">
        <v>18.73</v>
      </c>
      <c r="S115" t="n">
        <v>13.89</v>
      </c>
      <c r="T115" t="n">
        <v>749.33</v>
      </c>
      <c r="U115" t="n">
        <v>0.74</v>
      </c>
      <c r="V115" t="n">
        <v>0.76</v>
      </c>
      <c r="W115" t="n">
        <v>0.64</v>
      </c>
      <c r="X115" t="n">
        <v>0.04</v>
      </c>
      <c r="Y115" t="n">
        <v>1</v>
      </c>
      <c r="Z115" t="n">
        <v>10</v>
      </c>
      <c r="AA115" t="n">
        <v>47.61936712619372</v>
      </c>
      <c r="AB115" t="n">
        <v>65.15491892024608</v>
      </c>
      <c r="AC115" t="n">
        <v>58.93662490401469</v>
      </c>
      <c r="AD115" t="n">
        <v>47619.36712619372</v>
      </c>
      <c r="AE115" t="n">
        <v>65154.91892024608</v>
      </c>
      <c r="AF115" t="n">
        <v>2.7879587613219e-06</v>
      </c>
      <c r="AG115" t="n">
        <v>0.1672916666666666</v>
      </c>
      <c r="AH115" t="n">
        <v>58936.62490401469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12.4658</v>
      </c>
      <c r="E116" t="n">
        <v>8.02</v>
      </c>
      <c r="F116" t="n">
        <v>5.07</v>
      </c>
      <c r="G116" t="n">
        <v>101.41</v>
      </c>
      <c r="H116" t="n">
        <v>1.7</v>
      </c>
      <c r="I116" t="n">
        <v>3</v>
      </c>
      <c r="J116" t="n">
        <v>309.13</v>
      </c>
      <c r="K116" t="n">
        <v>59.19</v>
      </c>
      <c r="L116" t="n">
        <v>29.5</v>
      </c>
      <c r="M116" t="n">
        <v>1</v>
      </c>
      <c r="N116" t="n">
        <v>90.44</v>
      </c>
      <c r="O116" t="n">
        <v>38360.36</v>
      </c>
      <c r="P116" t="n">
        <v>72.67</v>
      </c>
      <c r="Q116" t="n">
        <v>202.81</v>
      </c>
      <c r="R116" t="n">
        <v>18.63</v>
      </c>
      <c r="S116" t="n">
        <v>13.89</v>
      </c>
      <c r="T116" t="n">
        <v>699.85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47.59085347530067</v>
      </c>
      <c r="AB116" t="n">
        <v>65.11590528516071</v>
      </c>
      <c r="AC116" t="n">
        <v>58.90133467550589</v>
      </c>
      <c r="AD116" t="n">
        <v>47590.85347530067</v>
      </c>
      <c r="AE116" t="n">
        <v>65115.90528516071</v>
      </c>
      <c r="AF116" t="n">
        <v>2.789122219386429e-06</v>
      </c>
      <c r="AG116" t="n">
        <v>0.1670833333333333</v>
      </c>
      <c r="AH116" t="n">
        <v>58901.33467550589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12.4645</v>
      </c>
      <c r="E117" t="n">
        <v>8.02</v>
      </c>
      <c r="F117" t="n">
        <v>5.07</v>
      </c>
      <c r="G117" t="n">
        <v>101.42</v>
      </c>
      <c r="H117" t="n">
        <v>1.71</v>
      </c>
      <c r="I117" t="n">
        <v>3</v>
      </c>
      <c r="J117" t="n">
        <v>309.67</v>
      </c>
      <c r="K117" t="n">
        <v>59.19</v>
      </c>
      <c r="L117" t="n">
        <v>29.75</v>
      </c>
      <c r="M117" t="n">
        <v>1</v>
      </c>
      <c r="N117" t="n">
        <v>90.73</v>
      </c>
      <c r="O117" t="n">
        <v>38427.37</v>
      </c>
      <c r="P117" t="n">
        <v>72.75</v>
      </c>
      <c r="Q117" t="n">
        <v>202.81</v>
      </c>
      <c r="R117" t="n">
        <v>18.57</v>
      </c>
      <c r="S117" t="n">
        <v>13.89</v>
      </c>
      <c r="T117" t="n">
        <v>671.86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47.63049902150985</v>
      </c>
      <c r="AB117" t="n">
        <v>65.17015007052217</v>
      </c>
      <c r="AC117" t="n">
        <v>58.95040241468549</v>
      </c>
      <c r="AD117" t="n">
        <v>47630.49902150985</v>
      </c>
      <c r="AE117" t="n">
        <v>65170.15007052217</v>
      </c>
      <c r="AF117" t="n">
        <v>2.788831354870297e-06</v>
      </c>
      <c r="AG117" t="n">
        <v>0.1670833333333333</v>
      </c>
      <c r="AH117" t="n">
        <v>58950.40241468549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12.4632</v>
      </c>
      <c r="E118" t="n">
        <v>8.02</v>
      </c>
      <c r="F118" t="n">
        <v>5.07</v>
      </c>
      <c r="G118" t="n">
        <v>101.44</v>
      </c>
      <c r="H118" t="n">
        <v>1.72</v>
      </c>
      <c r="I118" t="n">
        <v>3</v>
      </c>
      <c r="J118" t="n">
        <v>310.22</v>
      </c>
      <c r="K118" t="n">
        <v>59.19</v>
      </c>
      <c r="L118" t="n">
        <v>30</v>
      </c>
      <c r="M118" t="n">
        <v>1</v>
      </c>
      <c r="N118" t="n">
        <v>91.02</v>
      </c>
      <c r="O118" t="n">
        <v>38494.52</v>
      </c>
      <c r="P118" t="n">
        <v>72.77</v>
      </c>
      <c r="Q118" t="n">
        <v>202.81</v>
      </c>
      <c r="R118" t="n">
        <v>18.65</v>
      </c>
      <c r="S118" t="n">
        <v>13.89</v>
      </c>
      <c r="T118" t="n">
        <v>711.53</v>
      </c>
      <c r="U118" t="n">
        <v>0.74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47.64395430874882</v>
      </c>
      <c r="AB118" t="n">
        <v>65.18856018812789</v>
      </c>
      <c r="AC118" t="n">
        <v>58.96705549650569</v>
      </c>
      <c r="AD118" t="n">
        <v>47643.95430874883</v>
      </c>
      <c r="AE118" t="n">
        <v>65188.5601881279</v>
      </c>
      <c r="AF118" t="n">
        <v>2.788540490354165e-06</v>
      </c>
      <c r="AG118" t="n">
        <v>0.1670833333333333</v>
      </c>
      <c r="AH118" t="n">
        <v>58967.05549650569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12.4611</v>
      </c>
      <c r="E119" t="n">
        <v>8.02</v>
      </c>
      <c r="F119" t="n">
        <v>5.07</v>
      </c>
      <c r="G119" t="n">
        <v>101.47</v>
      </c>
      <c r="H119" t="n">
        <v>1.73</v>
      </c>
      <c r="I119" t="n">
        <v>3</v>
      </c>
      <c r="J119" t="n">
        <v>310.76</v>
      </c>
      <c r="K119" t="n">
        <v>59.19</v>
      </c>
      <c r="L119" t="n">
        <v>30.25</v>
      </c>
      <c r="M119" t="n">
        <v>1</v>
      </c>
      <c r="N119" t="n">
        <v>91.31999999999999</v>
      </c>
      <c r="O119" t="n">
        <v>38561.79</v>
      </c>
      <c r="P119" t="n">
        <v>72.81</v>
      </c>
      <c r="Q119" t="n">
        <v>202.81</v>
      </c>
      <c r="R119" t="n">
        <v>18.68</v>
      </c>
      <c r="S119" t="n">
        <v>13.89</v>
      </c>
      <c r="T119" t="n">
        <v>726.11</v>
      </c>
      <c r="U119" t="n">
        <v>0.74</v>
      </c>
      <c r="V119" t="n">
        <v>0.76</v>
      </c>
      <c r="W119" t="n">
        <v>0.64</v>
      </c>
      <c r="X119" t="n">
        <v>0.04</v>
      </c>
      <c r="Y119" t="n">
        <v>1</v>
      </c>
      <c r="Z119" t="n">
        <v>10</v>
      </c>
      <c r="AA119" t="n">
        <v>47.66905505513491</v>
      </c>
      <c r="AB119" t="n">
        <v>65.22290413670011</v>
      </c>
      <c r="AC119" t="n">
        <v>58.99812170682821</v>
      </c>
      <c r="AD119" t="n">
        <v>47669.05505513492</v>
      </c>
      <c r="AE119" t="n">
        <v>65222.9041367001</v>
      </c>
      <c r="AF119" t="n">
        <v>2.788070632289643e-06</v>
      </c>
      <c r="AG119" t="n">
        <v>0.1670833333333333</v>
      </c>
      <c r="AH119" t="n">
        <v>58998.12170682821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12.468</v>
      </c>
      <c r="E120" t="n">
        <v>8.02</v>
      </c>
      <c r="F120" t="n">
        <v>5.07</v>
      </c>
      <c r="G120" t="n">
        <v>101.38</v>
      </c>
      <c r="H120" t="n">
        <v>1.75</v>
      </c>
      <c r="I120" t="n">
        <v>3</v>
      </c>
      <c r="J120" t="n">
        <v>311.31</v>
      </c>
      <c r="K120" t="n">
        <v>59.19</v>
      </c>
      <c r="L120" t="n">
        <v>30.5</v>
      </c>
      <c r="M120" t="n">
        <v>1</v>
      </c>
      <c r="N120" t="n">
        <v>91.62</v>
      </c>
      <c r="O120" t="n">
        <v>38629.19</v>
      </c>
      <c r="P120" t="n">
        <v>72.72</v>
      </c>
      <c r="Q120" t="n">
        <v>202.81</v>
      </c>
      <c r="R120" t="n">
        <v>18.61</v>
      </c>
      <c r="S120" t="n">
        <v>13.89</v>
      </c>
      <c r="T120" t="n">
        <v>688.75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47.6046954221334</v>
      </c>
      <c r="AB120" t="n">
        <v>65.13484444748084</v>
      </c>
      <c r="AC120" t="n">
        <v>58.91846631075546</v>
      </c>
      <c r="AD120" t="n">
        <v>47604.6954221334</v>
      </c>
      <c r="AE120" t="n">
        <v>65134.84444748085</v>
      </c>
      <c r="AF120" t="n">
        <v>2.789614451644499e-06</v>
      </c>
      <c r="AG120" t="n">
        <v>0.1670833333333333</v>
      </c>
      <c r="AH120" t="n">
        <v>58918.46631075547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12.4632</v>
      </c>
      <c r="E121" t="n">
        <v>8.02</v>
      </c>
      <c r="F121" t="n">
        <v>5.07</v>
      </c>
      <c r="G121" t="n">
        <v>101.44</v>
      </c>
      <c r="H121" t="n">
        <v>1.76</v>
      </c>
      <c r="I121" t="n">
        <v>3</v>
      </c>
      <c r="J121" t="n">
        <v>311.86</v>
      </c>
      <c r="K121" t="n">
        <v>59.19</v>
      </c>
      <c r="L121" t="n">
        <v>30.75</v>
      </c>
      <c r="M121" t="n">
        <v>0</v>
      </c>
      <c r="N121" t="n">
        <v>91.91</v>
      </c>
      <c r="O121" t="n">
        <v>38696.85</v>
      </c>
      <c r="P121" t="n">
        <v>72.84</v>
      </c>
      <c r="Q121" t="n">
        <v>202.81</v>
      </c>
      <c r="R121" t="n">
        <v>18.58</v>
      </c>
      <c r="S121" t="n">
        <v>13.89</v>
      </c>
      <c r="T121" t="n">
        <v>674.14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47.6745192599401</v>
      </c>
      <c r="AB121" t="n">
        <v>65.23038050277825</v>
      </c>
      <c r="AC121" t="n">
        <v>59.00488453902102</v>
      </c>
      <c r="AD121" t="n">
        <v>47674.5192599401</v>
      </c>
      <c r="AE121" t="n">
        <v>65230.38050277825</v>
      </c>
      <c r="AF121" t="n">
        <v>2.788540490354165e-06</v>
      </c>
      <c r="AG121" t="n">
        <v>0.1670833333333333</v>
      </c>
      <c r="AH121" t="n">
        <v>59004.88453902102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9.995799999999999</v>
      </c>
      <c r="E2" t="n">
        <v>10</v>
      </c>
      <c r="F2" t="n">
        <v>6.11</v>
      </c>
      <c r="G2" t="n">
        <v>6.92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71.69</v>
      </c>
      <c r="Q2" t="n">
        <v>202.99</v>
      </c>
      <c r="R2" t="n">
        <v>51</v>
      </c>
      <c r="S2" t="n">
        <v>13.89</v>
      </c>
      <c r="T2" t="n">
        <v>16636.26</v>
      </c>
      <c r="U2" t="n">
        <v>0.27</v>
      </c>
      <c r="V2" t="n">
        <v>0.63</v>
      </c>
      <c r="W2" t="n">
        <v>0.72</v>
      </c>
      <c r="X2" t="n">
        <v>1.07</v>
      </c>
      <c r="Y2" t="n">
        <v>1</v>
      </c>
      <c r="Z2" t="n">
        <v>10</v>
      </c>
      <c r="AA2" t="n">
        <v>57.77160207132818</v>
      </c>
      <c r="AB2" t="n">
        <v>79.04565465716772</v>
      </c>
      <c r="AC2" t="n">
        <v>71.50164831797899</v>
      </c>
      <c r="AD2" t="n">
        <v>57771.60207132818</v>
      </c>
      <c r="AE2" t="n">
        <v>79045.65465716772</v>
      </c>
      <c r="AF2" t="n">
        <v>2.436557897023828e-06</v>
      </c>
      <c r="AG2" t="n">
        <v>0.2083333333333333</v>
      </c>
      <c r="AH2" t="n">
        <v>71501.64831797899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10.6585</v>
      </c>
      <c r="E3" t="n">
        <v>9.380000000000001</v>
      </c>
      <c r="F3" t="n">
        <v>5.85</v>
      </c>
      <c r="G3" t="n">
        <v>8.57</v>
      </c>
      <c r="H3" t="n">
        <v>0.15</v>
      </c>
      <c r="I3" t="n">
        <v>41</v>
      </c>
      <c r="J3" t="n">
        <v>150.78</v>
      </c>
      <c r="K3" t="n">
        <v>49.1</v>
      </c>
      <c r="L3" t="n">
        <v>1.25</v>
      </c>
      <c r="M3" t="n">
        <v>39</v>
      </c>
      <c r="N3" t="n">
        <v>25.44</v>
      </c>
      <c r="O3" t="n">
        <v>18830.65</v>
      </c>
      <c r="P3" t="n">
        <v>68.45</v>
      </c>
      <c r="Q3" t="n">
        <v>202.91</v>
      </c>
      <c r="R3" t="n">
        <v>43.17</v>
      </c>
      <c r="S3" t="n">
        <v>13.89</v>
      </c>
      <c r="T3" t="n">
        <v>12777.8</v>
      </c>
      <c r="U3" t="n">
        <v>0.32</v>
      </c>
      <c r="V3" t="n">
        <v>0.66</v>
      </c>
      <c r="W3" t="n">
        <v>0.7</v>
      </c>
      <c r="X3" t="n">
        <v>0.8100000000000001</v>
      </c>
      <c r="Y3" t="n">
        <v>1</v>
      </c>
      <c r="Z3" t="n">
        <v>10</v>
      </c>
      <c r="AA3" t="n">
        <v>51.97792504021259</v>
      </c>
      <c r="AB3" t="n">
        <v>71.11849014420801</v>
      </c>
      <c r="AC3" t="n">
        <v>64.33104126028837</v>
      </c>
      <c r="AD3" t="n">
        <v>51977.92504021259</v>
      </c>
      <c r="AE3" t="n">
        <v>71118.49014420802</v>
      </c>
      <c r="AF3" t="n">
        <v>2.598096435045567e-06</v>
      </c>
      <c r="AG3" t="n">
        <v>0.1954166666666667</v>
      </c>
      <c r="AH3" t="n">
        <v>64331.04126028837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11.1555</v>
      </c>
      <c r="E4" t="n">
        <v>8.960000000000001</v>
      </c>
      <c r="F4" t="n">
        <v>5.68</v>
      </c>
      <c r="G4" t="n">
        <v>10.33</v>
      </c>
      <c r="H4" t="n">
        <v>0.18</v>
      </c>
      <c r="I4" t="n">
        <v>33</v>
      </c>
      <c r="J4" t="n">
        <v>151.13</v>
      </c>
      <c r="K4" t="n">
        <v>49.1</v>
      </c>
      <c r="L4" t="n">
        <v>1.5</v>
      </c>
      <c r="M4" t="n">
        <v>31</v>
      </c>
      <c r="N4" t="n">
        <v>25.54</v>
      </c>
      <c r="O4" t="n">
        <v>18873.58</v>
      </c>
      <c r="P4" t="n">
        <v>66.23</v>
      </c>
      <c r="Q4" t="n">
        <v>202.85</v>
      </c>
      <c r="R4" t="n">
        <v>37.7</v>
      </c>
      <c r="S4" t="n">
        <v>13.89</v>
      </c>
      <c r="T4" t="n">
        <v>10085.18</v>
      </c>
      <c r="U4" t="n">
        <v>0.37</v>
      </c>
      <c r="V4" t="n">
        <v>0.68</v>
      </c>
      <c r="W4" t="n">
        <v>0.6899999999999999</v>
      </c>
      <c r="X4" t="n">
        <v>0.64</v>
      </c>
      <c r="Y4" t="n">
        <v>1</v>
      </c>
      <c r="Z4" t="n">
        <v>10</v>
      </c>
      <c r="AA4" t="n">
        <v>48.24629533731959</v>
      </c>
      <c r="AB4" t="n">
        <v>66.01270975682871</v>
      </c>
      <c r="AC4" t="n">
        <v>59.71254938707116</v>
      </c>
      <c r="AD4" t="n">
        <v>48246.29533731959</v>
      </c>
      <c r="AE4" t="n">
        <v>66012.70975682871</v>
      </c>
      <c r="AF4" t="n">
        <v>2.719244244607668e-06</v>
      </c>
      <c r="AG4" t="n">
        <v>0.1866666666666667</v>
      </c>
      <c r="AH4" t="n">
        <v>59712.54938707116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11.4675</v>
      </c>
      <c r="E5" t="n">
        <v>8.720000000000001</v>
      </c>
      <c r="F5" t="n">
        <v>5.59</v>
      </c>
      <c r="G5" t="n">
        <v>11.97</v>
      </c>
      <c r="H5" t="n">
        <v>0.2</v>
      </c>
      <c r="I5" t="n">
        <v>28</v>
      </c>
      <c r="J5" t="n">
        <v>151.48</v>
      </c>
      <c r="K5" t="n">
        <v>49.1</v>
      </c>
      <c r="L5" t="n">
        <v>1.75</v>
      </c>
      <c r="M5" t="n">
        <v>26</v>
      </c>
      <c r="N5" t="n">
        <v>25.64</v>
      </c>
      <c r="O5" t="n">
        <v>18916.54</v>
      </c>
      <c r="P5" t="n">
        <v>64.81</v>
      </c>
      <c r="Q5" t="n">
        <v>202.81</v>
      </c>
      <c r="R5" t="n">
        <v>34.92</v>
      </c>
      <c r="S5" t="n">
        <v>13.89</v>
      </c>
      <c r="T5" t="n">
        <v>8718.5</v>
      </c>
      <c r="U5" t="n">
        <v>0.4</v>
      </c>
      <c r="V5" t="n">
        <v>0.6899999999999999</v>
      </c>
      <c r="W5" t="n">
        <v>0.68</v>
      </c>
      <c r="X5" t="n">
        <v>0.55</v>
      </c>
      <c r="Y5" t="n">
        <v>1</v>
      </c>
      <c r="Z5" t="n">
        <v>10</v>
      </c>
      <c r="AA5" t="n">
        <v>46.09568268117093</v>
      </c>
      <c r="AB5" t="n">
        <v>63.0701466423534</v>
      </c>
      <c r="AC5" t="n">
        <v>57.05082036632716</v>
      </c>
      <c r="AD5" t="n">
        <v>46095.68268117093</v>
      </c>
      <c r="AE5" t="n">
        <v>63070.1466423534</v>
      </c>
      <c r="AF5" t="n">
        <v>2.795296793065163e-06</v>
      </c>
      <c r="AG5" t="n">
        <v>0.1816666666666667</v>
      </c>
      <c r="AH5" t="n">
        <v>57050.82036632716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11.7574</v>
      </c>
      <c r="E6" t="n">
        <v>8.51</v>
      </c>
      <c r="F6" t="n">
        <v>5.5</v>
      </c>
      <c r="G6" t="n">
        <v>13.74</v>
      </c>
      <c r="H6" t="n">
        <v>0.23</v>
      </c>
      <c r="I6" t="n">
        <v>24</v>
      </c>
      <c r="J6" t="n">
        <v>151.83</v>
      </c>
      <c r="K6" t="n">
        <v>49.1</v>
      </c>
      <c r="L6" t="n">
        <v>2</v>
      </c>
      <c r="M6" t="n">
        <v>22</v>
      </c>
      <c r="N6" t="n">
        <v>25.73</v>
      </c>
      <c r="O6" t="n">
        <v>18959.54</v>
      </c>
      <c r="P6" t="n">
        <v>63.47</v>
      </c>
      <c r="Q6" t="n">
        <v>202.91</v>
      </c>
      <c r="R6" t="n">
        <v>31.68</v>
      </c>
      <c r="S6" t="n">
        <v>13.89</v>
      </c>
      <c r="T6" t="n">
        <v>7118.91</v>
      </c>
      <c r="U6" t="n">
        <v>0.44</v>
      </c>
      <c r="V6" t="n">
        <v>0.7</v>
      </c>
      <c r="W6" t="n">
        <v>0.68</v>
      </c>
      <c r="X6" t="n">
        <v>0.46</v>
      </c>
      <c r="Y6" t="n">
        <v>1</v>
      </c>
      <c r="Z6" t="n">
        <v>10</v>
      </c>
      <c r="AA6" t="n">
        <v>44.17588233701272</v>
      </c>
      <c r="AB6" t="n">
        <v>60.44339111586378</v>
      </c>
      <c r="AC6" t="n">
        <v>54.67475870061033</v>
      </c>
      <c r="AD6" t="n">
        <v>44175.88233701272</v>
      </c>
      <c r="AE6" t="n">
        <v>60443.39111586379</v>
      </c>
      <c r="AF6" t="n">
        <v>2.86596228600692e-06</v>
      </c>
      <c r="AG6" t="n">
        <v>0.1772916666666667</v>
      </c>
      <c r="AH6" t="n">
        <v>54674.75870061033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11.862</v>
      </c>
      <c r="E7" t="n">
        <v>8.43</v>
      </c>
      <c r="F7" t="n">
        <v>5.48</v>
      </c>
      <c r="G7" t="n">
        <v>14.95</v>
      </c>
      <c r="H7" t="n">
        <v>0.26</v>
      </c>
      <c r="I7" t="n">
        <v>22</v>
      </c>
      <c r="J7" t="n">
        <v>152.18</v>
      </c>
      <c r="K7" t="n">
        <v>49.1</v>
      </c>
      <c r="L7" t="n">
        <v>2.25</v>
      </c>
      <c r="M7" t="n">
        <v>20</v>
      </c>
      <c r="N7" t="n">
        <v>25.83</v>
      </c>
      <c r="O7" t="n">
        <v>19002.56</v>
      </c>
      <c r="P7" t="n">
        <v>63.23</v>
      </c>
      <c r="Q7" t="n">
        <v>202.82</v>
      </c>
      <c r="R7" t="n">
        <v>31.59</v>
      </c>
      <c r="S7" t="n">
        <v>13.89</v>
      </c>
      <c r="T7" t="n">
        <v>7085.02</v>
      </c>
      <c r="U7" t="n">
        <v>0.44</v>
      </c>
      <c r="V7" t="n">
        <v>0.71</v>
      </c>
      <c r="W7" t="n">
        <v>0.67</v>
      </c>
      <c r="X7" t="n">
        <v>0.44</v>
      </c>
      <c r="Y7" t="n">
        <v>1</v>
      </c>
      <c r="Z7" t="n">
        <v>10</v>
      </c>
      <c r="AA7" t="n">
        <v>43.64534607162734</v>
      </c>
      <c r="AB7" t="n">
        <v>59.71748799195574</v>
      </c>
      <c r="AC7" t="n">
        <v>54.01813475203642</v>
      </c>
      <c r="AD7" t="n">
        <v>43645.34607162735</v>
      </c>
      <c r="AE7" t="n">
        <v>59717.48799195574</v>
      </c>
      <c r="AF7" t="n">
        <v>2.891459390393631e-06</v>
      </c>
      <c r="AG7" t="n">
        <v>0.175625</v>
      </c>
      <c r="AH7" t="n">
        <v>54018.13475203642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12.1074</v>
      </c>
      <c r="E8" t="n">
        <v>8.26</v>
      </c>
      <c r="F8" t="n">
        <v>5.4</v>
      </c>
      <c r="G8" t="n">
        <v>17.06</v>
      </c>
      <c r="H8" t="n">
        <v>0.29</v>
      </c>
      <c r="I8" t="n">
        <v>19</v>
      </c>
      <c r="J8" t="n">
        <v>152.53</v>
      </c>
      <c r="K8" t="n">
        <v>49.1</v>
      </c>
      <c r="L8" t="n">
        <v>2.5</v>
      </c>
      <c r="M8" t="n">
        <v>17</v>
      </c>
      <c r="N8" t="n">
        <v>25.93</v>
      </c>
      <c r="O8" t="n">
        <v>19045.63</v>
      </c>
      <c r="P8" t="n">
        <v>61.97</v>
      </c>
      <c r="Q8" t="n">
        <v>202.82</v>
      </c>
      <c r="R8" t="n">
        <v>28.96</v>
      </c>
      <c r="S8" t="n">
        <v>13.89</v>
      </c>
      <c r="T8" t="n">
        <v>5783.97</v>
      </c>
      <c r="U8" t="n">
        <v>0.48</v>
      </c>
      <c r="V8" t="n">
        <v>0.72</v>
      </c>
      <c r="W8" t="n">
        <v>0.67</v>
      </c>
      <c r="X8" t="n">
        <v>0.36</v>
      </c>
      <c r="Y8" t="n">
        <v>1</v>
      </c>
      <c r="Z8" t="n">
        <v>10</v>
      </c>
      <c r="AA8" t="n">
        <v>42.05172660103098</v>
      </c>
      <c r="AB8" t="n">
        <v>57.53702752659377</v>
      </c>
      <c r="AC8" t="n">
        <v>52.04577437329517</v>
      </c>
      <c r="AD8" t="n">
        <v>42051.72660103098</v>
      </c>
      <c r="AE8" t="n">
        <v>57537.02752659377</v>
      </c>
      <c r="AF8" t="n">
        <v>2.951277644853469e-06</v>
      </c>
      <c r="AG8" t="n">
        <v>0.1720833333333333</v>
      </c>
      <c r="AH8" t="n">
        <v>52045.77437329516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12.2787</v>
      </c>
      <c r="E9" t="n">
        <v>8.140000000000001</v>
      </c>
      <c r="F9" t="n">
        <v>5.35</v>
      </c>
      <c r="G9" t="n">
        <v>18.88</v>
      </c>
      <c r="H9" t="n">
        <v>0.32</v>
      </c>
      <c r="I9" t="n">
        <v>17</v>
      </c>
      <c r="J9" t="n">
        <v>152.88</v>
      </c>
      <c r="K9" t="n">
        <v>49.1</v>
      </c>
      <c r="L9" t="n">
        <v>2.75</v>
      </c>
      <c r="M9" t="n">
        <v>15</v>
      </c>
      <c r="N9" t="n">
        <v>26.03</v>
      </c>
      <c r="O9" t="n">
        <v>19088.72</v>
      </c>
      <c r="P9" t="n">
        <v>60.97</v>
      </c>
      <c r="Q9" t="n">
        <v>202.83</v>
      </c>
      <c r="R9" t="n">
        <v>27.22</v>
      </c>
      <c r="S9" t="n">
        <v>13.89</v>
      </c>
      <c r="T9" t="n">
        <v>4923.09</v>
      </c>
      <c r="U9" t="n">
        <v>0.51</v>
      </c>
      <c r="V9" t="n">
        <v>0.72</v>
      </c>
      <c r="W9" t="n">
        <v>0.67</v>
      </c>
      <c r="X9" t="n">
        <v>0.31</v>
      </c>
      <c r="Y9" t="n">
        <v>1</v>
      </c>
      <c r="Z9" t="n">
        <v>10</v>
      </c>
      <c r="AA9" t="n">
        <v>40.93588277834426</v>
      </c>
      <c r="AB9" t="n">
        <v>56.01028078084608</v>
      </c>
      <c r="AC9" t="n">
        <v>50.66473819415455</v>
      </c>
      <c r="AD9" t="n">
        <v>40935.88277834427</v>
      </c>
      <c r="AE9" t="n">
        <v>56010.28078084608</v>
      </c>
      <c r="AF9" t="n">
        <v>2.993033419054652e-06</v>
      </c>
      <c r="AG9" t="n">
        <v>0.1695833333333333</v>
      </c>
      <c r="AH9" t="n">
        <v>50664.73819415455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5.34</v>
      </c>
      <c r="G10" t="n">
        <v>20.02</v>
      </c>
      <c r="H10" t="n">
        <v>0.35</v>
      </c>
      <c r="I10" t="n">
        <v>16</v>
      </c>
      <c r="J10" t="n">
        <v>153.23</v>
      </c>
      <c r="K10" t="n">
        <v>49.1</v>
      </c>
      <c r="L10" t="n">
        <v>3</v>
      </c>
      <c r="M10" t="n">
        <v>14</v>
      </c>
      <c r="N10" t="n">
        <v>26.13</v>
      </c>
      <c r="O10" t="n">
        <v>19131.85</v>
      </c>
      <c r="P10" t="n">
        <v>60.72</v>
      </c>
      <c r="Q10" t="n">
        <v>202.82</v>
      </c>
      <c r="R10" t="n">
        <v>27.1</v>
      </c>
      <c r="S10" t="n">
        <v>13.89</v>
      </c>
      <c r="T10" t="n">
        <v>4871.83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40.6110368751666</v>
      </c>
      <c r="AB10" t="n">
        <v>55.56581228493071</v>
      </c>
      <c r="AC10" t="n">
        <v>50.2626891476726</v>
      </c>
      <c r="AD10" t="n">
        <v>40611.0368751666</v>
      </c>
      <c r="AE10" t="n">
        <v>55565.81228493072</v>
      </c>
      <c r="AF10" t="n">
        <v>3.007805164043512e-06</v>
      </c>
      <c r="AG10" t="n">
        <v>0.16875</v>
      </c>
      <c r="AH10" t="n">
        <v>50262.68914767259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12.4018</v>
      </c>
      <c r="E11" t="n">
        <v>8.06</v>
      </c>
      <c r="F11" t="n">
        <v>5.33</v>
      </c>
      <c r="G11" t="n">
        <v>21.31</v>
      </c>
      <c r="H11" t="n">
        <v>0.37</v>
      </c>
      <c r="I11" t="n">
        <v>15</v>
      </c>
      <c r="J11" t="n">
        <v>153.58</v>
      </c>
      <c r="K11" t="n">
        <v>49.1</v>
      </c>
      <c r="L11" t="n">
        <v>3.25</v>
      </c>
      <c r="M11" t="n">
        <v>13</v>
      </c>
      <c r="N11" t="n">
        <v>26.23</v>
      </c>
      <c r="O11" t="n">
        <v>19175.02</v>
      </c>
      <c r="P11" t="n">
        <v>60.35</v>
      </c>
      <c r="Q11" t="n">
        <v>202.83</v>
      </c>
      <c r="R11" t="n">
        <v>26.75</v>
      </c>
      <c r="S11" t="n">
        <v>13.89</v>
      </c>
      <c r="T11" t="n">
        <v>4701.41</v>
      </c>
      <c r="U11" t="n">
        <v>0.52</v>
      </c>
      <c r="V11" t="n">
        <v>0.73</v>
      </c>
      <c r="W11" t="n">
        <v>0.66</v>
      </c>
      <c r="X11" t="n">
        <v>0.29</v>
      </c>
      <c r="Y11" t="n">
        <v>1</v>
      </c>
      <c r="Z11" t="n">
        <v>10</v>
      </c>
      <c r="AA11" t="n">
        <v>40.23085853743203</v>
      </c>
      <c r="AB11" t="n">
        <v>55.04563551096027</v>
      </c>
      <c r="AC11" t="n">
        <v>49.79215731493565</v>
      </c>
      <c r="AD11" t="n">
        <v>40230.85853743202</v>
      </c>
      <c r="AE11" t="n">
        <v>55045.63551096027</v>
      </c>
      <c r="AF11" t="n">
        <v>3.023040049551824e-06</v>
      </c>
      <c r="AG11" t="n">
        <v>0.1679166666666667</v>
      </c>
      <c r="AH11" t="n">
        <v>49792.15731493565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12.487</v>
      </c>
      <c r="E12" t="n">
        <v>8.01</v>
      </c>
      <c r="F12" t="n">
        <v>5.3</v>
      </c>
      <c r="G12" t="n">
        <v>22.73</v>
      </c>
      <c r="H12" t="n">
        <v>0.4</v>
      </c>
      <c r="I12" t="n">
        <v>14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59.95</v>
      </c>
      <c r="Q12" t="n">
        <v>202.83</v>
      </c>
      <c r="R12" t="n">
        <v>25.84</v>
      </c>
      <c r="S12" t="n">
        <v>13.89</v>
      </c>
      <c r="T12" t="n">
        <v>4252.01</v>
      </c>
      <c r="U12" t="n">
        <v>0.54</v>
      </c>
      <c r="V12" t="n">
        <v>0.73</v>
      </c>
      <c r="W12" t="n">
        <v>0.66</v>
      </c>
      <c r="X12" t="n">
        <v>0.27</v>
      </c>
      <c r="Y12" t="n">
        <v>1</v>
      </c>
      <c r="Z12" t="n">
        <v>10</v>
      </c>
      <c r="AA12" t="n">
        <v>39.72966957784779</v>
      </c>
      <c r="AB12" t="n">
        <v>54.35988666556406</v>
      </c>
      <c r="AC12" t="n">
        <v>49.17185537688746</v>
      </c>
      <c r="AD12" t="n">
        <v>39729.6695778478</v>
      </c>
      <c r="AE12" t="n">
        <v>54359.88666556406</v>
      </c>
      <c r="AF12" t="n">
        <v>3.043808245476756e-06</v>
      </c>
      <c r="AG12" t="n">
        <v>0.166875</v>
      </c>
      <c r="AH12" t="n">
        <v>49171.85537688746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12.5817</v>
      </c>
      <c r="E13" t="n">
        <v>7.95</v>
      </c>
      <c r="F13" t="n">
        <v>5.27</v>
      </c>
      <c r="G13" t="n">
        <v>24.34</v>
      </c>
      <c r="H13" t="n">
        <v>0.43</v>
      </c>
      <c r="I13" t="n">
        <v>13</v>
      </c>
      <c r="J13" t="n">
        <v>154.28</v>
      </c>
      <c r="K13" t="n">
        <v>49.1</v>
      </c>
      <c r="L13" t="n">
        <v>3.75</v>
      </c>
      <c r="M13" t="n">
        <v>11</v>
      </c>
      <c r="N13" t="n">
        <v>26.43</v>
      </c>
      <c r="O13" t="n">
        <v>19261.45</v>
      </c>
      <c r="P13" t="n">
        <v>59.33</v>
      </c>
      <c r="Q13" t="n">
        <v>202.81</v>
      </c>
      <c r="R13" t="n">
        <v>24.95</v>
      </c>
      <c r="S13" t="n">
        <v>13.89</v>
      </c>
      <c r="T13" t="n">
        <v>3810.83</v>
      </c>
      <c r="U13" t="n">
        <v>0.5600000000000001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39.11133087596314</v>
      </c>
      <c r="AB13" t="n">
        <v>53.51384837447131</v>
      </c>
      <c r="AC13" t="n">
        <v>48.40656179287187</v>
      </c>
      <c r="AD13" t="n">
        <v>39111.33087596314</v>
      </c>
      <c r="AE13" t="n">
        <v>53513.84837447131</v>
      </c>
      <c r="AF13" t="n">
        <v>3.066892143998951e-06</v>
      </c>
      <c r="AG13" t="n">
        <v>0.165625</v>
      </c>
      <c r="AH13" t="n">
        <v>48406.56179287187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12.6573</v>
      </c>
      <c r="E14" t="n">
        <v>7.9</v>
      </c>
      <c r="F14" t="n">
        <v>5.26</v>
      </c>
      <c r="G14" t="n">
        <v>26.29</v>
      </c>
      <c r="H14" t="n">
        <v>0.46</v>
      </c>
      <c r="I14" t="n">
        <v>12</v>
      </c>
      <c r="J14" t="n">
        <v>154.63</v>
      </c>
      <c r="K14" t="n">
        <v>49.1</v>
      </c>
      <c r="L14" t="n">
        <v>4</v>
      </c>
      <c r="M14" t="n">
        <v>10</v>
      </c>
      <c r="N14" t="n">
        <v>26.53</v>
      </c>
      <c r="O14" t="n">
        <v>19304.72</v>
      </c>
      <c r="P14" t="n">
        <v>59.01</v>
      </c>
      <c r="Q14" t="n">
        <v>202.81</v>
      </c>
      <c r="R14" t="n">
        <v>24.48</v>
      </c>
      <c r="S14" t="n">
        <v>13.89</v>
      </c>
      <c r="T14" t="n">
        <v>3577.94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38.72865988428661</v>
      </c>
      <c r="AB14" t="n">
        <v>52.99026104140935</v>
      </c>
      <c r="AC14" t="n">
        <v>47.93294490001637</v>
      </c>
      <c r="AD14" t="n">
        <v>38728.65988428661</v>
      </c>
      <c r="AE14" t="n">
        <v>52990.26104140935</v>
      </c>
      <c r="AF14" t="n">
        <v>3.085320261509805e-06</v>
      </c>
      <c r="AG14" t="n">
        <v>0.1645833333333333</v>
      </c>
      <c r="AH14" t="n">
        <v>47932.94490001637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12.7339</v>
      </c>
      <c r="E15" t="n">
        <v>7.85</v>
      </c>
      <c r="F15" t="n">
        <v>5.24</v>
      </c>
      <c r="G15" t="n">
        <v>28.58</v>
      </c>
      <c r="H15" t="n">
        <v>0.49</v>
      </c>
      <c r="I15" t="n">
        <v>11</v>
      </c>
      <c r="J15" t="n">
        <v>154.98</v>
      </c>
      <c r="K15" t="n">
        <v>49.1</v>
      </c>
      <c r="L15" t="n">
        <v>4.25</v>
      </c>
      <c r="M15" t="n">
        <v>9</v>
      </c>
      <c r="N15" t="n">
        <v>26.63</v>
      </c>
      <c r="O15" t="n">
        <v>19348.03</v>
      </c>
      <c r="P15" t="n">
        <v>58.42</v>
      </c>
      <c r="Q15" t="n">
        <v>202.81</v>
      </c>
      <c r="R15" t="n">
        <v>23.97</v>
      </c>
      <c r="S15" t="n">
        <v>13.89</v>
      </c>
      <c r="T15" t="n">
        <v>3332.02</v>
      </c>
      <c r="U15" t="n">
        <v>0.58</v>
      </c>
      <c r="V15" t="n">
        <v>0.74</v>
      </c>
      <c r="W15" t="n">
        <v>0.65</v>
      </c>
      <c r="X15" t="n">
        <v>0.2</v>
      </c>
      <c r="Y15" t="n">
        <v>1</v>
      </c>
      <c r="Z15" t="n">
        <v>10</v>
      </c>
      <c r="AA15" t="n">
        <v>38.21136802872363</v>
      </c>
      <c r="AB15" t="n">
        <v>52.28247950332549</v>
      </c>
      <c r="AC15" t="n">
        <v>47.29271303854749</v>
      </c>
      <c r="AD15" t="n">
        <v>38211.36802872363</v>
      </c>
      <c r="AE15" t="n">
        <v>52282.47950332549</v>
      </c>
      <c r="AF15" t="n">
        <v>3.103992137188793e-06</v>
      </c>
      <c r="AG15" t="n">
        <v>0.1635416666666667</v>
      </c>
      <c r="AH15" t="n">
        <v>47292.71303854749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12.7452</v>
      </c>
      <c r="E16" t="n">
        <v>7.85</v>
      </c>
      <c r="F16" t="n">
        <v>5.23</v>
      </c>
      <c r="G16" t="n">
        <v>28.55</v>
      </c>
      <c r="H16" t="n">
        <v>0.51</v>
      </c>
      <c r="I16" t="n">
        <v>11</v>
      </c>
      <c r="J16" t="n">
        <v>155.33</v>
      </c>
      <c r="K16" t="n">
        <v>49.1</v>
      </c>
      <c r="L16" t="n">
        <v>4.5</v>
      </c>
      <c r="M16" t="n">
        <v>9</v>
      </c>
      <c r="N16" t="n">
        <v>26.74</v>
      </c>
      <c r="O16" t="n">
        <v>19391.36</v>
      </c>
      <c r="P16" t="n">
        <v>58.18</v>
      </c>
      <c r="Q16" t="n">
        <v>202.86</v>
      </c>
      <c r="R16" t="n">
        <v>23.83</v>
      </c>
      <c r="S16" t="n">
        <v>13.89</v>
      </c>
      <c r="T16" t="n">
        <v>3258.27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38.05617141129078</v>
      </c>
      <c r="AB16" t="n">
        <v>52.07013264456334</v>
      </c>
      <c r="AC16" t="n">
        <v>47.10063226595428</v>
      </c>
      <c r="AD16" t="n">
        <v>38056.17141129078</v>
      </c>
      <c r="AE16" t="n">
        <v>52070.13264456334</v>
      </c>
      <c r="AF16" t="n">
        <v>3.106746604488696e-06</v>
      </c>
      <c r="AG16" t="n">
        <v>0.1635416666666667</v>
      </c>
      <c r="AH16" t="n">
        <v>47100.63226595428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12.8251</v>
      </c>
      <c r="E17" t="n">
        <v>7.8</v>
      </c>
      <c r="F17" t="n">
        <v>5.22</v>
      </c>
      <c r="G17" t="n">
        <v>31.29</v>
      </c>
      <c r="H17" t="n">
        <v>0.54</v>
      </c>
      <c r="I17" t="n">
        <v>10</v>
      </c>
      <c r="J17" t="n">
        <v>155.68</v>
      </c>
      <c r="K17" t="n">
        <v>49.1</v>
      </c>
      <c r="L17" t="n">
        <v>4.75</v>
      </c>
      <c r="M17" t="n">
        <v>8</v>
      </c>
      <c r="N17" t="n">
        <v>26.84</v>
      </c>
      <c r="O17" t="n">
        <v>19434.74</v>
      </c>
      <c r="P17" t="n">
        <v>57.58</v>
      </c>
      <c r="Q17" t="n">
        <v>202.81</v>
      </c>
      <c r="R17" t="n">
        <v>23.16</v>
      </c>
      <c r="S17" t="n">
        <v>13.89</v>
      </c>
      <c r="T17" t="n">
        <v>2929.38</v>
      </c>
      <c r="U17" t="n">
        <v>0.6</v>
      </c>
      <c r="V17" t="n">
        <v>0.74</v>
      </c>
      <c r="W17" t="n">
        <v>0.65</v>
      </c>
      <c r="X17" t="n">
        <v>0.18</v>
      </c>
      <c r="Y17" t="n">
        <v>1</v>
      </c>
      <c r="Z17" t="n">
        <v>10</v>
      </c>
      <c r="AA17" t="n">
        <v>37.5538223007055</v>
      </c>
      <c r="AB17" t="n">
        <v>51.38279642938524</v>
      </c>
      <c r="AC17" t="n">
        <v>46.4788944544683</v>
      </c>
      <c r="AD17" t="n">
        <v>37553.8223007055</v>
      </c>
      <c r="AE17" t="n">
        <v>51382.79642938523</v>
      </c>
      <c r="AF17" t="n">
        <v>3.126222882122522e-06</v>
      </c>
      <c r="AG17" t="n">
        <v>0.1625</v>
      </c>
      <c r="AH17" t="n">
        <v>46478.8944544683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12.8319</v>
      </c>
      <c r="E18" t="n">
        <v>7.79</v>
      </c>
      <c r="F18" t="n">
        <v>5.21</v>
      </c>
      <c r="G18" t="n">
        <v>31.27</v>
      </c>
      <c r="H18" t="n">
        <v>0.57</v>
      </c>
      <c r="I18" t="n">
        <v>10</v>
      </c>
      <c r="J18" t="n">
        <v>156.03</v>
      </c>
      <c r="K18" t="n">
        <v>49.1</v>
      </c>
      <c r="L18" t="n">
        <v>5</v>
      </c>
      <c r="M18" t="n">
        <v>8</v>
      </c>
      <c r="N18" t="n">
        <v>26.94</v>
      </c>
      <c r="O18" t="n">
        <v>19478.15</v>
      </c>
      <c r="P18" t="n">
        <v>57.48</v>
      </c>
      <c r="Q18" t="n">
        <v>202.81</v>
      </c>
      <c r="R18" t="n">
        <v>22.98</v>
      </c>
      <c r="S18" t="n">
        <v>13.89</v>
      </c>
      <c r="T18" t="n">
        <v>2838.24</v>
      </c>
      <c r="U18" t="n">
        <v>0.6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37.47114527671333</v>
      </c>
      <c r="AB18" t="n">
        <v>51.26967407770683</v>
      </c>
      <c r="AC18" t="n">
        <v>46.37656834126552</v>
      </c>
      <c r="AD18" t="n">
        <v>37471.14527671333</v>
      </c>
      <c r="AE18" t="n">
        <v>51269.67407770683</v>
      </c>
      <c r="AF18" t="n">
        <v>3.127880437665826e-06</v>
      </c>
      <c r="AG18" t="n">
        <v>0.1622916666666667</v>
      </c>
      <c r="AH18" t="n">
        <v>46376.56834126552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12.8903</v>
      </c>
      <c r="E19" t="n">
        <v>7.76</v>
      </c>
      <c r="F19" t="n">
        <v>5.21</v>
      </c>
      <c r="G19" t="n">
        <v>34.71</v>
      </c>
      <c r="H19" t="n">
        <v>0.59</v>
      </c>
      <c r="I19" t="n">
        <v>9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56.99</v>
      </c>
      <c r="Q19" t="n">
        <v>202.81</v>
      </c>
      <c r="R19" t="n">
        <v>22.79</v>
      </c>
      <c r="S19" t="n">
        <v>13.89</v>
      </c>
      <c r="T19" t="n">
        <v>2750.02</v>
      </c>
      <c r="U19" t="n">
        <v>0.61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37.10235944568407</v>
      </c>
      <c r="AB19" t="n">
        <v>50.76508503401243</v>
      </c>
      <c r="AC19" t="n">
        <v>45.92013656770465</v>
      </c>
      <c r="AD19" t="n">
        <v>37102.35944568407</v>
      </c>
      <c r="AE19" t="n">
        <v>50765.08503401243</v>
      </c>
      <c r="AF19" t="n">
        <v>3.142115914684793e-06</v>
      </c>
      <c r="AG19" t="n">
        <v>0.1616666666666667</v>
      </c>
      <c r="AH19" t="n">
        <v>45920.13656770465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12.9018</v>
      </c>
      <c r="E20" t="n">
        <v>7.75</v>
      </c>
      <c r="F20" t="n">
        <v>5.2</v>
      </c>
      <c r="G20" t="n">
        <v>34.66</v>
      </c>
      <c r="H20" t="n">
        <v>0.62</v>
      </c>
      <c r="I20" t="n">
        <v>9</v>
      </c>
      <c r="J20" t="n">
        <v>156.74</v>
      </c>
      <c r="K20" t="n">
        <v>49.1</v>
      </c>
      <c r="L20" t="n">
        <v>5.5</v>
      </c>
      <c r="M20" t="n">
        <v>7</v>
      </c>
      <c r="N20" t="n">
        <v>27.14</v>
      </c>
      <c r="O20" t="n">
        <v>19565.07</v>
      </c>
      <c r="P20" t="n">
        <v>56.57</v>
      </c>
      <c r="Q20" t="n">
        <v>202.81</v>
      </c>
      <c r="R20" t="n">
        <v>22.65</v>
      </c>
      <c r="S20" t="n">
        <v>13.89</v>
      </c>
      <c r="T20" t="n">
        <v>2679.46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36.87270384256846</v>
      </c>
      <c r="AB20" t="n">
        <v>50.45086010614103</v>
      </c>
      <c r="AC20" t="n">
        <v>45.63590082593089</v>
      </c>
      <c r="AD20" t="n">
        <v>36872.70384256846</v>
      </c>
      <c r="AE20" t="n">
        <v>50450.86010614103</v>
      </c>
      <c r="AF20" t="n">
        <v>3.144919133618323e-06</v>
      </c>
      <c r="AG20" t="n">
        <v>0.1614583333333333</v>
      </c>
      <c r="AH20" t="n">
        <v>45635.90082593089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12.98</v>
      </c>
      <c r="E21" t="n">
        <v>7.7</v>
      </c>
      <c r="F21" t="n">
        <v>5.18</v>
      </c>
      <c r="G21" t="n">
        <v>38.88</v>
      </c>
      <c r="H21" t="n">
        <v>0.65</v>
      </c>
      <c r="I21" t="n">
        <v>8</v>
      </c>
      <c r="J21" t="n">
        <v>157.09</v>
      </c>
      <c r="K21" t="n">
        <v>49.1</v>
      </c>
      <c r="L21" t="n">
        <v>5.75</v>
      </c>
      <c r="M21" t="n">
        <v>6</v>
      </c>
      <c r="N21" t="n">
        <v>27.25</v>
      </c>
      <c r="O21" t="n">
        <v>19608.58</v>
      </c>
      <c r="P21" t="n">
        <v>56.11</v>
      </c>
      <c r="Q21" t="n">
        <v>202.86</v>
      </c>
      <c r="R21" t="n">
        <v>22.19</v>
      </c>
      <c r="S21" t="n">
        <v>13.89</v>
      </c>
      <c r="T21" t="n">
        <v>2455.66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36.42625796510937</v>
      </c>
      <c r="AB21" t="n">
        <v>49.84001316080241</v>
      </c>
      <c r="AC21" t="n">
        <v>45.08335225572449</v>
      </c>
      <c r="AD21" t="n">
        <v>36426.25796510937</v>
      </c>
      <c r="AE21" t="n">
        <v>49840.01316080241</v>
      </c>
      <c r="AF21" t="n">
        <v>3.163981022366324e-06</v>
      </c>
      <c r="AG21" t="n">
        <v>0.1604166666666667</v>
      </c>
      <c r="AH21" t="n">
        <v>45083.35225572449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12.9758</v>
      </c>
      <c r="E22" t="n">
        <v>7.71</v>
      </c>
      <c r="F22" t="n">
        <v>5.19</v>
      </c>
      <c r="G22" t="n">
        <v>38.89</v>
      </c>
      <c r="H22" t="n">
        <v>0.67</v>
      </c>
      <c r="I22" t="n">
        <v>8</v>
      </c>
      <c r="J22" t="n">
        <v>157.44</v>
      </c>
      <c r="K22" t="n">
        <v>49.1</v>
      </c>
      <c r="L22" t="n">
        <v>6</v>
      </c>
      <c r="M22" t="n">
        <v>6</v>
      </c>
      <c r="N22" t="n">
        <v>27.35</v>
      </c>
      <c r="O22" t="n">
        <v>19652.13</v>
      </c>
      <c r="P22" t="n">
        <v>56.15</v>
      </c>
      <c r="Q22" t="n">
        <v>202.81</v>
      </c>
      <c r="R22" t="n">
        <v>22.27</v>
      </c>
      <c r="S22" t="n">
        <v>13.89</v>
      </c>
      <c r="T22" t="n">
        <v>2494.48</v>
      </c>
      <c r="U22" t="n">
        <v>0.62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36.47543596890021</v>
      </c>
      <c r="AB22" t="n">
        <v>49.90730067516913</v>
      </c>
      <c r="AC22" t="n">
        <v>45.14421794415887</v>
      </c>
      <c r="AD22" t="n">
        <v>36475.43596890022</v>
      </c>
      <c r="AE22" t="n">
        <v>49907.30067516913</v>
      </c>
      <c r="AF22" t="n">
        <v>3.162957238060165e-06</v>
      </c>
      <c r="AG22" t="n">
        <v>0.160625</v>
      </c>
      <c r="AH22" t="n">
        <v>45144.21794415887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12.9894</v>
      </c>
      <c r="E23" t="n">
        <v>7.7</v>
      </c>
      <c r="F23" t="n">
        <v>5.18</v>
      </c>
      <c r="G23" t="n">
        <v>38.83</v>
      </c>
      <c r="H23" t="n">
        <v>0.7</v>
      </c>
      <c r="I23" t="n">
        <v>8</v>
      </c>
      <c r="J23" t="n">
        <v>157.8</v>
      </c>
      <c r="K23" t="n">
        <v>49.1</v>
      </c>
      <c r="L23" t="n">
        <v>6.25</v>
      </c>
      <c r="M23" t="n">
        <v>6</v>
      </c>
      <c r="N23" t="n">
        <v>27.45</v>
      </c>
      <c r="O23" t="n">
        <v>19695.71</v>
      </c>
      <c r="P23" t="n">
        <v>55.5</v>
      </c>
      <c r="Q23" t="n">
        <v>202.81</v>
      </c>
      <c r="R23" t="n">
        <v>21.96</v>
      </c>
      <c r="S23" t="n">
        <v>13.89</v>
      </c>
      <c r="T23" t="n">
        <v>2339.82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36.14598757604394</v>
      </c>
      <c r="AB23" t="n">
        <v>49.45653484982803</v>
      </c>
      <c r="AC23" t="n">
        <v>44.73647257653318</v>
      </c>
      <c r="AD23" t="n">
        <v>36145.98757604394</v>
      </c>
      <c r="AE23" t="n">
        <v>49456.53484982803</v>
      </c>
      <c r="AF23" t="n">
        <v>3.166272349146774e-06</v>
      </c>
      <c r="AG23" t="n">
        <v>0.1604166666666667</v>
      </c>
      <c r="AH23" t="n">
        <v>44736.47257653318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12.9969</v>
      </c>
      <c r="E24" t="n">
        <v>7.69</v>
      </c>
      <c r="F24" t="n">
        <v>5.17</v>
      </c>
      <c r="G24" t="n">
        <v>38.8</v>
      </c>
      <c r="H24" t="n">
        <v>0.73</v>
      </c>
      <c r="I24" t="n">
        <v>8</v>
      </c>
      <c r="J24" t="n">
        <v>158.15</v>
      </c>
      <c r="K24" t="n">
        <v>49.1</v>
      </c>
      <c r="L24" t="n">
        <v>6.5</v>
      </c>
      <c r="M24" t="n">
        <v>6</v>
      </c>
      <c r="N24" t="n">
        <v>27.56</v>
      </c>
      <c r="O24" t="n">
        <v>19739.33</v>
      </c>
      <c r="P24" t="n">
        <v>55.25</v>
      </c>
      <c r="Q24" t="n">
        <v>202.81</v>
      </c>
      <c r="R24" t="n">
        <v>21.83</v>
      </c>
      <c r="S24" t="n">
        <v>13.89</v>
      </c>
      <c r="T24" t="n">
        <v>2272.5</v>
      </c>
      <c r="U24" t="n">
        <v>0.64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36.00045096577711</v>
      </c>
      <c r="AB24" t="n">
        <v>49.25740523903981</v>
      </c>
      <c r="AC24" t="n">
        <v>44.55634761631784</v>
      </c>
      <c r="AD24" t="n">
        <v>36000.45096577711</v>
      </c>
      <c r="AE24" t="n">
        <v>49257.40523903981</v>
      </c>
      <c r="AF24" t="n">
        <v>3.168100535407772e-06</v>
      </c>
      <c r="AG24" t="n">
        <v>0.1602083333333333</v>
      </c>
      <c r="AH24" t="n">
        <v>44556.34761631783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13.0638</v>
      </c>
      <c r="E25" t="n">
        <v>7.65</v>
      </c>
      <c r="F25" t="n">
        <v>5.16</v>
      </c>
      <c r="G25" t="n">
        <v>44.27</v>
      </c>
      <c r="H25" t="n">
        <v>0.75</v>
      </c>
      <c r="I25" t="n">
        <v>7</v>
      </c>
      <c r="J25" t="n">
        <v>158.51</v>
      </c>
      <c r="K25" t="n">
        <v>49.1</v>
      </c>
      <c r="L25" t="n">
        <v>6.75</v>
      </c>
      <c r="M25" t="n">
        <v>5</v>
      </c>
      <c r="N25" t="n">
        <v>27.66</v>
      </c>
      <c r="O25" t="n">
        <v>19782.99</v>
      </c>
      <c r="P25" t="n">
        <v>54.94</v>
      </c>
      <c r="Q25" t="n">
        <v>202.85</v>
      </c>
      <c r="R25" t="n">
        <v>21.54</v>
      </c>
      <c r="S25" t="n">
        <v>13.89</v>
      </c>
      <c r="T25" t="n">
        <v>2133.71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35.6748966775427</v>
      </c>
      <c r="AB25" t="n">
        <v>48.8119674994381</v>
      </c>
      <c r="AC25" t="n">
        <v>44.1534218294066</v>
      </c>
      <c r="AD25" t="n">
        <v>35674.8966775427</v>
      </c>
      <c r="AE25" t="n">
        <v>48811.96749943811</v>
      </c>
      <c r="AF25" t="n">
        <v>3.184407956855869e-06</v>
      </c>
      <c r="AG25" t="n">
        <v>0.159375</v>
      </c>
      <c r="AH25" t="n">
        <v>44153.4218294066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13.0719</v>
      </c>
      <c r="E26" t="n">
        <v>7.65</v>
      </c>
      <c r="F26" t="n">
        <v>5.16</v>
      </c>
      <c r="G26" t="n">
        <v>44.23</v>
      </c>
      <c r="H26" t="n">
        <v>0.78</v>
      </c>
      <c r="I26" t="n">
        <v>7</v>
      </c>
      <c r="J26" t="n">
        <v>158.86</v>
      </c>
      <c r="K26" t="n">
        <v>49.1</v>
      </c>
      <c r="L26" t="n">
        <v>7</v>
      </c>
      <c r="M26" t="n">
        <v>5</v>
      </c>
      <c r="N26" t="n">
        <v>27.77</v>
      </c>
      <c r="O26" t="n">
        <v>19826.68</v>
      </c>
      <c r="P26" t="n">
        <v>54.92</v>
      </c>
      <c r="Q26" t="n">
        <v>202.81</v>
      </c>
      <c r="R26" t="n">
        <v>21.44</v>
      </c>
      <c r="S26" t="n">
        <v>13.89</v>
      </c>
      <c r="T26" t="n">
        <v>2084.4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35.64587640008614</v>
      </c>
      <c r="AB26" t="n">
        <v>48.77226067553796</v>
      </c>
      <c r="AC26" t="n">
        <v>44.11750456905048</v>
      </c>
      <c r="AD26" t="n">
        <v>35645.87640008615</v>
      </c>
      <c r="AE26" t="n">
        <v>48772.26067553796</v>
      </c>
      <c r="AF26" t="n">
        <v>3.186382398017746e-06</v>
      </c>
      <c r="AG26" t="n">
        <v>0.159375</v>
      </c>
      <c r="AH26" t="n">
        <v>44117.50456905048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13.0586</v>
      </c>
      <c r="E27" t="n">
        <v>7.66</v>
      </c>
      <c r="F27" t="n">
        <v>5.17</v>
      </c>
      <c r="G27" t="n">
        <v>44.29</v>
      </c>
      <c r="H27" t="n">
        <v>0.8100000000000001</v>
      </c>
      <c r="I27" t="n">
        <v>7</v>
      </c>
      <c r="J27" t="n">
        <v>159.22</v>
      </c>
      <c r="K27" t="n">
        <v>49.1</v>
      </c>
      <c r="L27" t="n">
        <v>7.25</v>
      </c>
      <c r="M27" t="n">
        <v>5</v>
      </c>
      <c r="N27" t="n">
        <v>27.87</v>
      </c>
      <c r="O27" t="n">
        <v>19870.53</v>
      </c>
      <c r="P27" t="n">
        <v>54.81</v>
      </c>
      <c r="Q27" t="n">
        <v>202.81</v>
      </c>
      <c r="R27" t="n">
        <v>21.62</v>
      </c>
      <c r="S27" t="n">
        <v>13.89</v>
      </c>
      <c r="T27" t="n">
        <v>2175.43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35.65524061141451</v>
      </c>
      <c r="AB27" t="n">
        <v>48.7850732025972</v>
      </c>
      <c r="AC27" t="n">
        <v>44.12909428650973</v>
      </c>
      <c r="AD27" t="n">
        <v>35655.24061141451</v>
      </c>
      <c r="AE27" t="n">
        <v>48785.0732025972</v>
      </c>
      <c r="AF27" t="n">
        <v>3.183140414381578e-06</v>
      </c>
      <c r="AG27" t="n">
        <v>0.1595833333333333</v>
      </c>
      <c r="AH27" t="n">
        <v>44129.09428650972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13.0624</v>
      </c>
      <c r="E28" t="n">
        <v>7.66</v>
      </c>
      <c r="F28" t="n">
        <v>5.17</v>
      </c>
      <c r="G28" t="n">
        <v>44.27</v>
      </c>
      <c r="H28" t="n">
        <v>0.83</v>
      </c>
      <c r="I28" t="n">
        <v>7</v>
      </c>
      <c r="J28" t="n">
        <v>159.57</v>
      </c>
      <c r="K28" t="n">
        <v>49.1</v>
      </c>
      <c r="L28" t="n">
        <v>7.5</v>
      </c>
      <c r="M28" t="n">
        <v>5</v>
      </c>
      <c r="N28" t="n">
        <v>27.98</v>
      </c>
      <c r="O28" t="n">
        <v>19914.3</v>
      </c>
      <c r="P28" t="n">
        <v>54.28</v>
      </c>
      <c r="Q28" t="n">
        <v>202.85</v>
      </c>
      <c r="R28" t="n">
        <v>21.65</v>
      </c>
      <c r="S28" t="n">
        <v>13.89</v>
      </c>
      <c r="T28" t="n">
        <v>2188.36</v>
      </c>
      <c r="U28" t="n">
        <v>0.64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35.42472657630329</v>
      </c>
      <c r="AB28" t="n">
        <v>48.46967373019807</v>
      </c>
      <c r="AC28" t="n">
        <v>43.84379609708949</v>
      </c>
      <c r="AD28" t="n">
        <v>35424.72657630329</v>
      </c>
      <c r="AE28" t="n">
        <v>48469.67373019808</v>
      </c>
      <c r="AF28" t="n">
        <v>3.184066695420483e-06</v>
      </c>
      <c r="AG28" t="n">
        <v>0.1595833333333333</v>
      </c>
      <c r="AH28" t="n">
        <v>43843.79609708949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13.1651</v>
      </c>
      <c r="E29" t="n">
        <v>7.6</v>
      </c>
      <c r="F29" t="n">
        <v>5.14</v>
      </c>
      <c r="G29" t="n">
        <v>51.36</v>
      </c>
      <c r="H29" t="n">
        <v>0.86</v>
      </c>
      <c r="I29" t="n">
        <v>6</v>
      </c>
      <c r="J29" t="n">
        <v>159.92</v>
      </c>
      <c r="K29" t="n">
        <v>49.1</v>
      </c>
      <c r="L29" t="n">
        <v>7.75</v>
      </c>
      <c r="M29" t="n">
        <v>4</v>
      </c>
      <c r="N29" t="n">
        <v>28.08</v>
      </c>
      <c r="O29" t="n">
        <v>19958.1</v>
      </c>
      <c r="P29" t="n">
        <v>53.52</v>
      </c>
      <c r="Q29" t="n">
        <v>202.81</v>
      </c>
      <c r="R29" t="n">
        <v>20.67</v>
      </c>
      <c r="S29" t="n">
        <v>13.89</v>
      </c>
      <c r="T29" t="n">
        <v>1703.48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34.78630657065831</v>
      </c>
      <c r="AB29" t="n">
        <v>47.59615931337598</v>
      </c>
      <c r="AC29" t="n">
        <v>43.05364867022111</v>
      </c>
      <c r="AD29" t="n">
        <v>34786.30657065831</v>
      </c>
      <c r="AE29" t="n">
        <v>47596.15931337598</v>
      </c>
      <c r="AF29" t="n">
        <v>3.209100659287742e-06</v>
      </c>
      <c r="AG29" t="n">
        <v>0.1583333333333333</v>
      </c>
      <c r="AH29" t="n">
        <v>43053.64867022111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13.1617</v>
      </c>
      <c r="E30" t="n">
        <v>7.6</v>
      </c>
      <c r="F30" t="n">
        <v>5.14</v>
      </c>
      <c r="G30" t="n">
        <v>51.38</v>
      </c>
      <c r="H30" t="n">
        <v>0.88</v>
      </c>
      <c r="I30" t="n">
        <v>6</v>
      </c>
      <c r="J30" t="n">
        <v>160.28</v>
      </c>
      <c r="K30" t="n">
        <v>49.1</v>
      </c>
      <c r="L30" t="n">
        <v>8</v>
      </c>
      <c r="M30" t="n">
        <v>4</v>
      </c>
      <c r="N30" t="n">
        <v>28.19</v>
      </c>
      <c r="O30" t="n">
        <v>20001.93</v>
      </c>
      <c r="P30" t="n">
        <v>53.36</v>
      </c>
      <c r="Q30" t="n">
        <v>202.82</v>
      </c>
      <c r="R30" t="n">
        <v>20.77</v>
      </c>
      <c r="S30" t="n">
        <v>13.89</v>
      </c>
      <c r="T30" t="n">
        <v>1752.78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34.72855017106878</v>
      </c>
      <c r="AB30" t="n">
        <v>47.51713445942545</v>
      </c>
      <c r="AC30" t="n">
        <v>42.98216583741931</v>
      </c>
      <c r="AD30" t="n">
        <v>34728.55017106878</v>
      </c>
      <c r="AE30" t="n">
        <v>47517.13445942545</v>
      </c>
      <c r="AF30" t="n">
        <v>3.20827188151609e-06</v>
      </c>
      <c r="AG30" t="n">
        <v>0.1583333333333333</v>
      </c>
      <c r="AH30" t="n">
        <v>42982.16583741931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13.1796</v>
      </c>
      <c r="E31" t="n">
        <v>7.59</v>
      </c>
      <c r="F31" t="n">
        <v>5.13</v>
      </c>
      <c r="G31" t="n">
        <v>51.28</v>
      </c>
      <c r="H31" t="n">
        <v>0.91</v>
      </c>
      <c r="I31" t="n">
        <v>6</v>
      </c>
      <c r="J31" t="n">
        <v>160.64</v>
      </c>
      <c r="K31" t="n">
        <v>49.1</v>
      </c>
      <c r="L31" t="n">
        <v>8.25</v>
      </c>
      <c r="M31" t="n">
        <v>4</v>
      </c>
      <c r="N31" t="n">
        <v>28.29</v>
      </c>
      <c r="O31" t="n">
        <v>20045.81</v>
      </c>
      <c r="P31" t="n">
        <v>53.12</v>
      </c>
      <c r="Q31" t="n">
        <v>202.82</v>
      </c>
      <c r="R31" t="n">
        <v>20.47</v>
      </c>
      <c r="S31" t="n">
        <v>13.89</v>
      </c>
      <c r="T31" t="n">
        <v>1603.49</v>
      </c>
      <c r="U31" t="n">
        <v>0.68</v>
      </c>
      <c r="V31" t="n">
        <v>0.75</v>
      </c>
      <c r="W31" t="n">
        <v>0.64</v>
      </c>
      <c r="X31" t="n">
        <v>0.09</v>
      </c>
      <c r="Y31" t="n">
        <v>1</v>
      </c>
      <c r="Z31" t="n">
        <v>10</v>
      </c>
      <c r="AA31" t="n">
        <v>34.56434059363527</v>
      </c>
      <c r="AB31" t="n">
        <v>47.29245567116674</v>
      </c>
      <c r="AC31" t="n">
        <v>42.77893007737268</v>
      </c>
      <c r="AD31" t="n">
        <v>34564.34059363527</v>
      </c>
      <c r="AE31" t="n">
        <v>47292.45567116674</v>
      </c>
      <c r="AF31" t="n">
        <v>3.21263515272567e-06</v>
      </c>
      <c r="AG31" t="n">
        <v>0.158125</v>
      </c>
      <c r="AH31" t="n">
        <v>42778.93007737268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13.1656</v>
      </c>
      <c r="E32" t="n">
        <v>7.6</v>
      </c>
      <c r="F32" t="n">
        <v>5.14</v>
      </c>
      <c r="G32" t="n">
        <v>51.36</v>
      </c>
      <c r="H32" t="n">
        <v>0.9399999999999999</v>
      </c>
      <c r="I32" t="n">
        <v>6</v>
      </c>
      <c r="J32" t="n">
        <v>160.99</v>
      </c>
      <c r="K32" t="n">
        <v>49.1</v>
      </c>
      <c r="L32" t="n">
        <v>8.5</v>
      </c>
      <c r="M32" t="n">
        <v>4</v>
      </c>
      <c r="N32" t="n">
        <v>28.4</v>
      </c>
      <c r="O32" t="n">
        <v>20089.72</v>
      </c>
      <c r="P32" t="n">
        <v>52.96</v>
      </c>
      <c r="Q32" t="n">
        <v>202.81</v>
      </c>
      <c r="R32" t="n">
        <v>20.69</v>
      </c>
      <c r="S32" t="n">
        <v>13.89</v>
      </c>
      <c r="T32" t="n">
        <v>1715.24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34.55359763054601</v>
      </c>
      <c r="AB32" t="n">
        <v>47.27775667512199</v>
      </c>
      <c r="AC32" t="n">
        <v>42.76563393288023</v>
      </c>
      <c r="AD32" t="n">
        <v>34553.59763054601</v>
      </c>
      <c r="AE32" t="n">
        <v>47277.75667512199</v>
      </c>
      <c r="AF32" t="n">
        <v>3.209222538371808e-06</v>
      </c>
      <c r="AG32" t="n">
        <v>0.1583333333333333</v>
      </c>
      <c r="AH32" t="n">
        <v>42765.63393288024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13.1646</v>
      </c>
      <c r="E33" t="n">
        <v>7.6</v>
      </c>
      <c r="F33" t="n">
        <v>5.14</v>
      </c>
      <c r="G33" t="n">
        <v>51.36</v>
      </c>
      <c r="H33" t="n">
        <v>0.96</v>
      </c>
      <c r="I33" t="n">
        <v>6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52.76</v>
      </c>
      <c r="Q33" t="n">
        <v>202.81</v>
      </c>
      <c r="R33" t="n">
        <v>20.71</v>
      </c>
      <c r="S33" t="n">
        <v>13.89</v>
      </c>
      <c r="T33" t="n">
        <v>1722.5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34.47337397214098</v>
      </c>
      <c r="AB33" t="n">
        <v>47.16799112647473</v>
      </c>
      <c r="AC33" t="n">
        <v>42.66634425413862</v>
      </c>
      <c r="AD33" t="n">
        <v>34473.37397214097</v>
      </c>
      <c r="AE33" t="n">
        <v>47167.99112647474</v>
      </c>
      <c r="AF33" t="n">
        <v>3.208978780203676e-06</v>
      </c>
      <c r="AG33" t="n">
        <v>0.1583333333333333</v>
      </c>
      <c r="AH33" t="n">
        <v>42666.34425413862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13.1699</v>
      </c>
      <c r="E34" t="n">
        <v>7.59</v>
      </c>
      <c r="F34" t="n">
        <v>5.13</v>
      </c>
      <c r="G34" t="n">
        <v>51.33</v>
      </c>
      <c r="H34" t="n">
        <v>0.99</v>
      </c>
      <c r="I34" t="n">
        <v>6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52.37</v>
      </c>
      <c r="Q34" t="n">
        <v>202.82</v>
      </c>
      <c r="R34" t="n">
        <v>20.7</v>
      </c>
      <c r="S34" t="n">
        <v>13.89</v>
      </c>
      <c r="T34" t="n">
        <v>1718.95</v>
      </c>
      <c r="U34" t="n">
        <v>0.67</v>
      </c>
      <c r="V34" t="n">
        <v>0.75</v>
      </c>
      <c r="W34" t="n">
        <v>0.64</v>
      </c>
      <c r="X34" t="n">
        <v>0.1</v>
      </c>
      <c r="Y34" t="n">
        <v>1</v>
      </c>
      <c r="Z34" t="n">
        <v>10</v>
      </c>
      <c r="AA34" t="n">
        <v>34.2782148877415</v>
      </c>
      <c r="AB34" t="n">
        <v>46.90096585738951</v>
      </c>
      <c r="AC34" t="n">
        <v>42.42480350196178</v>
      </c>
      <c r="AD34" t="n">
        <v>34278.21488774149</v>
      </c>
      <c r="AE34" t="n">
        <v>46900.96585738951</v>
      </c>
      <c r="AF34" t="n">
        <v>3.210270698494781e-06</v>
      </c>
      <c r="AG34" t="n">
        <v>0.158125</v>
      </c>
      <c r="AH34" t="n">
        <v>42424.80350196178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13.1449</v>
      </c>
      <c r="E35" t="n">
        <v>7.61</v>
      </c>
      <c r="F35" t="n">
        <v>5.15</v>
      </c>
      <c r="G35" t="n">
        <v>51.48</v>
      </c>
      <c r="H35" t="n">
        <v>1.01</v>
      </c>
      <c r="I35" t="n">
        <v>6</v>
      </c>
      <c r="J35" t="n">
        <v>162.06</v>
      </c>
      <c r="K35" t="n">
        <v>49.1</v>
      </c>
      <c r="L35" t="n">
        <v>9.25</v>
      </c>
      <c r="M35" t="n">
        <v>4</v>
      </c>
      <c r="N35" t="n">
        <v>28.72</v>
      </c>
      <c r="O35" t="n">
        <v>20221.66</v>
      </c>
      <c r="P35" t="n">
        <v>52.19</v>
      </c>
      <c r="Q35" t="n">
        <v>202.84</v>
      </c>
      <c r="R35" t="n">
        <v>21.05</v>
      </c>
      <c r="S35" t="n">
        <v>13.89</v>
      </c>
      <c r="T35" t="n">
        <v>1892.44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34.3067383625718</v>
      </c>
      <c r="AB35" t="n">
        <v>46.93999293401904</v>
      </c>
      <c r="AC35" t="n">
        <v>42.46010588917274</v>
      </c>
      <c r="AD35" t="n">
        <v>34306.7383625718</v>
      </c>
      <c r="AE35" t="n">
        <v>46939.99293401904</v>
      </c>
      <c r="AF35" t="n">
        <v>3.204176744291455e-06</v>
      </c>
      <c r="AG35" t="n">
        <v>0.1585416666666667</v>
      </c>
      <c r="AH35" t="n">
        <v>42460.10588917274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13.246</v>
      </c>
      <c r="E36" t="n">
        <v>7.55</v>
      </c>
      <c r="F36" t="n">
        <v>5.12</v>
      </c>
      <c r="G36" t="n">
        <v>61.44</v>
      </c>
      <c r="H36" t="n">
        <v>1.04</v>
      </c>
      <c r="I36" t="n">
        <v>5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51.57</v>
      </c>
      <c r="Q36" t="n">
        <v>202.81</v>
      </c>
      <c r="R36" t="n">
        <v>20.24</v>
      </c>
      <c r="S36" t="n">
        <v>13.89</v>
      </c>
      <c r="T36" t="n">
        <v>1493.63</v>
      </c>
      <c r="U36" t="n">
        <v>0.6899999999999999</v>
      </c>
      <c r="V36" t="n">
        <v>0.76</v>
      </c>
      <c r="W36" t="n">
        <v>0.64</v>
      </c>
      <c r="X36" t="n">
        <v>0.08</v>
      </c>
      <c r="Y36" t="n">
        <v>1</v>
      </c>
      <c r="Z36" t="n">
        <v>10</v>
      </c>
      <c r="AA36" t="n">
        <v>33.74220838454031</v>
      </c>
      <c r="AB36" t="n">
        <v>46.16757811277518</v>
      </c>
      <c r="AC36" t="n">
        <v>41.7614092543751</v>
      </c>
      <c r="AD36" t="n">
        <v>33742.20838454031</v>
      </c>
      <c r="AE36" t="n">
        <v>46167.57811277518</v>
      </c>
      <c r="AF36" t="n">
        <v>3.228820695089701e-06</v>
      </c>
      <c r="AG36" t="n">
        <v>0.1572916666666667</v>
      </c>
      <c r="AH36" t="n">
        <v>41761.4092543751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13.2533</v>
      </c>
      <c r="E37" t="n">
        <v>7.55</v>
      </c>
      <c r="F37" t="n">
        <v>5.12</v>
      </c>
      <c r="G37" t="n">
        <v>61.39</v>
      </c>
      <c r="H37" t="n">
        <v>1.06</v>
      </c>
      <c r="I37" t="n">
        <v>5</v>
      </c>
      <c r="J37" t="n">
        <v>162.78</v>
      </c>
      <c r="K37" t="n">
        <v>49.1</v>
      </c>
      <c r="L37" t="n">
        <v>9.75</v>
      </c>
      <c r="M37" t="n">
        <v>3</v>
      </c>
      <c r="N37" t="n">
        <v>28.93</v>
      </c>
      <c r="O37" t="n">
        <v>20309.81</v>
      </c>
      <c r="P37" t="n">
        <v>51.28</v>
      </c>
      <c r="Q37" t="n">
        <v>202.81</v>
      </c>
      <c r="R37" t="n">
        <v>20.02</v>
      </c>
      <c r="S37" t="n">
        <v>13.89</v>
      </c>
      <c r="T37" t="n">
        <v>1382.95</v>
      </c>
      <c r="U37" t="n">
        <v>0.6899999999999999</v>
      </c>
      <c r="V37" t="n">
        <v>0.76</v>
      </c>
      <c r="W37" t="n">
        <v>0.65</v>
      </c>
      <c r="X37" t="n">
        <v>0.08</v>
      </c>
      <c r="Y37" t="n">
        <v>1</v>
      </c>
      <c r="Z37" t="n">
        <v>10</v>
      </c>
      <c r="AA37" t="n">
        <v>33.60579595662467</v>
      </c>
      <c r="AB37" t="n">
        <v>45.98093261081031</v>
      </c>
      <c r="AC37" t="n">
        <v>41.5925769371586</v>
      </c>
      <c r="AD37" t="n">
        <v>33605.79595662466</v>
      </c>
      <c r="AE37" t="n">
        <v>45980.93261081031</v>
      </c>
      <c r="AF37" t="n">
        <v>3.230600129717072e-06</v>
      </c>
      <c r="AG37" t="n">
        <v>0.1572916666666667</v>
      </c>
      <c r="AH37" t="n">
        <v>41592.5769371586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13.246</v>
      </c>
      <c r="E38" t="n">
        <v>7.55</v>
      </c>
      <c r="F38" t="n">
        <v>5.12</v>
      </c>
      <c r="G38" t="n">
        <v>61.44</v>
      </c>
      <c r="H38" t="n">
        <v>1.09</v>
      </c>
      <c r="I38" t="n">
        <v>5</v>
      </c>
      <c r="J38" t="n">
        <v>163.13</v>
      </c>
      <c r="K38" t="n">
        <v>49.1</v>
      </c>
      <c r="L38" t="n">
        <v>10</v>
      </c>
      <c r="M38" t="n">
        <v>3</v>
      </c>
      <c r="N38" t="n">
        <v>29.04</v>
      </c>
      <c r="O38" t="n">
        <v>20353.94</v>
      </c>
      <c r="P38" t="n">
        <v>51.47</v>
      </c>
      <c r="Q38" t="n">
        <v>202.81</v>
      </c>
      <c r="R38" t="n">
        <v>20.19</v>
      </c>
      <c r="S38" t="n">
        <v>13.89</v>
      </c>
      <c r="T38" t="n">
        <v>1467.63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33.7011245964763</v>
      </c>
      <c r="AB38" t="n">
        <v>46.11136546145747</v>
      </c>
      <c r="AC38" t="n">
        <v>41.71056145960404</v>
      </c>
      <c r="AD38" t="n">
        <v>33701.12459647631</v>
      </c>
      <c r="AE38" t="n">
        <v>46111.36546145747</v>
      </c>
      <c r="AF38" t="n">
        <v>3.228820695089701e-06</v>
      </c>
      <c r="AG38" t="n">
        <v>0.1572916666666667</v>
      </c>
      <c r="AH38" t="n">
        <v>41710.56145960404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13.2445</v>
      </c>
      <c r="E39" t="n">
        <v>7.55</v>
      </c>
      <c r="F39" t="n">
        <v>5.12</v>
      </c>
      <c r="G39" t="n">
        <v>61.45</v>
      </c>
      <c r="H39" t="n">
        <v>1.11</v>
      </c>
      <c r="I39" t="n">
        <v>5</v>
      </c>
      <c r="J39" t="n">
        <v>163.49</v>
      </c>
      <c r="K39" t="n">
        <v>49.1</v>
      </c>
      <c r="L39" t="n">
        <v>10.25</v>
      </c>
      <c r="M39" t="n">
        <v>3</v>
      </c>
      <c r="N39" t="n">
        <v>29.15</v>
      </c>
      <c r="O39" t="n">
        <v>20398.1</v>
      </c>
      <c r="P39" t="n">
        <v>51.01</v>
      </c>
      <c r="Q39" t="n">
        <v>202.81</v>
      </c>
      <c r="R39" t="n">
        <v>20.25</v>
      </c>
      <c r="S39" t="n">
        <v>13.89</v>
      </c>
      <c r="T39" t="n">
        <v>1501.47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33.51567748179797</v>
      </c>
      <c r="AB39" t="n">
        <v>45.85762853780651</v>
      </c>
      <c r="AC39" t="n">
        <v>41.48104083182356</v>
      </c>
      <c r="AD39" t="n">
        <v>33515.67748179797</v>
      </c>
      <c r="AE39" t="n">
        <v>45857.62853780651</v>
      </c>
      <c r="AF39" t="n">
        <v>3.228455057837502e-06</v>
      </c>
      <c r="AG39" t="n">
        <v>0.1572916666666667</v>
      </c>
      <c r="AH39" t="n">
        <v>41481.04083182356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13.2353</v>
      </c>
      <c r="E40" t="n">
        <v>7.56</v>
      </c>
      <c r="F40" t="n">
        <v>5.13</v>
      </c>
      <c r="G40" t="n">
        <v>61.52</v>
      </c>
      <c r="H40" t="n">
        <v>1.14</v>
      </c>
      <c r="I40" t="n">
        <v>5</v>
      </c>
      <c r="J40" t="n">
        <v>163.85</v>
      </c>
      <c r="K40" t="n">
        <v>49.1</v>
      </c>
      <c r="L40" t="n">
        <v>10.5</v>
      </c>
      <c r="M40" t="n">
        <v>3</v>
      </c>
      <c r="N40" t="n">
        <v>29.26</v>
      </c>
      <c r="O40" t="n">
        <v>20442.3</v>
      </c>
      <c r="P40" t="n">
        <v>50.77</v>
      </c>
      <c r="Q40" t="n">
        <v>202.81</v>
      </c>
      <c r="R40" t="n">
        <v>20.35</v>
      </c>
      <c r="S40" t="n">
        <v>13.89</v>
      </c>
      <c r="T40" t="n">
        <v>1550.36</v>
      </c>
      <c r="U40" t="n">
        <v>0.68</v>
      </c>
      <c r="V40" t="n">
        <v>0.75</v>
      </c>
      <c r="W40" t="n">
        <v>0.65</v>
      </c>
      <c r="X40" t="n">
        <v>0.09</v>
      </c>
      <c r="Y40" t="n">
        <v>1</v>
      </c>
      <c r="Z40" t="n">
        <v>10</v>
      </c>
      <c r="AA40" t="n">
        <v>33.45966450867727</v>
      </c>
      <c r="AB40" t="n">
        <v>45.78098911686518</v>
      </c>
      <c r="AC40" t="n">
        <v>41.41171576965254</v>
      </c>
      <c r="AD40" t="n">
        <v>33459.66450867727</v>
      </c>
      <c r="AE40" t="n">
        <v>45780.98911686518</v>
      </c>
      <c r="AF40" t="n">
        <v>3.226212482690678e-06</v>
      </c>
      <c r="AG40" t="n">
        <v>0.1575</v>
      </c>
      <c r="AH40" t="n">
        <v>41411.71576965254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13.2587</v>
      </c>
      <c r="E41" t="n">
        <v>7.54</v>
      </c>
      <c r="F41" t="n">
        <v>5.11</v>
      </c>
      <c r="G41" t="n">
        <v>61.36</v>
      </c>
      <c r="H41" t="n">
        <v>1.16</v>
      </c>
      <c r="I41" t="n">
        <v>5</v>
      </c>
      <c r="J41" t="n">
        <v>164.21</v>
      </c>
      <c r="K41" t="n">
        <v>49.1</v>
      </c>
      <c r="L41" t="n">
        <v>10.75</v>
      </c>
      <c r="M41" t="n">
        <v>3</v>
      </c>
      <c r="N41" t="n">
        <v>29.36</v>
      </c>
      <c r="O41" t="n">
        <v>20486.54</v>
      </c>
      <c r="P41" t="n">
        <v>49.85</v>
      </c>
      <c r="Q41" t="n">
        <v>202.81</v>
      </c>
      <c r="R41" t="n">
        <v>20</v>
      </c>
      <c r="S41" t="n">
        <v>13.89</v>
      </c>
      <c r="T41" t="n">
        <v>1373.28</v>
      </c>
      <c r="U41" t="n">
        <v>0.6899999999999999</v>
      </c>
      <c r="V41" t="n">
        <v>0.76</v>
      </c>
      <c r="W41" t="n">
        <v>0.64</v>
      </c>
      <c r="X41" t="n">
        <v>0.07000000000000001</v>
      </c>
      <c r="Y41" t="n">
        <v>1</v>
      </c>
      <c r="Z41" t="n">
        <v>10</v>
      </c>
      <c r="AA41" t="n">
        <v>32.98518494183271</v>
      </c>
      <c r="AB41" t="n">
        <v>45.13178524095044</v>
      </c>
      <c r="AC41" t="n">
        <v>40.82447100048981</v>
      </c>
      <c r="AD41" t="n">
        <v>32985.1849418327</v>
      </c>
      <c r="AE41" t="n">
        <v>45131.78524095044</v>
      </c>
      <c r="AF41" t="n">
        <v>3.23191642382499e-06</v>
      </c>
      <c r="AG41" t="n">
        <v>0.1570833333333333</v>
      </c>
      <c r="AH41" t="n">
        <v>40824.47100048981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13.2509</v>
      </c>
      <c r="E42" t="n">
        <v>7.55</v>
      </c>
      <c r="F42" t="n">
        <v>5.12</v>
      </c>
      <c r="G42" t="n">
        <v>61.41</v>
      </c>
      <c r="H42" t="n">
        <v>1.18</v>
      </c>
      <c r="I42" t="n">
        <v>5</v>
      </c>
      <c r="J42" t="n">
        <v>164.57</v>
      </c>
      <c r="K42" t="n">
        <v>49.1</v>
      </c>
      <c r="L42" t="n">
        <v>11</v>
      </c>
      <c r="M42" t="n">
        <v>3</v>
      </c>
      <c r="N42" t="n">
        <v>29.47</v>
      </c>
      <c r="O42" t="n">
        <v>20530.82</v>
      </c>
      <c r="P42" t="n">
        <v>49.34</v>
      </c>
      <c r="Q42" t="n">
        <v>202.81</v>
      </c>
      <c r="R42" t="n">
        <v>20.07</v>
      </c>
      <c r="S42" t="n">
        <v>13.89</v>
      </c>
      <c r="T42" t="n">
        <v>1410.64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32.81474072264628</v>
      </c>
      <c r="AB42" t="n">
        <v>44.89857594079245</v>
      </c>
      <c r="AC42" t="n">
        <v>40.61351886862688</v>
      </c>
      <c r="AD42" t="n">
        <v>32814.74072264627</v>
      </c>
      <c r="AE42" t="n">
        <v>44898.57594079245</v>
      </c>
      <c r="AF42" t="n">
        <v>3.230015110113553e-06</v>
      </c>
      <c r="AG42" t="n">
        <v>0.1572916666666667</v>
      </c>
      <c r="AH42" t="n">
        <v>40613.51886862688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13.2494</v>
      </c>
      <c r="E43" t="n">
        <v>7.55</v>
      </c>
      <c r="F43" t="n">
        <v>5.12</v>
      </c>
      <c r="G43" t="n">
        <v>61.42</v>
      </c>
      <c r="H43" t="n">
        <v>1.21</v>
      </c>
      <c r="I43" t="n">
        <v>5</v>
      </c>
      <c r="J43" t="n">
        <v>164.93</v>
      </c>
      <c r="K43" t="n">
        <v>49.1</v>
      </c>
      <c r="L43" t="n">
        <v>11.25</v>
      </c>
      <c r="M43" t="n">
        <v>3</v>
      </c>
      <c r="N43" t="n">
        <v>29.58</v>
      </c>
      <c r="O43" t="n">
        <v>20575.13</v>
      </c>
      <c r="P43" t="n">
        <v>49</v>
      </c>
      <c r="Q43" t="n">
        <v>202.81</v>
      </c>
      <c r="R43" t="n">
        <v>20.14</v>
      </c>
      <c r="S43" t="n">
        <v>13.89</v>
      </c>
      <c r="T43" t="n">
        <v>1446.65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32.67854973602551</v>
      </c>
      <c r="AB43" t="n">
        <v>44.71223342457653</v>
      </c>
      <c r="AC43" t="n">
        <v>40.4449606206247</v>
      </c>
      <c r="AD43" t="n">
        <v>32678.54973602551</v>
      </c>
      <c r="AE43" t="n">
        <v>44712.23342457653</v>
      </c>
      <c r="AF43" t="n">
        <v>3.229649472861354e-06</v>
      </c>
      <c r="AG43" t="n">
        <v>0.1572916666666667</v>
      </c>
      <c r="AH43" t="n">
        <v>40444.9606206247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13.3417</v>
      </c>
      <c r="E44" t="n">
        <v>7.5</v>
      </c>
      <c r="F44" t="n">
        <v>5.1</v>
      </c>
      <c r="G44" t="n">
        <v>76.45</v>
      </c>
      <c r="H44" t="n">
        <v>1.23</v>
      </c>
      <c r="I44" t="n">
        <v>4</v>
      </c>
      <c r="J44" t="n">
        <v>165.29</v>
      </c>
      <c r="K44" t="n">
        <v>49.1</v>
      </c>
      <c r="L44" t="n">
        <v>11.5</v>
      </c>
      <c r="M44" t="n">
        <v>2</v>
      </c>
      <c r="N44" t="n">
        <v>29.69</v>
      </c>
      <c r="O44" t="n">
        <v>20619.48</v>
      </c>
      <c r="P44" t="n">
        <v>48.06</v>
      </c>
      <c r="Q44" t="n">
        <v>202.81</v>
      </c>
      <c r="R44" t="n">
        <v>19.4</v>
      </c>
      <c r="S44" t="n">
        <v>13.89</v>
      </c>
      <c r="T44" t="n">
        <v>1078.75</v>
      </c>
      <c r="U44" t="n">
        <v>0.72</v>
      </c>
      <c r="V44" t="n">
        <v>0.76</v>
      </c>
      <c r="W44" t="n">
        <v>0.65</v>
      </c>
      <c r="X44" t="n">
        <v>0.06</v>
      </c>
      <c r="Y44" t="n">
        <v>1</v>
      </c>
      <c r="Z44" t="n">
        <v>10</v>
      </c>
      <c r="AA44" t="n">
        <v>32.0406526771488</v>
      </c>
      <c r="AB44" t="n">
        <v>43.83943452659356</v>
      </c>
      <c r="AC44" t="n">
        <v>39.65546042448169</v>
      </c>
      <c r="AD44" t="n">
        <v>32040.6526771488</v>
      </c>
      <c r="AE44" t="n">
        <v>43839.43452659356</v>
      </c>
      <c r="AF44" t="n">
        <v>3.25214835178003e-06</v>
      </c>
      <c r="AG44" t="n">
        <v>0.15625</v>
      </c>
      <c r="AH44" t="n">
        <v>39655.46042448169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13.3368</v>
      </c>
      <c r="E45" t="n">
        <v>7.5</v>
      </c>
      <c r="F45" t="n">
        <v>5.1</v>
      </c>
      <c r="G45" t="n">
        <v>76.48999999999999</v>
      </c>
      <c r="H45" t="n">
        <v>1.26</v>
      </c>
      <c r="I45" t="n">
        <v>4</v>
      </c>
      <c r="J45" t="n">
        <v>165.65</v>
      </c>
      <c r="K45" t="n">
        <v>49.1</v>
      </c>
      <c r="L45" t="n">
        <v>11.75</v>
      </c>
      <c r="M45" t="n">
        <v>1</v>
      </c>
      <c r="N45" t="n">
        <v>29.8</v>
      </c>
      <c r="O45" t="n">
        <v>20663.87</v>
      </c>
      <c r="P45" t="n">
        <v>48.19</v>
      </c>
      <c r="Q45" t="n">
        <v>202.81</v>
      </c>
      <c r="R45" t="n">
        <v>19.5</v>
      </c>
      <c r="S45" t="n">
        <v>13.89</v>
      </c>
      <c r="T45" t="n">
        <v>1129.69</v>
      </c>
      <c r="U45" t="n">
        <v>0.71</v>
      </c>
      <c r="V45" t="n">
        <v>0.76</v>
      </c>
      <c r="W45" t="n">
        <v>0.65</v>
      </c>
      <c r="X45" t="n">
        <v>0.06</v>
      </c>
      <c r="Y45" t="n">
        <v>1</v>
      </c>
      <c r="Z45" t="n">
        <v>10</v>
      </c>
      <c r="AA45" t="n">
        <v>32.10463738904578</v>
      </c>
      <c r="AB45" t="n">
        <v>43.92698123221686</v>
      </c>
      <c r="AC45" t="n">
        <v>39.73465179539312</v>
      </c>
      <c r="AD45" t="n">
        <v>32104.63738904578</v>
      </c>
      <c r="AE45" t="n">
        <v>43926.98123221686</v>
      </c>
      <c r="AF45" t="n">
        <v>3.250953936756178e-06</v>
      </c>
      <c r="AG45" t="n">
        <v>0.15625</v>
      </c>
      <c r="AH45" t="n">
        <v>39734.65179539312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13.3333</v>
      </c>
      <c r="E46" t="n">
        <v>7.5</v>
      </c>
      <c r="F46" t="n">
        <v>5.1</v>
      </c>
      <c r="G46" t="n">
        <v>76.52</v>
      </c>
      <c r="H46" t="n">
        <v>1.28</v>
      </c>
      <c r="I46" t="n">
        <v>4</v>
      </c>
      <c r="J46" t="n">
        <v>166.01</v>
      </c>
      <c r="K46" t="n">
        <v>49.1</v>
      </c>
      <c r="L46" t="n">
        <v>12</v>
      </c>
      <c r="M46" t="n">
        <v>1</v>
      </c>
      <c r="N46" t="n">
        <v>29.91</v>
      </c>
      <c r="O46" t="n">
        <v>20708.3</v>
      </c>
      <c r="P46" t="n">
        <v>48.38</v>
      </c>
      <c r="Q46" t="n">
        <v>202.81</v>
      </c>
      <c r="R46" t="n">
        <v>19.53</v>
      </c>
      <c r="S46" t="n">
        <v>13.89</v>
      </c>
      <c r="T46" t="n">
        <v>1145.84</v>
      </c>
      <c r="U46" t="n">
        <v>0.71</v>
      </c>
      <c r="V46" t="n">
        <v>0.76</v>
      </c>
      <c r="W46" t="n">
        <v>0.65</v>
      </c>
      <c r="X46" t="n">
        <v>0.06</v>
      </c>
      <c r="Y46" t="n">
        <v>1</v>
      </c>
      <c r="Z46" t="n">
        <v>10</v>
      </c>
      <c r="AA46" t="n">
        <v>32.19001820227401</v>
      </c>
      <c r="AB46" t="n">
        <v>44.04380302761081</v>
      </c>
      <c r="AC46" t="n">
        <v>39.84032428259543</v>
      </c>
      <c r="AD46" t="n">
        <v>32190.01820227401</v>
      </c>
      <c r="AE46" t="n">
        <v>44043.8030276108</v>
      </c>
      <c r="AF46" t="n">
        <v>3.250100783167712e-06</v>
      </c>
      <c r="AG46" t="n">
        <v>0.15625</v>
      </c>
      <c r="AH46" t="n">
        <v>39840.32428259542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13.3323</v>
      </c>
      <c r="E47" t="n">
        <v>7.5</v>
      </c>
      <c r="F47" t="n">
        <v>5.1</v>
      </c>
      <c r="G47" t="n">
        <v>76.53</v>
      </c>
      <c r="H47" t="n">
        <v>1.3</v>
      </c>
      <c r="I47" t="n">
        <v>4</v>
      </c>
      <c r="J47" t="n">
        <v>166.37</v>
      </c>
      <c r="K47" t="n">
        <v>49.1</v>
      </c>
      <c r="L47" t="n">
        <v>12.25</v>
      </c>
      <c r="M47" t="n">
        <v>0</v>
      </c>
      <c r="N47" t="n">
        <v>30.02</v>
      </c>
      <c r="O47" t="n">
        <v>20752.76</v>
      </c>
      <c r="P47" t="n">
        <v>48.4</v>
      </c>
      <c r="Q47" t="n">
        <v>202.81</v>
      </c>
      <c r="R47" t="n">
        <v>19.53</v>
      </c>
      <c r="S47" t="n">
        <v>13.89</v>
      </c>
      <c r="T47" t="n">
        <v>1146.38</v>
      </c>
      <c r="U47" t="n">
        <v>0.71</v>
      </c>
      <c r="V47" t="n">
        <v>0.76</v>
      </c>
      <c r="W47" t="n">
        <v>0.65</v>
      </c>
      <c r="X47" t="n">
        <v>0.06</v>
      </c>
      <c r="Y47" t="n">
        <v>1</v>
      </c>
      <c r="Z47" t="n">
        <v>10</v>
      </c>
      <c r="AA47" t="n">
        <v>32.20042626179492</v>
      </c>
      <c r="AB47" t="n">
        <v>44.05804379381841</v>
      </c>
      <c r="AC47" t="n">
        <v>39.85320593006327</v>
      </c>
      <c r="AD47" t="n">
        <v>32200.42626179491</v>
      </c>
      <c r="AE47" t="n">
        <v>44058.0437938184</v>
      </c>
      <c r="AF47" t="n">
        <v>3.249857024999579e-06</v>
      </c>
      <c r="AG47" t="n">
        <v>0.15625</v>
      </c>
      <c r="AH47" t="n">
        <v>39853.20593006327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9.042999999999999</v>
      </c>
      <c r="E2" t="n">
        <v>11.06</v>
      </c>
      <c r="F2" t="n">
        <v>6.28</v>
      </c>
      <c r="G2" t="n">
        <v>6.08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84.73</v>
      </c>
      <c r="Q2" t="n">
        <v>203.01</v>
      </c>
      <c r="R2" t="n">
        <v>56.54</v>
      </c>
      <c r="S2" t="n">
        <v>13.89</v>
      </c>
      <c r="T2" t="n">
        <v>19361.71</v>
      </c>
      <c r="U2" t="n">
        <v>0.25</v>
      </c>
      <c r="V2" t="n">
        <v>0.62</v>
      </c>
      <c r="W2" t="n">
        <v>0.73</v>
      </c>
      <c r="X2" t="n">
        <v>1.24</v>
      </c>
      <c r="Y2" t="n">
        <v>1</v>
      </c>
      <c r="Z2" t="n">
        <v>10</v>
      </c>
      <c r="AA2" t="n">
        <v>73.90911864133695</v>
      </c>
      <c r="AB2" t="n">
        <v>101.1257167652277</v>
      </c>
      <c r="AC2" t="n">
        <v>91.47442028801457</v>
      </c>
      <c r="AD2" t="n">
        <v>73909.11864133694</v>
      </c>
      <c r="AE2" t="n">
        <v>101125.7167652277</v>
      </c>
      <c r="AF2" t="n">
        <v>2.127646196607039e-06</v>
      </c>
      <c r="AG2" t="n">
        <v>0.2304166666666667</v>
      </c>
      <c r="AH2" t="n">
        <v>91474.42028801457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9.819699999999999</v>
      </c>
      <c r="E3" t="n">
        <v>10.18</v>
      </c>
      <c r="F3" t="n">
        <v>5.97</v>
      </c>
      <c r="G3" t="n">
        <v>7.62</v>
      </c>
      <c r="H3" t="n">
        <v>0.12</v>
      </c>
      <c r="I3" t="n">
        <v>47</v>
      </c>
      <c r="J3" t="n">
        <v>186.07</v>
      </c>
      <c r="K3" t="n">
        <v>53.44</v>
      </c>
      <c r="L3" t="n">
        <v>1.25</v>
      </c>
      <c r="M3" t="n">
        <v>45</v>
      </c>
      <c r="N3" t="n">
        <v>36.39</v>
      </c>
      <c r="O3" t="n">
        <v>23182.76</v>
      </c>
      <c r="P3" t="n">
        <v>80.23</v>
      </c>
      <c r="Q3" t="n">
        <v>202.89</v>
      </c>
      <c r="R3" t="n">
        <v>46.71</v>
      </c>
      <c r="S3" t="n">
        <v>13.89</v>
      </c>
      <c r="T3" t="n">
        <v>14520.06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64.77397949021737</v>
      </c>
      <c r="AB3" t="n">
        <v>88.62661636477613</v>
      </c>
      <c r="AC3" t="n">
        <v>80.16821648718053</v>
      </c>
      <c r="AD3" t="n">
        <v>64773.97949021737</v>
      </c>
      <c r="AE3" t="n">
        <v>88626.61636477613</v>
      </c>
      <c r="AF3" t="n">
        <v>2.310388959064706e-06</v>
      </c>
      <c r="AG3" t="n">
        <v>0.2120833333333333</v>
      </c>
      <c r="AH3" t="n">
        <v>80168.21648718053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10.3538</v>
      </c>
      <c r="E4" t="n">
        <v>9.66</v>
      </c>
      <c r="F4" t="n">
        <v>5.78</v>
      </c>
      <c r="G4" t="n">
        <v>9.119999999999999</v>
      </c>
      <c r="H4" t="n">
        <v>0.14</v>
      </c>
      <c r="I4" t="n">
        <v>38</v>
      </c>
      <c r="J4" t="n">
        <v>186.45</v>
      </c>
      <c r="K4" t="n">
        <v>53.44</v>
      </c>
      <c r="L4" t="n">
        <v>1.5</v>
      </c>
      <c r="M4" t="n">
        <v>36</v>
      </c>
      <c r="N4" t="n">
        <v>36.51</v>
      </c>
      <c r="O4" t="n">
        <v>23229.42</v>
      </c>
      <c r="P4" t="n">
        <v>77.52</v>
      </c>
      <c r="Q4" t="n">
        <v>202.83</v>
      </c>
      <c r="R4" t="n">
        <v>40.75</v>
      </c>
      <c r="S4" t="n">
        <v>13.89</v>
      </c>
      <c r="T4" t="n">
        <v>11583.9</v>
      </c>
      <c r="U4" t="n">
        <v>0.34</v>
      </c>
      <c r="V4" t="n">
        <v>0.67</v>
      </c>
      <c r="W4" t="n">
        <v>0.6899999999999999</v>
      </c>
      <c r="X4" t="n">
        <v>0.74</v>
      </c>
      <c r="Y4" t="n">
        <v>1</v>
      </c>
      <c r="Z4" t="n">
        <v>10</v>
      </c>
      <c r="AA4" t="n">
        <v>59.55576715620614</v>
      </c>
      <c r="AB4" t="n">
        <v>81.48682803810485</v>
      </c>
      <c r="AC4" t="n">
        <v>73.70983953764865</v>
      </c>
      <c r="AD4" t="n">
        <v>59555.76715620614</v>
      </c>
      <c r="AE4" t="n">
        <v>81486.82803810485</v>
      </c>
      <c r="AF4" t="n">
        <v>2.436052547874595e-06</v>
      </c>
      <c r="AG4" t="n">
        <v>0.20125</v>
      </c>
      <c r="AH4" t="n">
        <v>73709.83953764864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10.7328</v>
      </c>
      <c r="E5" t="n">
        <v>9.32</v>
      </c>
      <c r="F5" t="n">
        <v>5.66</v>
      </c>
      <c r="G5" t="n">
        <v>10.61</v>
      </c>
      <c r="H5" t="n">
        <v>0.17</v>
      </c>
      <c r="I5" t="n">
        <v>32</v>
      </c>
      <c r="J5" t="n">
        <v>186.83</v>
      </c>
      <c r="K5" t="n">
        <v>53.44</v>
      </c>
      <c r="L5" t="n">
        <v>1.75</v>
      </c>
      <c r="M5" t="n">
        <v>30</v>
      </c>
      <c r="N5" t="n">
        <v>36.64</v>
      </c>
      <c r="O5" t="n">
        <v>23276.13</v>
      </c>
      <c r="P5" t="n">
        <v>75.70999999999999</v>
      </c>
      <c r="Q5" t="n">
        <v>202.91</v>
      </c>
      <c r="R5" t="n">
        <v>36.95</v>
      </c>
      <c r="S5" t="n">
        <v>13.89</v>
      </c>
      <c r="T5" t="n">
        <v>9713.059999999999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56.26545595674813</v>
      </c>
      <c r="AB5" t="n">
        <v>76.98487909672332</v>
      </c>
      <c r="AC5" t="n">
        <v>69.63755028470609</v>
      </c>
      <c r="AD5" t="n">
        <v>56265.45595674813</v>
      </c>
      <c r="AE5" t="n">
        <v>76984.87909672332</v>
      </c>
      <c r="AF5" t="n">
        <v>2.525224051635965e-06</v>
      </c>
      <c r="AG5" t="n">
        <v>0.1941666666666667</v>
      </c>
      <c r="AH5" t="n">
        <v>69637.5502847061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10.9877</v>
      </c>
      <c r="E6" t="n">
        <v>9.1</v>
      </c>
      <c r="F6" t="n">
        <v>5.59</v>
      </c>
      <c r="G6" t="n">
        <v>11.98</v>
      </c>
      <c r="H6" t="n">
        <v>0.19</v>
      </c>
      <c r="I6" t="n">
        <v>28</v>
      </c>
      <c r="J6" t="n">
        <v>187.21</v>
      </c>
      <c r="K6" t="n">
        <v>53.44</v>
      </c>
      <c r="L6" t="n">
        <v>2</v>
      </c>
      <c r="M6" t="n">
        <v>26</v>
      </c>
      <c r="N6" t="n">
        <v>36.77</v>
      </c>
      <c r="O6" t="n">
        <v>23322.88</v>
      </c>
      <c r="P6" t="n">
        <v>74.59</v>
      </c>
      <c r="Q6" t="n">
        <v>202.83</v>
      </c>
      <c r="R6" t="n">
        <v>34.93</v>
      </c>
      <c r="S6" t="n">
        <v>13.89</v>
      </c>
      <c r="T6" t="n">
        <v>8723</v>
      </c>
      <c r="U6" t="n">
        <v>0.4</v>
      </c>
      <c r="V6" t="n">
        <v>0.6899999999999999</v>
      </c>
      <c r="W6" t="n">
        <v>0.68</v>
      </c>
      <c r="X6" t="n">
        <v>0.55</v>
      </c>
      <c r="Y6" t="n">
        <v>1</v>
      </c>
      <c r="Z6" t="n">
        <v>10</v>
      </c>
      <c r="AA6" t="n">
        <v>54.25653231082924</v>
      </c>
      <c r="AB6" t="n">
        <v>74.23618113692221</v>
      </c>
      <c r="AC6" t="n">
        <v>67.15118420036572</v>
      </c>
      <c r="AD6" t="n">
        <v>54256.53231082924</v>
      </c>
      <c r="AE6" t="n">
        <v>74236.18113692221</v>
      </c>
      <c r="AF6" t="n">
        <v>2.585197181738268e-06</v>
      </c>
      <c r="AG6" t="n">
        <v>0.1895833333333333</v>
      </c>
      <c r="AH6" t="n">
        <v>67151.18420036572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11.1989</v>
      </c>
      <c r="E7" t="n">
        <v>8.93</v>
      </c>
      <c r="F7" t="n">
        <v>5.53</v>
      </c>
      <c r="G7" t="n">
        <v>13.27</v>
      </c>
      <c r="H7" t="n">
        <v>0.21</v>
      </c>
      <c r="I7" t="n">
        <v>25</v>
      </c>
      <c r="J7" t="n">
        <v>187.59</v>
      </c>
      <c r="K7" t="n">
        <v>53.44</v>
      </c>
      <c r="L7" t="n">
        <v>2.25</v>
      </c>
      <c r="M7" t="n">
        <v>23</v>
      </c>
      <c r="N7" t="n">
        <v>36.9</v>
      </c>
      <c r="O7" t="n">
        <v>23369.68</v>
      </c>
      <c r="P7" t="n">
        <v>73.69</v>
      </c>
      <c r="Q7" t="n">
        <v>202.86</v>
      </c>
      <c r="R7" t="n">
        <v>32.76</v>
      </c>
      <c r="S7" t="n">
        <v>13.89</v>
      </c>
      <c r="T7" t="n">
        <v>7656.2</v>
      </c>
      <c r="U7" t="n">
        <v>0.42</v>
      </c>
      <c r="V7" t="n">
        <v>0.7</v>
      </c>
      <c r="W7" t="n">
        <v>0.68</v>
      </c>
      <c r="X7" t="n">
        <v>0.49</v>
      </c>
      <c r="Y7" t="n">
        <v>1</v>
      </c>
      <c r="Z7" t="n">
        <v>10</v>
      </c>
      <c r="AA7" t="n">
        <v>52.67007333460162</v>
      </c>
      <c r="AB7" t="n">
        <v>72.06551797601828</v>
      </c>
      <c r="AC7" t="n">
        <v>65.18768608499288</v>
      </c>
      <c r="AD7" t="n">
        <v>52670.07333460163</v>
      </c>
      <c r="AE7" t="n">
        <v>72065.51797601828</v>
      </c>
      <c r="AF7" t="n">
        <v>2.63488853159157e-06</v>
      </c>
      <c r="AG7" t="n">
        <v>0.1860416666666667</v>
      </c>
      <c r="AH7" t="n">
        <v>65187.68608499288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11.4271</v>
      </c>
      <c r="E8" t="n">
        <v>8.75</v>
      </c>
      <c r="F8" t="n">
        <v>5.46</v>
      </c>
      <c r="G8" t="n">
        <v>14.9</v>
      </c>
      <c r="H8" t="n">
        <v>0.24</v>
      </c>
      <c r="I8" t="n">
        <v>22</v>
      </c>
      <c r="J8" t="n">
        <v>187.97</v>
      </c>
      <c r="K8" t="n">
        <v>53.44</v>
      </c>
      <c r="L8" t="n">
        <v>2.5</v>
      </c>
      <c r="M8" t="n">
        <v>20</v>
      </c>
      <c r="N8" t="n">
        <v>37.03</v>
      </c>
      <c r="O8" t="n">
        <v>23416.52</v>
      </c>
      <c r="P8" t="n">
        <v>72.56999999999999</v>
      </c>
      <c r="Q8" t="n">
        <v>202.83</v>
      </c>
      <c r="R8" t="n">
        <v>30.81</v>
      </c>
      <c r="S8" t="n">
        <v>13.89</v>
      </c>
      <c r="T8" t="n">
        <v>6692.79</v>
      </c>
      <c r="U8" t="n">
        <v>0.45</v>
      </c>
      <c r="V8" t="n">
        <v>0.71</v>
      </c>
      <c r="W8" t="n">
        <v>0.67</v>
      </c>
      <c r="X8" t="n">
        <v>0.42</v>
      </c>
      <c r="Y8" t="n">
        <v>1</v>
      </c>
      <c r="Z8" t="n">
        <v>10</v>
      </c>
      <c r="AA8" t="n">
        <v>50.93802105594429</v>
      </c>
      <c r="AB8" t="n">
        <v>69.6956476356069</v>
      </c>
      <c r="AC8" t="n">
        <v>63.04399284373571</v>
      </c>
      <c r="AD8" t="n">
        <v>50938.02105594429</v>
      </c>
      <c r="AE8" t="n">
        <v>69695.6476356069</v>
      </c>
      <c r="AF8" t="n">
        <v>2.688579658658442e-06</v>
      </c>
      <c r="AG8" t="n">
        <v>0.1822916666666667</v>
      </c>
      <c r="AH8" t="n">
        <v>63043.99284373571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11.5886</v>
      </c>
      <c r="E9" t="n">
        <v>8.630000000000001</v>
      </c>
      <c r="F9" t="n">
        <v>5.42</v>
      </c>
      <c r="G9" t="n">
        <v>16.25</v>
      </c>
      <c r="H9" t="n">
        <v>0.26</v>
      </c>
      <c r="I9" t="n">
        <v>20</v>
      </c>
      <c r="J9" t="n">
        <v>188.35</v>
      </c>
      <c r="K9" t="n">
        <v>53.44</v>
      </c>
      <c r="L9" t="n">
        <v>2.75</v>
      </c>
      <c r="M9" t="n">
        <v>18</v>
      </c>
      <c r="N9" t="n">
        <v>37.16</v>
      </c>
      <c r="O9" t="n">
        <v>23463.4</v>
      </c>
      <c r="P9" t="n">
        <v>71.81</v>
      </c>
      <c r="Q9" t="n">
        <v>202.83</v>
      </c>
      <c r="R9" t="n">
        <v>29.57</v>
      </c>
      <c r="S9" t="n">
        <v>13.89</v>
      </c>
      <c r="T9" t="n">
        <v>6084.81</v>
      </c>
      <c r="U9" t="n">
        <v>0.47</v>
      </c>
      <c r="V9" t="n">
        <v>0.71</v>
      </c>
      <c r="W9" t="n">
        <v>0.66</v>
      </c>
      <c r="X9" t="n">
        <v>0.38</v>
      </c>
      <c r="Y9" t="n">
        <v>1</v>
      </c>
      <c r="Z9" t="n">
        <v>10</v>
      </c>
      <c r="AA9" t="n">
        <v>49.79313919567027</v>
      </c>
      <c r="AB9" t="n">
        <v>68.12916976575785</v>
      </c>
      <c r="AC9" t="n">
        <v>61.62701742321902</v>
      </c>
      <c r="AD9" t="n">
        <v>49793.13919567027</v>
      </c>
      <c r="AE9" t="n">
        <v>68129.16976575785</v>
      </c>
      <c r="AF9" t="n">
        <v>2.726577542187364e-06</v>
      </c>
      <c r="AG9" t="n">
        <v>0.1797916666666667</v>
      </c>
      <c r="AH9" t="n">
        <v>61627.01742321903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11.7497</v>
      </c>
      <c r="E10" t="n">
        <v>8.51</v>
      </c>
      <c r="F10" t="n">
        <v>5.37</v>
      </c>
      <c r="G10" t="n">
        <v>17.91</v>
      </c>
      <c r="H10" t="n">
        <v>0.28</v>
      </c>
      <c r="I10" t="n">
        <v>18</v>
      </c>
      <c r="J10" t="n">
        <v>188.73</v>
      </c>
      <c r="K10" t="n">
        <v>53.44</v>
      </c>
      <c r="L10" t="n">
        <v>3</v>
      </c>
      <c r="M10" t="n">
        <v>16</v>
      </c>
      <c r="N10" t="n">
        <v>37.29</v>
      </c>
      <c r="O10" t="n">
        <v>23510.33</v>
      </c>
      <c r="P10" t="n">
        <v>71.09</v>
      </c>
      <c r="Q10" t="n">
        <v>202.94</v>
      </c>
      <c r="R10" t="n">
        <v>27.89</v>
      </c>
      <c r="S10" t="n">
        <v>13.89</v>
      </c>
      <c r="T10" t="n">
        <v>5257</v>
      </c>
      <c r="U10" t="n">
        <v>0.5</v>
      </c>
      <c r="V10" t="n">
        <v>0.72</v>
      </c>
      <c r="W10" t="n">
        <v>0.67</v>
      </c>
      <c r="X10" t="n">
        <v>0.33</v>
      </c>
      <c r="Y10" t="n">
        <v>1</v>
      </c>
      <c r="Z10" t="n">
        <v>10</v>
      </c>
      <c r="AA10" t="n">
        <v>48.67463352602285</v>
      </c>
      <c r="AB10" t="n">
        <v>66.59878096355945</v>
      </c>
      <c r="AC10" t="n">
        <v>60.2426867803878</v>
      </c>
      <c r="AD10" t="n">
        <v>48674.63352602285</v>
      </c>
      <c r="AE10" t="n">
        <v>66598.78096355945</v>
      </c>
      <c r="AF10" t="n">
        <v>2.76448131331126e-06</v>
      </c>
      <c r="AG10" t="n">
        <v>0.1772916666666667</v>
      </c>
      <c r="AH10" t="n">
        <v>60242.6867803878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11.8079</v>
      </c>
      <c r="E11" t="n">
        <v>8.470000000000001</v>
      </c>
      <c r="F11" t="n">
        <v>5.37</v>
      </c>
      <c r="G11" t="n">
        <v>18.94</v>
      </c>
      <c r="H11" t="n">
        <v>0.3</v>
      </c>
      <c r="I11" t="n">
        <v>17</v>
      </c>
      <c r="J11" t="n">
        <v>189.11</v>
      </c>
      <c r="K11" t="n">
        <v>53.44</v>
      </c>
      <c r="L11" t="n">
        <v>3.25</v>
      </c>
      <c r="M11" t="n">
        <v>15</v>
      </c>
      <c r="N11" t="n">
        <v>37.42</v>
      </c>
      <c r="O11" t="n">
        <v>23557.3</v>
      </c>
      <c r="P11" t="n">
        <v>70.72</v>
      </c>
      <c r="Q11" t="n">
        <v>202.81</v>
      </c>
      <c r="R11" t="n">
        <v>27.83</v>
      </c>
      <c r="S11" t="n">
        <v>13.89</v>
      </c>
      <c r="T11" t="n">
        <v>5228.57</v>
      </c>
      <c r="U11" t="n">
        <v>0.5</v>
      </c>
      <c r="V11" t="n">
        <v>0.72</v>
      </c>
      <c r="W11" t="n">
        <v>0.67</v>
      </c>
      <c r="X11" t="n">
        <v>0.33</v>
      </c>
      <c r="Y11" t="n">
        <v>1</v>
      </c>
      <c r="Z11" t="n">
        <v>10</v>
      </c>
      <c r="AA11" t="n">
        <v>48.27241408635651</v>
      </c>
      <c r="AB11" t="n">
        <v>66.0484465815389</v>
      </c>
      <c r="AC11" t="n">
        <v>59.74487553938796</v>
      </c>
      <c r="AD11" t="n">
        <v>48272.41408635651</v>
      </c>
      <c r="AE11" t="n">
        <v>66048.4465815389</v>
      </c>
      <c r="AF11" t="n">
        <v>2.778174668242426e-06</v>
      </c>
      <c r="AG11" t="n">
        <v>0.1764583333333334</v>
      </c>
      <c r="AH11" t="n">
        <v>59744.87553938796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11.8953</v>
      </c>
      <c r="E12" t="n">
        <v>8.41</v>
      </c>
      <c r="F12" t="n">
        <v>5.34</v>
      </c>
      <c r="G12" t="n">
        <v>20.03</v>
      </c>
      <c r="H12" t="n">
        <v>0.33</v>
      </c>
      <c r="I12" t="n">
        <v>16</v>
      </c>
      <c r="J12" t="n">
        <v>189.49</v>
      </c>
      <c r="K12" t="n">
        <v>53.44</v>
      </c>
      <c r="L12" t="n">
        <v>3.5</v>
      </c>
      <c r="M12" t="n">
        <v>14</v>
      </c>
      <c r="N12" t="n">
        <v>37.55</v>
      </c>
      <c r="O12" t="n">
        <v>23604.32</v>
      </c>
      <c r="P12" t="n">
        <v>70.2</v>
      </c>
      <c r="Q12" t="n">
        <v>202.83</v>
      </c>
      <c r="R12" t="n">
        <v>27.03</v>
      </c>
      <c r="S12" t="n">
        <v>13.89</v>
      </c>
      <c r="T12" t="n">
        <v>4833.71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47.61821008684206</v>
      </c>
      <c r="AB12" t="n">
        <v>65.15333580796018</v>
      </c>
      <c r="AC12" t="n">
        <v>58.93519288174344</v>
      </c>
      <c r="AD12" t="n">
        <v>47618.21008684206</v>
      </c>
      <c r="AE12" t="n">
        <v>65153.33580796017</v>
      </c>
      <c r="AF12" t="n">
        <v>2.798738228740431e-06</v>
      </c>
      <c r="AG12" t="n">
        <v>0.1752083333333333</v>
      </c>
      <c r="AH12" t="n">
        <v>58935.19288174344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11.9717</v>
      </c>
      <c r="E13" t="n">
        <v>8.35</v>
      </c>
      <c r="F13" t="n">
        <v>5.33</v>
      </c>
      <c r="G13" t="n">
        <v>21.3</v>
      </c>
      <c r="H13" t="n">
        <v>0.35</v>
      </c>
      <c r="I13" t="n">
        <v>15</v>
      </c>
      <c r="J13" t="n">
        <v>189.87</v>
      </c>
      <c r="K13" t="n">
        <v>53.44</v>
      </c>
      <c r="L13" t="n">
        <v>3.75</v>
      </c>
      <c r="M13" t="n">
        <v>13</v>
      </c>
      <c r="N13" t="n">
        <v>37.69</v>
      </c>
      <c r="O13" t="n">
        <v>23651.38</v>
      </c>
      <c r="P13" t="n">
        <v>69.81999999999999</v>
      </c>
      <c r="Q13" t="n">
        <v>202.82</v>
      </c>
      <c r="R13" t="n">
        <v>26.77</v>
      </c>
      <c r="S13" t="n">
        <v>13.89</v>
      </c>
      <c r="T13" t="n">
        <v>4708.43</v>
      </c>
      <c r="U13" t="n">
        <v>0.52</v>
      </c>
      <c r="V13" t="n">
        <v>0.73</v>
      </c>
      <c r="W13" t="n">
        <v>0.66</v>
      </c>
      <c r="X13" t="n">
        <v>0.29</v>
      </c>
      <c r="Y13" t="n">
        <v>1</v>
      </c>
      <c r="Z13" t="n">
        <v>10</v>
      </c>
      <c r="AA13" t="n">
        <v>47.12700891402945</v>
      </c>
      <c r="AB13" t="n">
        <v>64.48125269305196</v>
      </c>
      <c r="AC13" t="n">
        <v>58.32725243604727</v>
      </c>
      <c r="AD13" t="n">
        <v>47127.00891402944</v>
      </c>
      <c r="AE13" t="n">
        <v>64481.25269305196</v>
      </c>
      <c r="AF13" t="n">
        <v>2.816713698100242e-06</v>
      </c>
      <c r="AG13" t="n">
        <v>0.1739583333333333</v>
      </c>
      <c r="AH13" t="n">
        <v>58327.25243604727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5.29</v>
      </c>
      <c r="G14" t="n">
        <v>22.68</v>
      </c>
      <c r="H14" t="n">
        <v>0.37</v>
      </c>
      <c r="I14" t="n">
        <v>14</v>
      </c>
      <c r="J14" t="n">
        <v>190.25</v>
      </c>
      <c r="K14" t="n">
        <v>53.44</v>
      </c>
      <c r="L14" t="n">
        <v>4</v>
      </c>
      <c r="M14" t="n">
        <v>12</v>
      </c>
      <c r="N14" t="n">
        <v>37.82</v>
      </c>
      <c r="O14" t="n">
        <v>23698.48</v>
      </c>
      <c r="P14" t="n">
        <v>69.19</v>
      </c>
      <c r="Q14" t="n">
        <v>202.93</v>
      </c>
      <c r="R14" t="n">
        <v>25.67</v>
      </c>
      <c r="S14" t="n">
        <v>13.89</v>
      </c>
      <c r="T14" t="n">
        <v>4164.65</v>
      </c>
      <c r="U14" t="n">
        <v>0.54</v>
      </c>
      <c r="V14" t="n">
        <v>0.73</v>
      </c>
      <c r="W14" t="n">
        <v>0.66</v>
      </c>
      <c r="X14" t="n">
        <v>0.25</v>
      </c>
      <c r="Y14" t="n">
        <v>1</v>
      </c>
      <c r="Z14" t="n">
        <v>10</v>
      </c>
      <c r="AA14" t="n">
        <v>46.35595019824943</v>
      </c>
      <c r="AB14" t="n">
        <v>63.42625614141251</v>
      </c>
      <c r="AC14" t="n">
        <v>57.372943274599</v>
      </c>
      <c r="AD14" t="n">
        <v>46355.95019824943</v>
      </c>
      <c r="AE14" t="n">
        <v>63426.25614141251</v>
      </c>
      <c r="AF14" t="n">
        <v>2.841088811001767e-06</v>
      </c>
      <c r="AG14" t="n">
        <v>0.1725</v>
      </c>
      <c r="AH14" t="n">
        <v>57372.94327459901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12.1482</v>
      </c>
      <c r="E15" t="n">
        <v>8.23</v>
      </c>
      <c r="F15" t="n">
        <v>5.28</v>
      </c>
      <c r="G15" t="n">
        <v>24.37</v>
      </c>
      <c r="H15" t="n">
        <v>0.4</v>
      </c>
      <c r="I15" t="n">
        <v>13</v>
      </c>
      <c r="J15" t="n">
        <v>190.63</v>
      </c>
      <c r="K15" t="n">
        <v>53.44</v>
      </c>
      <c r="L15" t="n">
        <v>4.25</v>
      </c>
      <c r="M15" t="n">
        <v>11</v>
      </c>
      <c r="N15" t="n">
        <v>37.95</v>
      </c>
      <c r="O15" t="n">
        <v>23745.63</v>
      </c>
      <c r="P15" t="n">
        <v>68.90000000000001</v>
      </c>
      <c r="Q15" t="n">
        <v>202.82</v>
      </c>
      <c r="R15" t="n">
        <v>25.23</v>
      </c>
      <c r="S15" t="n">
        <v>13.89</v>
      </c>
      <c r="T15" t="n">
        <v>3951.72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45.9335397652498</v>
      </c>
      <c r="AB15" t="n">
        <v>62.84829555154963</v>
      </c>
      <c r="AC15" t="n">
        <v>56.85014243225966</v>
      </c>
      <c r="AD15" t="n">
        <v>45933.53976524981</v>
      </c>
      <c r="AE15" t="n">
        <v>62848.29555154963</v>
      </c>
      <c r="AF15" t="n">
        <v>2.858240796817608e-06</v>
      </c>
      <c r="AG15" t="n">
        <v>0.1714583333333334</v>
      </c>
      <c r="AH15" t="n">
        <v>56850.14243225966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12.2349</v>
      </c>
      <c r="E16" t="n">
        <v>8.17</v>
      </c>
      <c r="F16" t="n">
        <v>5.26</v>
      </c>
      <c r="G16" t="n">
        <v>26.29</v>
      </c>
      <c r="H16" t="n">
        <v>0.42</v>
      </c>
      <c r="I16" t="n">
        <v>12</v>
      </c>
      <c r="J16" t="n">
        <v>191.02</v>
      </c>
      <c r="K16" t="n">
        <v>53.44</v>
      </c>
      <c r="L16" t="n">
        <v>4.5</v>
      </c>
      <c r="M16" t="n">
        <v>10</v>
      </c>
      <c r="N16" t="n">
        <v>38.08</v>
      </c>
      <c r="O16" t="n">
        <v>23792.83</v>
      </c>
      <c r="P16" t="n">
        <v>68.51000000000001</v>
      </c>
      <c r="Q16" t="n">
        <v>202.82</v>
      </c>
      <c r="R16" t="n">
        <v>24.5</v>
      </c>
      <c r="S16" t="n">
        <v>13.89</v>
      </c>
      <c r="T16" t="n">
        <v>3589.91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45.39814969624348</v>
      </c>
      <c r="AB16" t="n">
        <v>62.11575123939269</v>
      </c>
      <c r="AC16" t="n">
        <v>56.18751112112236</v>
      </c>
      <c r="AD16" t="n">
        <v>45398.14969624348</v>
      </c>
      <c r="AE16" t="n">
        <v>62115.75123939269</v>
      </c>
      <c r="AF16" t="n">
        <v>2.878639660606819e-06</v>
      </c>
      <c r="AG16" t="n">
        <v>0.1702083333333333</v>
      </c>
      <c r="AH16" t="n">
        <v>56187.51112112236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12.2224</v>
      </c>
      <c r="E17" t="n">
        <v>8.18</v>
      </c>
      <c r="F17" t="n">
        <v>5.27</v>
      </c>
      <c r="G17" t="n">
        <v>26.33</v>
      </c>
      <c r="H17" t="n">
        <v>0.44</v>
      </c>
      <c r="I17" t="n">
        <v>12</v>
      </c>
      <c r="J17" t="n">
        <v>191.4</v>
      </c>
      <c r="K17" t="n">
        <v>53.44</v>
      </c>
      <c r="L17" t="n">
        <v>4.75</v>
      </c>
      <c r="M17" t="n">
        <v>10</v>
      </c>
      <c r="N17" t="n">
        <v>38.22</v>
      </c>
      <c r="O17" t="n">
        <v>23840.07</v>
      </c>
      <c r="P17" t="n">
        <v>68.39</v>
      </c>
      <c r="Q17" t="n">
        <v>202.82</v>
      </c>
      <c r="R17" t="n">
        <v>24.72</v>
      </c>
      <c r="S17" t="n">
        <v>13.89</v>
      </c>
      <c r="T17" t="n">
        <v>3700.08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45.41357114106271</v>
      </c>
      <c r="AB17" t="n">
        <v>62.13685154054048</v>
      </c>
      <c r="AC17" t="n">
        <v>56.20659763914307</v>
      </c>
      <c r="AD17" t="n">
        <v>45413.57114106271</v>
      </c>
      <c r="AE17" t="n">
        <v>62136.85154054048</v>
      </c>
      <c r="AF17" t="n">
        <v>2.875698647949782e-06</v>
      </c>
      <c r="AG17" t="n">
        <v>0.1704166666666667</v>
      </c>
      <c r="AH17" t="n">
        <v>56206.59763914307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12.3208</v>
      </c>
      <c r="E18" t="n">
        <v>8.119999999999999</v>
      </c>
      <c r="F18" t="n">
        <v>5.24</v>
      </c>
      <c r="G18" t="n">
        <v>28.57</v>
      </c>
      <c r="H18" t="n">
        <v>0.46</v>
      </c>
      <c r="I18" t="n">
        <v>11</v>
      </c>
      <c r="J18" t="n">
        <v>191.78</v>
      </c>
      <c r="K18" t="n">
        <v>53.44</v>
      </c>
      <c r="L18" t="n">
        <v>5</v>
      </c>
      <c r="M18" t="n">
        <v>9</v>
      </c>
      <c r="N18" t="n">
        <v>38.35</v>
      </c>
      <c r="O18" t="n">
        <v>23887.36</v>
      </c>
      <c r="P18" t="n">
        <v>67.75</v>
      </c>
      <c r="Q18" t="n">
        <v>202.81</v>
      </c>
      <c r="R18" t="n">
        <v>23.88</v>
      </c>
      <c r="S18" t="n">
        <v>13.89</v>
      </c>
      <c r="T18" t="n">
        <v>3284.14</v>
      </c>
      <c r="U18" t="n">
        <v>0.58</v>
      </c>
      <c r="V18" t="n">
        <v>0.74</v>
      </c>
      <c r="W18" t="n">
        <v>0.65</v>
      </c>
      <c r="X18" t="n">
        <v>0.2</v>
      </c>
      <c r="Y18" t="n">
        <v>1</v>
      </c>
      <c r="Z18" t="n">
        <v>10</v>
      </c>
      <c r="AA18" t="n">
        <v>44.71042508685271</v>
      </c>
      <c r="AB18" t="n">
        <v>61.17477608855624</v>
      </c>
      <c r="AC18" t="n">
        <v>55.33634131801452</v>
      </c>
      <c r="AD18" t="n">
        <v>44710.42508685271</v>
      </c>
      <c r="AE18" t="n">
        <v>61174.77608855625</v>
      </c>
      <c r="AF18" t="n">
        <v>2.898850299585979e-06</v>
      </c>
      <c r="AG18" t="n">
        <v>0.1691666666666667</v>
      </c>
      <c r="AH18" t="n">
        <v>55336.34131801452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12.3233</v>
      </c>
      <c r="E19" t="n">
        <v>8.109999999999999</v>
      </c>
      <c r="F19" t="n">
        <v>5.24</v>
      </c>
      <c r="G19" t="n">
        <v>28.56</v>
      </c>
      <c r="H19" t="n">
        <v>0.48</v>
      </c>
      <c r="I19" t="n">
        <v>11</v>
      </c>
      <c r="J19" t="n">
        <v>192.17</v>
      </c>
      <c r="K19" t="n">
        <v>53.44</v>
      </c>
      <c r="L19" t="n">
        <v>5.25</v>
      </c>
      <c r="M19" t="n">
        <v>9</v>
      </c>
      <c r="N19" t="n">
        <v>38.48</v>
      </c>
      <c r="O19" t="n">
        <v>23934.69</v>
      </c>
      <c r="P19" t="n">
        <v>67.67</v>
      </c>
      <c r="Q19" t="n">
        <v>202.82</v>
      </c>
      <c r="R19" t="n">
        <v>23.84</v>
      </c>
      <c r="S19" t="n">
        <v>13.89</v>
      </c>
      <c r="T19" t="n">
        <v>3267.1</v>
      </c>
      <c r="U19" t="n">
        <v>0.58</v>
      </c>
      <c r="V19" t="n">
        <v>0.74</v>
      </c>
      <c r="W19" t="n">
        <v>0.65</v>
      </c>
      <c r="X19" t="n">
        <v>0.2</v>
      </c>
      <c r="Y19" t="n">
        <v>1</v>
      </c>
      <c r="Z19" t="n">
        <v>10</v>
      </c>
      <c r="AA19" t="n">
        <v>44.66563367672731</v>
      </c>
      <c r="AB19" t="n">
        <v>61.11349050516517</v>
      </c>
      <c r="AC19" t="n">
        <v>55.2809047446874</v>
      </c>
      <c r="AD19" t="n">
        <v>44665.63367672731</v>
      </c>
      <c r="AE19" t="n">
        <v>61113.49050516517</v>
      </c>
      <c r="AF19" t="n">
        <v>2.899438502117386e-06</v>
      </c>
      <c r="AG19" t="n">
        <v>0.1689583333333333</v>
      </c>
      <c r="AH19" t="n">
        <v>55280.9047446874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12.4018</v>
      </c>
      <c r="E20" t="n">
        <v>8.06</v>
      </c>
      <c r="F20" t="n">
        <v>5.22</v>
      </c>
      <c r="G20" t="n">
        <v>31.33</v>
      </c>
      <c r="H20" t="n">
        <v>0.51</v>
      </c>
      <c r="I20" t="n">
        <v>10</v>
      </c>
      <c r="J20" t="n">
        <v>192.55</v>
      </c>
      <c r="K20" t="n">
        <v>53.44</v>
      </c>
      <c r="L20" t="n">
        <v>5.5</v>
      </c>
      <c r="M20" t="n">
        <v>8</v>
      </c>
      <c r="N20" t="n">
        <v>38.62</v>
      </c>
      <c r="O20" t="n">
        <v>23982.06</v>
      </c>
      <c r="P20" t="n">
        <v>67.18000000000001</v>
      </c>
      <c r="Q20" t="n">
        <v>202.83</v>
      </c>
      <c r="R20" t="n">
        <v>23.29</v>
      </c>
      <c r="S20" t="n">
        <v>13.89</v>
      </c>
      <c r="T20" t="n">
        <v>2994.76</v>
      </c>
      <c r="U20" t="n">
        <v>0.6</v>
      </c>
      <c r="V20" t="n">
        <v>0.74</v>
      </c>
      <c r="W20" t="n">
        <v>0.66</v>
      </c>
      <c r="X20" t="n">
        <v>0.18</v>
      </c>
      <c r="Y20" t="n">
        <v>1</v>
      </c>
      <c r="Z20" t="n">
        <v>10</v>
      </c>
      <c r="AA20" t="n">
        <v>44.13114467185557</v>
      </c>
      <c r="AB20" t="n">
        <v>60.38217906870931</v>
      </c>
      <c r="AC20" t="n">
        <v>54.61938864532463</v>
      </c>
      <c r="AD20" t="n">
        <v>44131.14467185557</v>
      </c>
      <c r="AE20" t="n">
        <v>60382.17906870932</v>
      </c>
      <c r="AF20" t="n">
        <v>2.91790806160358e-06</v>
      </c>
      <c r="AG20" t="n">
        <v>0.1679166666666667</v>
      </c>
      <c r="AH20" t="n">
        <v>54619.38864532462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12.4189</v>
      </c>
      <c r="E21" t="n">
        <v>8.050000000000001</v>
      </c>
      <c r="F21" t="n">
        <v>5.21</v>
      </c>
      <c r="G21" t="n">
        <v>31.27</v>
      </c>
      <c r="H21" t="n">
        <v>0.53</v>
      </c>
      <c r="I21" t="n">
        <v>10</v>
      </c>
      <c r="J21" t="n">
        <v>192.94</v>
      </c>
      <c r="K21" t="n">
        <v>53.44</v>
      </c>
      <c r="L21" t="n">
        <v>5.75</v>
      </c>
      <c r="M21" t="n">
        <v>8</v>
      </c>
      <c r="N21" t="n">
        <v>38.75</v>
      </c>
      <c r="O21" t="n">
        <v>24029.48</v>
      </c>
      <c r="P21" t="n">
        <v>67.04000000000001</v>
      </c>
      <c r="Q21" t="n">
        <v>202.81</v>
      </c>
      <c r="R21" t="n">
        <v>23.07</v>
      </c>
      <c r="S21" t="n">
        <v>13.89</v>
      </c>
      <c r="T21" t="n">
        <v>2886.66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43.98780466744205</v>
      </c>
      <c r="AB21" t="n">
        <v>60.18605495095615</v>
      </c>
      <c r="AC21" t="n">
        <v>54.44198233810782</v>
      </c>
      <c r="AD21" t="n">
        <v>43987.80466744205</v>
      </c>
      <c r="AE21" t="n">
        <v>60186.05495095615</v>
      </c>
      <c r="AF21" t="n">
        <v>2.921931366918407e-06</v>
      </c>
      <c r="AG21" t="n">
        <v>0.1677083333333333</v>
      </c>
      <c r="AH21" t="n">
        <v>54441.98233810782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12.4887</v>
      </c>
      <c r="E22" t="n">
        <v>8.01</v>
      </c>
      <c r="F22" t="n">
        <v>5.2</v>
      </c>
      <c r="G22" t="n">
        <v>34.69</v>
      </c>
      <c r="H22" t="n">
        <v>0.55</v>
      </c>
      <c r="I22" t="n">
        <v>9</v>
      </c>
      <c r="J22" t="n">
        <v>193.32</v>
      </c>
      <c r="K22" t="n">
        <v>53.44</v>
      </c>
      <c r="L22" t="n">
        <v>6</v>
      </c>
      <c r="M22" t="n">
        <v>7</v>
      </c>
      <c r="N22" t="n">
        <v>38.89</v>
      </c>
      <c r="O22" t="n">
        <v>24076.95</v>
      </c>
      <c r="P22" t="n">
        <v>66.45999999999999</v>
      </c>
      <c r="Q22" t="n">
        <v>202.81</v>
      </c>
      <c r="R22" t="n">
        <v>22.64</v>
      </c>
      <c r="S22" t="n">
        <v>13.89</v>
      </c>
      <c r="T22" t="n">
        <v>2674.65</v>
      </c>
      <c r="U22" t="n">
        <v>0.61</v>
      </c>
      <c r="V22" t="n">
        <v>0.74</v>
      </c>
      <c r="W22" t="n">
        <v>0.66</v>
      </c>
      <c r="X22" t="n">
        <v>0.17</v>
      </c>
      <c r="Y22" t="n">
        <v>1</v>
      </c>
      <c r="Z22" t="n">
        <v>10</v>
      </c>
      <c r="AA22" t="n">
        <v>43.47533980969245</v>
      </c>
      <c r="AB22" t="n">
        <v>59.48487792422959</v>
      </c>
      <c r="AC22" t="n">
        <v>53.80772466270368</v>
      </c>
      <c r="AD22" t="n">
        <v>43475.33980969245</v>
      </c>
      <c r="AE22" t="n">
        <v>59484.87792422959</v>
      </c>
      <c r="AF22" t="n">
        <v>2.938353981595304e-06</v>
      </c>
      <c r="AG22" t="n">
        <v>0.166875</v>
      </c>
      <c r="AH22" t="n">
        <v>53807.72466270369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12.5</v>
      </c>
      <c r="E23" t="n">
        <v>8</v>
      </c>
      <c r="F23" t="n">
        <v>5.2</v>
      </c>
      <c r="G23" t="n">
        <v>34.64</v>
      </c>
      <c r="H23" t="n">
        <v>0.57</v>
      </c>
      <c r="I23" t="n">
        <v>9</v>
      </c>
      <c r="J23" t="n">
        <v>193.71</v>
      </c>
      <c r="K23" t="n">
        <v>53.44</v>
      </c>
      <c r="L23" t="n">
        <v>6.25</v>
      </c>
      <c r="M23" t="n">
        <v>7</v>
      </c>
      <c r="N23" t="n">
        <v>39.02</v>
      </c>
      <c r="O23" t="n">
        <v>24124.47</v>
      </c>
      <c r="P23" t="n">
        <v>66.22</v>
      </c>
      <c r="Q23" t="n">
        <v>202.82</v>
      </c>
      <c r="R23" t="n">
        <v>22.55</v>
      </c>
      <c r="S23" t="n">
        <v>13.89</v>
      </c>
      <c r="T23" t="n">
        <v>2627.36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43.33278927770418</v>
      </c>
      <c r="AB23" t="n">
        <v>59.28983399747771</v>
      </c>
      <c r="AC23" t="n">
        <v>53.63129545457507</v>
      </c>
      <c r="AD23" t="n">
        <v>43332.78927770418</v>
      </c>
      <c r="AE23" t="n">
        <v>59289.8339974777</v>
      </c>
      <c r="AF23" t="n">
        <v>2.941012657037265e-06</v>
      </c>
      <c r="AG23" t="n">
        <v>0.1666666666666667</v>
      </c>
      <c r="AH23" t="n">
        <v>53631.29545457508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12.4952</v>
      </c>
      <c r="E24" t="n">
        <v>8</v>
      </c>
      <c r="F24" t="n">
        <v>5.2</v>
      </c>
      <c r="G24" t="n">
        <v>34.66</v>
      </c>
      <c r="H24" t="n">
        <v>0.59</v>
      </c>
      <c r="I24" t="n">
        <v>9</v>
      </c>
      <c r="J24" t="n">
        <v>194.09</v>
      </c>
      <c r="K24" t="n">
        <v>53.44</v>
      </c>
      <c r="L24" t="n">
        <v>6.5</v>
      </c>
      <c r="M24" t="n">
        <v>7</v>
      </c>
      <c r="N24" t="n">
        <v>39.16</v>
      </c>
      <c r="O24" t="n">
        <v>24172.03</v>
      </c>
      <c r="P24" t="n">
        <v>66.11</v>
      </c>
      <c r="Q24" t="n">
        <v>202.81</v>
      </c>
      <c r="R24" t="n">
        <v>22.71</v>
      </c>
      <c r="S24" t="n">
        <v>13.89</v>
      </c>
      <c r="T24" t="n">
        <v>2708.11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43.3006340552194</v>
      </c>
      <c r="AB24" t="n">
        <v>59.24583780348575</v>
      </c>
      <c r="AC24" t="n">
        <v>53.59149819558866</v>
      </c>
      <c r="AD24" t="n">
        <v>43300.6340552194</v>
      </c>
      <c r="AE24" t="n">
        <v>59245.83780348575</v>
      </c>
      <c r="AF24" t="n">
        <v>2.939883308176963e-06</v>
      </c>
      <c r="AG24" t="n">
        <v>0.1666666666666667</v>
      </c>
      <c r="AH24" t="n">
        <v>53591.49819558865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12.5795</v>
      </c>
      <c r="E25" t="n">
        <v>7.95</v>
      </c>
      <c r="F25" t="n">
        <v>5.18</v>
      </c>
      <c r="G25" t="n">
        <v>38.87</v>
      </c>
      <c r="H25" t="n">
        <v>0.62</v>
      </c>
      <c r="I25" t="n">
        <v>8</v>
      </c>
      <c r="J25" t="n">
        <v>194.48</v>
      </c>
      <c r="K25" t="n">
        <v>53.44</v>
      </c>
      <c r="L25" t="n">
        <v>6.75</v>
      </c>
      <c r="M25" t="n">
        <v>6</v>
      </c>
      <c r="N25" t="n">
        <v>39.29</v>
      </c>
      <c r="O25" t="n">
        <v>24219.63</v>
      </c>
      <c r="P25" t="n">
        <v>65.65000000000001</v>
      </c>
      <c r="Q25" t="n">
        <v>202.81</v>
      </c>
      <c r="R25" t="n">
        <v>22.25</v>
      </c>
      <c r="S25" t="n">
        <v>13.89</v>
      </c>
      <c r="T25" t="n">
        <v>2485.81</v>
      </c>
      <c r="U25" t="n">
        <v>0.62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42.77617893724386</v>
      </c>
      <c r="AB25" t="n">
        <v>58.52825517374513</v>
      </c>
      <c r="AC25" t="n">
        <v>52.94240064489671</v>
      </c>
      <c r="AD25" t="n">
        <v>42776.17893724387</v>
      </c>
      <c r="AE25" t="n">
        <v>58528.25517374513</v>
      </c>
      <c r="AF25" t="n">
        <v>2.959717497536022e-06</v>
      </c>
      <c r="AG25" t="n">
        <v>0.165625</v>
      </c>
      <c r="AH25" t="n">
        <v>52942.40064489671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12.5777</v>
      </c>
      <c r="E26" t="n">
        <v>7.95</v>
      </c>
      <c r="F26" t="n">
        <v>5.18</v>
      </c>
      <c r="G26" t="n">
        <v>38.88</v>
      </c>
      <c r="H26" t="n">
        <v>0.64</v>
      </c>
      <c r="I26" t="n">
        <v>8</v>
      </c>
      <c r="J26" t="n">
        <v>194.86</v>
      </c>
      <c r="K26" t="n">
        <v>53.44</v>
      </c>
      <c r="L26" t="n">
        <v>7</v>
      </c>
      <c r="M26" t="n">
        <v>6</v>
      </c>
      <c r="N26" t="n">
        <v>39.43</v>
      </c>
      <c r="O26" t="n">
        <v>24267.28</v>
      </c>
      <c r="P26" t="n">
        <v>65.72</v>
      </c>
      <c r="Q26" t="n">
        <v>202.81</v>
      </c>
      <c r="R26" t="n">
        <v>22.23</v>
      </c>
      <c r="S26" t="n">
        <v>13.89</v>
      </c>
      <c r="T26" t="n">
        <v>2476.01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42.81225501407538</v>
      </c>
      <c r="AB26" t="n">
        <v>58.57761605363016</v>
      </c>
      <c r="AC26" t="n">
        <v>52.98705059168395</v>
      </c>
      <c r="AD26" t="n">
        <v>42812.25501407537</v>
      </c>
      <c r="AE26" t="n">
        <v>58577.61605363016</v>
      </c>
      <c r="AF26" t="n">
        <v>2.959293991713409e-06</v>
      </c>
      <c r="AG26" t="n">
        <v>0.165625</v>
      </c>
      <c r="AH26" t="n">
        <v>52987.05059168395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12.5901</v>
      </c>
      <c r="E27" t="n">
        <v>7.94</v>
      </c>
      <c r="F27" t="n">
        <v>5.18</v>
      </c>
      <c r="G27" t="n">
        <v>38.82</v>
      </c>
      <c r="H27" t="n">
        <v>0.66</v>
      </c>
      <c r="I27" t="n">
        <v>8</v>
      </c>
      <c r="J27" t="n">
        <v>195.25</v>
      </c>
      <c r="K27" t="n">
        <v>53.44</v>
      </c>
      <c r="L27" t="n">
        <v>7.25</v>
      </c>
      <c r="M27" t="n">
        <v>6</v>
      </c>
      <c r="N27" t="n">
        <v>39.57</v>
      </c>
      <c r="O27" t="n">
        <v>24314.98</v>
      </c>
      <c r="P27" t="n">
        <v>65.2</v>
      </c>
      <c r="Q27" t="n">
        <v>202.83</v>
      </c>
      <c r="R27" t="n">
        <v>21.88</v>
      </c>
      <c r="S27" t="n">
        <v>13.89</v>
      </c>
      <c r="T27" t="n">
        <v>2297.38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42.54674377273565</v>
      </c>
      <c r="AB27" t="n">
        <v>58.21433185970006</v>
      </c>
      <c r="AC27" t="n">
        <v>52.65843773134986</v>
      </c>
      <c r="AD27" t="n">
        <v>42546.74377273564</v>
      </c>
      <c r="AE27" t="n">
        <v>58214.33185970006</v>
      </c>
      <c r="AF27" t="n">
        <v>2.96221147626919e-06</v>
      </c>
      <c r="AG27" t="n">
        <v>0.1654166666666667</v>
      </c>
      <c r="AH27" t="n">
        <v>52658.43773134986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12.5945</v>
      </c>
      <c r="E28" t="n">
        <v>7.94</v>
      </c>
      <c r="F28" t="n">
        <v>5.17</v>
      </c>
      <c r="G28" t="n">
        <v>38.8</v>
      </c>
      <c r="H28" t="n">
        <v>0.68</v>
      </c>
      <c r="I28" t="n">
        <v>8</v>
      </c>
      <c r="J28" t="n">
        <v>195.64</v>
      </c>
      <c r="K28" t="n">
        <v>53.44</v>
      </c>
      <c r="L28" t="n">
        <v>7.5</v>
      </c>
      <c r="M28" t="n">
        <v>6</v>
      </c>
      <c r="N28" t="n">
        <v>39.7</v>
      </c>
      <c r="O28" t="n">
        <v>24362.73</v>
      </c>
      <c r="P28" t="n">
        <v>64.98</v>
      </c>
      <c r="Q28" t="n">
        <v>202.81</v>
      </c>
      <c r="R28" t="n">
        <v>21.77</v>
      </c>
      <c r="S28" t="n">
        <v>13.89</v>
      </c>
      <c r="T28" t="n">
        <v>2244.59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42.4143896160065</v>
      </c>
      <c r="AB28" t="n">
        <v>58.03323906341004</v>
      </c>
      <c r="AC28" t="n">
        <v>52.49462817737237</v>
      </c>
      <c r="AD28" t="n">
        <v>42414.38961600651</v>
      </c>
      <c r="AE28" t="n">
        <v>58033.23906341004</v>
      </c>
      <c r="AF28" t="n">
        <v>2.963246712724467e-06</v>
      </c>
      <c r="AG28" t="n">
        <v>0.1654166666666667</v>
      </c>
      <c r="AH28" t="n">
        <v>52494.62817737237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12.6747</v>
      </c>
      <c r="E29" t="n">
        <v>7.89</v>
      </c>
      <c r="F29" t="n">
        <v>5.16</v>
      </c>
      <c r="G29" t="n">
        <v>44.23</v>
      </c>
      <c r="H29" t="n">
        <v>0.7</v>
      </c>
      <c r="I29" t="n">
        <v>7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64.56999999999999</v>
      </c>
      <c r="Q29" t="n">
        <v>202.86</v>
      </c>
      <c r="R29" t="n">
        <v>21.4</v>
      </c>
      <c r="S29" t="n">
        <v>13.89</v>
      </c>
      <c r="T29" t="n">
        <v>2064.4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41.95723220575861</v>
      </c>
      <c r="AB29" t="n">
        <v>57.40773612618425</v>
      </c>
      <c r="AC29" t="n">
        <v>51.92882236267872</v>
      </c>
      <c r="AD29" t="n">
        <v>41957.23220575861</v>
      </c>
      <c r="AE29" t="n">
        <v>57407.73612618425</v>
      </c>
      <c r="AF29" t="n">
        <v>2.982116249932018e-06</v>
      </c>
      <c r="AG29" t="n">
        <v>0.164375</v>
      </c>
      <c r="AH29" t="n">
        <v>51928.82236267871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12.6841</v>
      </c>
      <c r="E30" t="n">
        <v>7.88</v>
      </c>
      <c r="F30" t="n">
        <v>5.15</v>
      </c>
      <c r="G30" t="n">
        <v>44.18</v>
      </c>
      <c r="H30" t="n">
        <v>0.72</v>
      </c>
      <c r="I30" t="n">
        <v>7</v>
      </c>
      <c r="J30" t="n">
        <v>196.41</v>
      </c>
      <c r="K30" t="n">
        <v>53.44</v>
      </c>
      <c r="L30" t="n">
        <v>8</v>
      </c>
      <c r="M30" t="n">
        <v>5</v>
      </c>
      <c r="N30" t="n">
        <v>39.98</v>
      </c>
      <c r="O30" t="n">
        <v>24458.36</v>
      </c>
      <c r="P30" t="n">
        <v>64.48</v>
      </c>
      <c r="Q30" t="n">
        <v>202.85</v>
      </c>
      <c r="R30" t="n">
        <v>21.33</v>
      </c>
      <c r="S30" t="n">
        <v>13.89</v>
      </c>
      <c r="T30" t="n">
        <v>2030.02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41.86529769940054</v>
      </c>
      <c r="AB30" t="n">
        <v>57.2819472787216</v>
      </c>
      <c r="AC30" t="n">
        <v>51.81503862627175</v>
      </c>
      <c r="AD30" t="n">
        <v>41865.29769940054</v>
      </c>
      <c r="AE30" t="n">
        <v>57281.94727872159</v>
      </c>
      <c r="AF30" t="n">
        <v>2.98432789145011e-06</v>
      </c>
      <c r="AG30" t="n">
        <v>0.1641666666666667</v>
      </c>
      <c r="AH30" t="n">
        <v>51815.03862627175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12.6734</v>
      </c>
      <c r="E31" t="n">
        <v>7.89</v>
      </c>
      <c r="F31" t="n">
        <v>5.16</v>
      </c>
      <c r="G31" t="n">
        <v>44.24</v>
      </c>
      <c r="H31" t="n">
        <v>0.74</v>
      </c>
      <c r="I31" t="n">
        <v>7</v>
      </c>
      <c r="J31" t="n">
        <v>196.8</v>
      </c>
      <c r="K31" t="n">
        <v>53.44</v>
      </c>
      <c r="L31" t="n">
        <v>8.25</v>
      </c>
      <c r="M31" t="n">
        <v>5</v>
      </c>
      <c r="N31" t="n">
        <v>40.12</v>
      </c>
      <c r="O31" t="n">
        <v>24506.24</v>
      </c>
      <c r="P31" t="n">
        <v>64.59999999999999</v>
      </c>
      <c r="Q31" t="n">
        <v>202.81</v>
      </c>
      <c r="R31" t="n">
        <v>21.47</v>
      </c>
      <c r="S31" t="n">
        <v>13.89</v>
      </c>
      <c r="T31" t="n">
        <v>2098.95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41.97418037486513</v>
      </c>
      <c r="AB31" t="n">
        <v>57.43092535885615</v>
      </c>
      <c r="AC31" t="n">
        <v>51.94979844753077</v>
      </c>
      <c r="AD31" t="n">
        <v>41974.18037486513</v>
      </c>
      <c r="AE31" t="n">
        <v>57430.92535885615</v>
      </c>
      <c r="AF31" t="n">
        <v>2.981810384615686e-06</v>
      </c>
      <c r="AG31" t="n">
        <v>0.164375</v>
      </c>
      <c r="AH31" t="n">
        <v>51949.79844753077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12.6676</v>
      </c>
      <c r="E32" t="n">
        <v>7.89</v>
      </c>
      <c r="F32" t="n">
        <v>5.17</v>
      </c>
      <c r="G32" t="n">
        <v>44.27</v>
      </c>
      <c r="H32" t="n">
        <v>0.77</v>
      </c>
      <c r="I32" t="n">
        <v>7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64.54000000000001</v>
      </c>
      <c r="Q32" t="n">
        <v>202.81</v>
      </c>
      <c r="R32" t="n">
        <v>21.59</v>
      </c>
      <c r="S32" t="n">
        <v>13.89</v>
      </c>
      <c r="T32" t="n">
        <v>2159.9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41.98966916038012</v>
      </c>
      <c r="AB32" t="n">
        <v>57.45211779851464</v>
      </c>
      <c r="AC32" t="n">
        <v>51.96896831049209</v>
      </c>
      <c r="AD32" t="n">
        <v>41989.66916038012</v>
      </c>
      <c r="AE32" t="n">
        <v>57452.11779851464</v>
      </c>
      <c r="AF32" t="n">
        <v>2.980445754742821e-06</v>
      </c>
      <c r="AG32" t="n">
        <v>0.164375</v>
      </c>
      <c r="AH32" t="n">
        <v>51968.96831049208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12.6765</v>
      </c>
      <c r="E33" t="n">
        <v>7.89</v>
      </c>
      <c r="F33" t="n">
        <v>5.16</v>
      </c>
      <c r="G33" t="n">
        <v>44.22</v>
      </c>
      <c r="H33" t="n">
        <v>0.79</v>
      </c>
      <c r="I33" t="n">
        <v>7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64.12</v>
      </c>
      <c r="Q33" t="n">
        <v>202.81</v>
      </c>
      <c r="R33" t="n">
        <v>21.36</v>
      </c>
      <c r="S33" t="n">
        <v>13.89</v>
      </c>
      <c r="T33" t="n">
        <v>2047.1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41.75842073653524</v>
      </c>
      <c r="AB33" t="n">
        <v>57.13571350305115</v>
      </c>
      <c r="AC33" t="n">
        <v>51.68276119691048</v>
      </c>
      <c r="AD33" t="n">
        <v>41758.42073653523</v>
      </c>
      <c r="AE33" t="n">
        <v>57135.71350305115</v>
      </c>
      <c r="AF33" t="n">
        <v>2.982539755754632e-06</v>
      </c>
      <c r="AG33" t="n">
        <v>0.164375</v>
      </c>
      <c r="AH33" t="n">
        <v>51682.76119691048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12.6596</v>
      </c>
      <c r="E34" t="n">
        <v>7.9</v>
      </c>
      <c r="F34" t="n">
        <v>5.17</v>
      </c>
      <c r="G34" t="n">
        <v>44.31</v>
      </c>
      <c r="H34" t="n">
        <v>0.8100000000000001</v>
      </c>
      <c r="I34" t="n">
        <v>7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63.78</v>
      </c>
      <c r="Q34" t="n">
        <v>202.81</v>
      </c>
      <c r="R34" t="n">
        <v>21.73</v>
      </c>
      <c r="S34" t="n">
        <v>13.89</v>
      </c>
      <c r="T34" t="n">
        <v>2230.02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41.68890701595127</v>
      </c>
      <c r="AB34" t="n">
        <v>57.04060176381971</v>
      </c>
      <c r="AC34" t="n">
        <v>51.59672678858084</v>
      </c>
      <c r="AD34" t="n">
        <v>41688.90701595126</v>
      </c>
      <c r="AE34" t="n">
        <v>57040.60176381971</v>
      </c>
      <c r="AF34" t="n">
        <v>2.978563506642317e-06</v>
      </c>
      <c r="AG34" t="n">
        <v>0.1645833333333333</v>
      </c>
      <c r="AH34" t="n">
        <v>51596.72678858084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12.77</v>
      </c>
      <c r="E35" t="n">
        <v>7.83</v>
      </c>
      <c r="F35" t="n">
        <v>5.14</v>
      </c>
      <c r="G35" t="n">
        <v>51.39</v>
      </c>
      <c r="H35" t="n">
        <v>0.83</v>
      </c>
      <c r="I35" t="n">
        <v>6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63.27</v>
      </c>
      <c r="Q35" t="n">
        <v>202.81</v>
      </c>
      <c r="R35" t="n">
        <v>20.71</v>
      </c>
      <c r="S35" t="n">
        <v>13.89</v>
      </c>
      <c r="T35" t="n">
        <v>1724.15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41.05636089663182</v>
      </c>
      <c r="AB35" t="n">
        <v>56.17512425740576</v>
      </c>
      <c r="AC35" t="n">
        <v>50.81384924067115</v>
      </c>
      <c r="AD35" t="n">
        <v>41056.36089663181</v>
      </c>
      <c r="AE35" t="n">
        <v>56175.12425740575</v>
      </c>
      <c r="AF35" t="n">
        <v>3.00453853042927e-06</v>
      </c>
      <c r="AG35" t="n">
        <v>0.163125</v>
      </c>
      <c r="AH35" t="n">
        <v>50813.84924067114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12.7737</v>
      </c>
      <c r="E36" t="n">
        <v>7.83</v>
      </c>
      <c r="F36" t="n">
        <v>5.14</v>
      </c>
      <c r="G36" t="n">
        <v>51.37</v>
      </c>
      <c r="H36" t="n">
        <v>0.85</v>
      </c>
      <c r="I36" t="n">
        <v>6</v>
      </c>
      <c r="J36" t="n">
        <v>198.75</v>
      </c>
      <c r="K36" t="n">
        <v>53.44</v>
      </c>
      <c r="L36" t="n">
        <v>9.5</v>
      </c>
      <c r="M36" t="n">
        <v>4</v>
      </c>
      <c r="N36" t="n">
        <v>40.81</v>
      </c>
      <c r="O36" t="n">
        <v>24746.38</v>
      </c>
      <c r="P36" t="n">
        <v>63.12</v>
      </c>
      <c r="Q36" t="n">
        <v>202.84</v>
      </c>
      <c r="R36" t="n">
        <v>20.73</v>
      </c>
      <c r="S36" t="n">
        <v>13.89</v>
      </c>
      <c r="T36" t="n">
        <v>1734.1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40.98123401115645</v>
      </c>
      <c r="AB36" t="n">
        <v>56.07233233833458</v>
      </c>
      <c r="AC36" t="n">
        <v>50.72086763808645</v>
      </c>
      <c r="AD36" t="n">
        <v>40981.23401115646</v>
      </c>
      <c r="AE36" t="n">
        <v>56072.33233833459</v>
      </c>
      <c r="AF36" t="n">
        <v>3.005409070175753e-06</v>
      </c>
      <c r="AG36" t="n">
        <v>0.163125</v>
      </c>
      <c r="AH36" t="n">
        <v>50720.86763808646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12.7868</v>
      </c>
      <c r="E37" t="n">
        <v>7.82</v>
      </c>
      <c r="F37" t="n">
        <v>5.13</v>
      </c>
      <c r="G37" t="n">
        <v>51.29</v>
      </c>
      <c r="H37" t="n">
        <v>0.87</v>
      </c>
      <c r="I37" t="n">
        <v>6</v>
      </c>
      <c r="J37" t="n">
        <v>199.14</v>
      </c>
      <c r="K37" t="n">
        <v>53.44</v>
      </c>
      <c r="L37" t="n">
        <v>9.75</v>
      </c>
      <c r="M37" t="n">
        <v>4</v>
      </c>
      <c r="N37" t="n">
        <v>40.95</v>
      </c>
      <c r="O37" t="n">
        <v>24794.55</v>
      </c>
      <c r="P37" t="n">
        <v>63.01</v>
      </c>
      <c r="Q37" t="n">
        <v>202.81</v>
      </c>
      <c r="R37" t="n">
        <v>20.54</v>
      </c>
      <c r="S37" t="n">
        <v>13.89</v>
      </c>
      <c r="T37" t="n">
        <v>1640.68</v>
      </c>
      <c r="U37" t="n">
        <v>0.68</v>
      </c>
      <c r="V37" t="n">
        <v>0.75</v>
      </c>
      <c r="W37" t="n">
        <v>0.64</v>
      </c>
      <c r="X37" t="n">
        <v>0.09</v>
      </c>
      <c r="Y37" t="n">
        <v>1</v>
      </c>
      <c r="Z37" t="n">
        <v>10</v>
      </c>
      <c r="AA37" t="n">
        <v>40.87104336232063</v>
      </c>
      <c r="AB37" t="n">
        <v>55.92156463132982</v>
      </c>
      <c r="AC37" t="n">
        <v>50.58448898943396</v>
      </c>
      <c r="AD37" t="n">
        <v>40871.04336232063</v>
      </c>
      <c r="AE37" t="n">
        <v>55921.56463132982</v>
      </c>
      <c r="AF37" t="n">
        <v>3.008491251440328e-06</v>
      </c>
      <c r="AG37" t="n">
        <v>0.1629166666666667</v>
      </c>
      <c r="AH37" t="n">
        <v>50584.48898943396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12.7687</v>
      </c>
      <c r="E38" t="n">
        <v>7.83</v>
      </c>
      <c r="F38" t="n">
        <v>5.14</v>
      </c>
      <c r="G38" t="n">
        <v>51.4</v>
      </c>
      <c r="H38" t="n">
        <v>0.89</v>
      </c>
      <c r="I38" t="n">
        <v>6</v>
      </c>
      <c r="J38" t="n">
        <v>199.53</v>
      </c>
      <c r="K38" t="n">
        <v>53.44</v>
      </c>
      <c r="L38" t="n">
        <v>10</v>
      </c>
      <c r="M38" t="n">
        <v>4</v>
      </c>
      <c r="N38" t="n">
        <v>41.1</v>
      </c>
      <c r="O38" t="n">
        <v>24842.77</v>
      </c>
      <c r="P38" t="n">
        <v>62.9</v>
      </c>
      <c r="Q38" t="n">
        <v>202.81</v>
      </c>
      <c r="R38" t="n">
        <v>20.78</v>
      </c>
      <c r="S38" t="n">
        <v>13.89</v>
      </c>
      <c r="T38" t="n">
        <v>1761.49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40.90261330539093</v>
      </c>
      <c r="AB38" t="n">
        <v>55.96476002020598</v>
      </c>
      <c r="AC38" t="n">
        <v>50.62356187102102</v>
      </c>
      <c r="AD38" t="n">
        <v>40902.61330539093</v>
      </c>
      <c r="AE38" t="n">
        <v>55964.76002020598</v>
      </c>
      <c r="AF38" t="n">
        <v>3.004232665112938e-06</v>
      </c>
      <c r="AG38" t="n">
        <v>0.163125</v>
      </c>
      <c r="AH38" t="n">
        <v>50623.56187102103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12.7687</v>
      </c>
      <c r="E39" t="n">
        <v>7.83</v>
      </c>
      <c r="F39" t="n">
        <v>5.14</v>
      </c>
      <c r="G39" t="n">
        <v>51.4</v>
      </c>
      <c r="H39" t="n">
        <v>0.91</v>
      </c>
      <c r="I39" t="n">
        <v>6</v>
      </c>
      <c r="J39" t="n">
        <v>199.92</v>
      </c>
      <c r="K39" t="n">
        <v>53.44</v>
      </c>
      <c r="L39" t="n">
        <v>10.25</v>
      </c>
      <c r="M39" t="n">
        <v>4</v>
      </c>
      <c r="N39" t="n">
        <v>41.24</v>
      </c>
      <c r="O39" t="n">
        <v>24891.03</v>
      </c>
      <c r="P39" t="n">
        <v>62.81</v>
      </c>
      <c r="Q39" t="n">
        <v>202.81</v>
      </c>
      <c r="R39" t="n">
        <v>20.74</v>
      </c>
      <c r="S39" t="n">
        <v>13.89</v>
      </c>
      <c r="T39" t="n">
        <v>1741.31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40.86425573797794</v>
      </c>
      <c r="AB39" t="n">
        <v>55.91227750425534</v>
      </c>
      <c r="AC39" t="n">
        <v>50.57608821273289</v>
      </c>
      <c r="AD39" t="n">
        <v>40864.25573797794</v>
      </c>
      <c r="AE39" t="n">
        <v>55912.27750425534</v>
      </c>
      <c r="AF39" t="n">
        <v>3.004232665112938e-06</v>
      </c>
      <c r="AG39" t="n">
        <v>0.163125</v>
      </c>
      <c r="AH39" t="n">
        <v>50576.08821273289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12.7737</v>
      </c>
      <c r="E40" t="n">
        <v>7.83</v>
      </c>
      <c r="F40" t="n">
        <v>5.14</v>
      </c>
      <c r="G40" t="n">
        <v>51.37</v>
      </c>
      <c r="H40" t="n">
        <v>0.93</v>
      </c>
      <c r="I40" t="n">
        <v>6</v>
      </c>
      <c r="J40" t="n">
        <v>200.31</v>
      </c>
      <c r="K40" t="n">
        <v>53.44</v>
      </c>
      <c r="L40" t="n">
        <v>10.5</v>
      </c>
      <c r="M40" t="n">
        <v>4</v>
      </c>
      <c r="N40" t="n">
        <v>41.38</v>
      </c>
      <c r="O40" t="n">
        <v>24939.35</v>
      </c>
      <c r="P40" t="n">
        <v>62.57</v>
      </c>
      <c r="Q40" t="n">
        <v>202.81</v>
      </c>
      <c r="R40" t="n">
        <v>20.74</v>
      </c>
      <c r="S40" t="n">
        <v>13.89</v>
      </c>
      <c r="T40" t="n">
        <v>1741.48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40.74691840864295</v>
      </c>
      <c r="AB40" t="n">
        <v>55.75173139370235</v>
      </c>
      <c r="AC40" t="n">
        <v>50.43086439764272</v>
      </c>
      <c r="AD40" t="n">
        <v>40746.91840864294</v>
      </c>
      <c r="AE40" t="n">
        <v>55751.73139370235</v>
      </c>
      <c r="AF40" t="n">
        <v>3.005409070175753e-06</v>
      </c>
      <c r="AG40" t="n">
        <v>0.163125</v>
      </c>
      <c r="AH40" t="n">
        <v>50430.86439764272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12.7791</v>
      </c>
      <c r="E41" t="n">
        <v>7.83</v>
      </c>
      <c r="F41" t="n">
        <v>5.13</v>
      </c>
      <c r="G41" t="n">
        <v>51.33</v>
      </c>
      <c r="H41" t="n">
        <v>0.95</v>
      </c>
      <c r="I41" t="n">
        <v>6</v>
      </c>
      <c r="J41" t="n">
        <v>200.71</v>
      </c>
      <c r="K41" t="n">
        <v>53.44</v>
      </c>
      <c r="L41" t="n">
        <v>10.75</v>
      </c>
      <c r="M41" t="n">
        <v>4</v>
      </c>
      <c r="N41" t="n">
        <v>41.52</v>
      </c>
      <c r="O41" t="n">
        <v>24987.71</v>
      </c>
      <c r="P41" t="n">
        <v>62.23</v>
      </c>
      <c r="Q41" t="n">
        <v>202.81</v>
      </c>
      <c r="R41" t="n">
        <v>20.69</v>
      </c>
      <c r="S41" t="n">
        <v>13.89</v>
      </c>
      <c r="T41" t="n">
        <v>1714.99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40.5629831377445</v>
      </c>
      <c r="AB41" t="n">
        <v>55.50006304140885</v>
      </c>
      <c r="AC41" t="n">
        <v>50.20321491967261</v>
      </c>
      <c r="AD41" t="n">
        <v>40562.98313774449</v>
      </c>
      <c r="AE41" t="n">
        <v>55500.06304140885</v>
      </c>
      <c r="AF41" t="n">
        <v>3.006679587643593e-06</v>
      </c>
      <c r="AG41" t="n">
        <v>0.163125</v>
      </c>
      <c r="AH41" t="n">
        <v>50203.21491967261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12.7605</v>
      </c>
      <c r="E42" t="n">
        <v>7.84</v>
      </c>
      <c r="F42" t="n">
        <v>5.14</v>
      </c>
      <c r="G42" t="n">
        <v>51.45</v>
      </c>
      <c r="H42" t="n">
        <v>0.97</v>
      </c>
      <c r="I42" t="n">
        <v>6</v>
      </c>
      <c r="J42" t="n">
        <v>201.1</v>
      </c>
      <c r="K42" t="n">
        <v>53.44</v>
      </c>
      <c r="L42" t="n">
        <v>11</v>
      </c>
      <c r="M42" t="n">
        <v>4</v>
      </c>
      <c r="N42" t="n">
        <v>41.66</v>
      </c>
      <c r="O42" t="n">
        <v>25036.12</v>
      </c>
      <c r="P42" t="n">
        <v>62.12</v>
      </c>
      <c r="Q42" t="n">
        <v>202.83</v>
      </c>
      <c r="R42" t="n">
        <v>20.97</v>
      </c>
      <c r="S42" t="n">
        <v>13.89</v>
      </c>
      <c r="T42" t="n">
        <v>1852.45</v>
      </c>
      <c r="U42" t="n">
        <v>0.66</v>
      </c>
      <c r="V42" t="n">
        <v>0.75</v>
      </c>
      <c r="W42" t="n">
        <v>0.65</v>
      </c>
      <c r="X42" t="n">
        <v>0.11</v>
      </c>
      <c r="Y42" t="n">
        <v>1</v>
      </c>
      <c r="Z42" t="n">
        <v>10</v>
      </c>
      <c r="AA42" t="n">
        <v>40.59563342376671</v>
      </c>
      <c r="AB42" t="n">
        <v>55.54473660317318</v>
      </c>
      <c r="AC42" t="n">
        <v>50.24362489940201</v>
      </c>
      <c r="AD42" t="n">
        <v>40595.6334237667</v>
      </c>
      <c r="AE42" t="n">
        <v>55544.73660317318</v>
      </c>
      <c r="AF42" t="n">
        <v>3.002303360809921e-06</v>
      </c>
      <c r="AG42" t="n">
        <v>0.1633333333333333</v>
      </c>
      <c r="AH42" t="n">
        <v>50243.62489940201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12.8548</v>
      </c>
      <c r="E43" t="n">
        <v>7.78</v>
      </c>
      <c r="F43" t="n">
        <v>5.12</v>
      </c>
      <c r="G43" t="n">
        <v>61.49</v>
      </c>
      <c r="H43" t="n">
        <v>0.99</v>
      </c>
      <c r="I43" t="n">
        <v>5</v>
      </c>
      <c r="J43" t="n">
        <v>201.49</v>
      </c>
      <c r="K43" t="n">
        <v>53.44</v>
      </c>
      <c r="L43" t="n">
        <v>11.25</v>
      </c>
      <c r="M43" t="n">
        <v>3</v>
      </c>
      <c r="N43" t="n">
        <v>41.81</v>
      </c>
      <c r="O43" t="n">
        <v>25084.58</v>
      </c>
      <c r="P43" t="n">
        <v>61.59</v>
      </c>
      <c r="Q43" t="n">
        <v>202.81</v>
      </c>
      <c r="R43" t="n">
        <v>20.29</v>
      </c>
      <c r="S43" t="n">
        <v>13.89</v>
      </c>
      <c r="T43" t="n">
        <v>1518.99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40.03968313058353</v>
      </c>
      <c r="AB43" t="n">
        <v>54.78406088524772</v>
      </c>
      <c r="AC43" t="n">
        <v>49.55554700437802</v>
      </c>
      <c r="AD43" t="n">
        <v>40039.68313058353</v>
      </c>
      <c r="AE43" t="n">
        <v>54784.06088524772</v>
      </c>
      <c r="AF43" t="n">
        <v>3.024490360294611e-06</v>
      </c>
      <c r="AG43" t="n">
        <v>0.1620833333333333</v>
      </c>
      <c r="AH43" t="n">
        <v>49555.54700437802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12.8581</v>
      </c>
      <c r="E44" t="n">
        <v>7.78</v>
      </c>
      <c r="F44" t="n">
        <v>5.12</v>
      </c>
      <c r="G44" t="n">
        <v>61.47</v>
      </c>
      <c r="H44" t="n">
        <v>1.01</v>
      </c>
      <c r="I44" t="n">
        <v>5</v>
      </c>
      <c r="J44" t="n">
        <v>201.88</v>
      </c>
      <c r="K44" t="n">
        <v>53.44</v>
      </c>
      <c r="L44" t="n">
        <v>11.5</v>
      </c>
      <c r="M44" t="n">
        <v>3</v>
      </c>
      <c r="N44" t="n">
        <v>41.95</v>
      </c>
      <c r="O44" t="n">
        <v>25133.09</v>
      </c>
      <c r="P44" t="n">
        <v>61.43</v>
      </c>
      <c r="Q44" t="n">
        <v>202.81</v>
      </c>
      <c r="R44" t="n">
        <v>20.29</v>
      </c>
      <c r="S44" t="n">
        <v>13.89</v>
      </c>
      <c r="T44" t="n">
        <v>1520.91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39.96228216378223</v>
      </c>
      <c r="AB44" t="n">
        <v>54.67815746778103</v>
      </c>
      <c r="AC44" t="n">
        <v>49.45975086043766</v>
      </c>
      <c r="AD44" t="n">
        <v>39962.28216378223</v>
      </c>
      <c r="AE44" t="n">
        <v>54678.15746778103</v>
      </c>
      <c r="AF44" t="n">
        <v>3.025266787636069e-06</v>
      </c>
      <c r="AG44" t="n">
        <v>0.1620833333333333</v>
      </c>
      <c r="AH44" t="n">
        <v>49459.75086043766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12.8673</v>
      </c>
      <c r="E45" t="n">
        <v>7.77</v>
      </c>
      <c r="F45" t="n">
        <v>5.12</v>
      </c>
      <c r="G45" t="n">
        <v>61.4</v>
      </c>
      <c r="H45" t="n">
        <v>1.03</v>
      </c>
      <c r="I45" t="n">
        <v>5</v>
      </c>
      <c r="J45" t="n">
        <v>202.28</v>
      </c>
      <c r="K45" t="n">
        <v>53.44</v>
      </c>
      <c r="L45" t="n">
        <v>11.75</v>
      </c>
      <c r="M45" t="n">
        <v>3</v>
      </c>
      <c r="N45" t="n">
        <v>42.09</v>
      </c>
      <c r="O45" t="n">
        <v>25181.64</v>
      </c>
      <c r="P45" t="n">
        <v>61.25</v>
      </c>
      <c r="Q45" t="n">
        <v>202.81</v>
      </c>
      <c r="R45" t="n">
        <v>20.16</v>
      </c>
      <c r="S45" t="n">
        <v>13.89</v>
      </c>
      <c r="T45" t="n">
        <v>1452.53</v>
      </c>
      <c r="U45" t="n">
        <v>0.6899999999999999</v>
      </c>
      <c r="V45" t="n">
        <v>0.76</v>
      </c>
      <c r="W45" t="n">
        <v>0.64</v>
      </c>
      <c r="X45" t="n">
        <v>0.08</v>
      </c>
      <c r="Y45" t="n">
        <v>1</v>
      </c>
      <c r="Z45" t="n">
        <v>10</v>
      </c>
      <c r="AA45" t="n">
        <v>39.85836482019496</v>
      </c>
      <c r="AB45" t="n">
        <v>54.53597317377598</v>
      </c>
      <c r="AC45" t="n">
        <v>49.33113643589513</v>
      </c>
      <c r="AD45" t="n">
        <v>39858.36482019495</v>
      </c>
      <c r="AE45" t="n">
        <v>54535.97317377598</v>
      </c>
      <c r="AF45" t="n">
        <v>3.027431372951648e-06</v>
      </c>
      <c r="AG45" t="n">
        <v>0.161875</v>
      </c>
      <c r="AH45" t="n">
        <v>49331.13643589513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12.8645</v>
      </c>
      <c r="E46" t="n">
        <v>7.77</v>
      </c>
      <c r="F46" t="n">
        <v>5.12</v>
      </c>
      <c r="G46" t="n">
        <v>61.42</v>
      </c>
      <c r="H46" t="n">
        <v>1.05</v>
      </c>
      <c r="I46" t="n">
        <v>5</v>
      </c>
      <c r="J46" t="n">
        <v>202.67</v>
      </c>
      <c r="K46" t="n">
        <v>53.44</v>
      </c>
      <c r="L46" t="n">
        <v>12</v>
      </c>
      <c r="M46" t="n">
        <v>3</v>
      </c>
      <c r="N46" t="n">
        <v>42.24</v>
      </c>
      <c r="O46" t="n">
        <v>25230.25</v>
      </c>
      <c r="P46" t="n">
        <v>61.49</v>
      </c>
      <c r="Q46" t="n">
        <v>202.83</v>
      </c>
      <c r="R46" t="n">
        <v>20.16</v>
      </c>
      <c r="S46" t="n">
        <v>13.89</v>
      </c>
      <c r="T46" t="n">
        <v>1455.31</v>
      </c>
      <c r="U46" t="n">
        <v>0.6899999999999999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39.96806319425068</v>
      </c>
      <c r="AB46" t="n">
        <v>54.686067328709</v>
      </c>
      <c r="AC46" t="n">
        <v>49.46690581534025</v>
      </c>
      <c r="AD46" t="n">
        <v>39968.06319425068</v>
      </c>
      <c r="AE46" t="n">
        <v>54686.067328709</v>
      </c>
      <c r="AF46" t="n">
        <v>3.026772586116472e-06</v>
      </c>
      <c r="AG46" t="n">
        <v>0.161875</v>
      </c>
      <c r="AH46" t="n">
        <v>49466.90581534025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12.8448</v>
      </c>
      <c r="E47" t="n">
        <v>7.79</v>
      </c>
      <c r="F47" t="n">
        <v>5.13</v>
      </c>
      <c r="G47" t="n">
        <v>61.57</v>
      </c>
      <c r="H47" t="n">
        <v>1.07</v>
      </c>
      <c r="I47" t="n">
        <v>5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61.51</v>
      </c>
      <c r="Q47" t="n">
        <v>202.81</v>
      </c>
      <c r="R47" t="n">
        <v>20.47</v>
      </c>
      <c r="S47" t="n">
        <v>13.89</v>
      </c>
      <c r="T47" t="n">
        <v>1609.09</v>
      </c>
      <c r="U47" t="n">
        <v>0.68</v>
      </c>
      <c r="V47" t="n">
        <v>0.75</v>
      </c>
      <c r="W47" t="n">
        <v>0.65</v>
      </c>
      <c r="X47" t="n">
        <v>0.09</v>
      </c>
      <c r="Y47" t="n">
        <v>1</v>
      </c>
      <c r="Z47" t="n">
        <v>10</v>
      </c>
      <c r="AA47" t="n">
        <v>40.05882059307451</v>
      </c>
      <c r="AB47" t="n">
        <v>54.81024560571301</v>
      </c>
      <c r="AC47" t="n">
        <v>49.57923269187267</v>
      </c>
      <c r="AD47" t="n">
        <v>40058.82059307451</v>
      </c>
      <c r="AE47" t="n">
        <v>54810.24560571301</v>
      </c>
      <c r="AF47" t="n">
        <v>3.022137550168981e-06</v>
      </c>
      <c r="AG47" t="n">
        <v>0.1622916666666667</v>
      </c>
      <c r="AH47" t="n">
        <v>49579.23269187267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12.8571</v>
      </c>
      <c r="E48" t="n">
        <v>7.78</v>
      </c>
      <c r="F48" t="n">
        <v>5.12</v>
      </c>
      <c r="G48" t="n">
        <v>61.48</v>
      </c>
      <c r="H48" t="n">
        <v>1.09</v>
      </c>
      <c r="I48" t="n">
        <v>5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61.04</v>
      </c>
      <c r="Q48" t="n">
        <v>202.81</v>
      </c>
      <c r="R48" t="n">
        <v>20.3</v>
      </c>
      <c r="S48" t="n">
        <v>13.89</v>
      </c>
      <c r="T48" t="n">
        <v>1525.29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39.80013758057822</v>
      </c>
      <c r="AB48" t="n">
        <v>54.45630409572821</v>
      </c>
      <c r="AC48" t="n">
        <v>49.25907086283974</v>
      </c>
      <c r="AD48" t="n">
        <v>39800.13758057822</v>
      </c>
      <c r="AE48" t="n">
        <v>54456.30409572821</v>
      </c>
      <c r="AF48" t="n">
        <v>3.025031506623506e-06</v>
      </c>
      <c r="AG48" t="n">
        <v>0.1620833333333333</v>
      </c>
      <c r="AH48" t="n">
        <v>49259.07086283974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12.8581</v>
      </c>
      <c r="E49" t="n">
        <v>7.78</v>
      </c>
      <c r="F49" t="n">
        <v>5.12</v>
      </c>
      <c r="G49" t="n">
        <v>61.47</v>
      </c>
      <c r="H49" t="n">
        <v>1.11</v>
      </c>
      <c r="I49" t="n">
        <v>5</v>
      </c>
      <c r="J49" t="n">
        <v>203.86</v>
      </c>
      <c r="K49" t="n">
        <v>53.44</v>
      </c>
      <c r="L49" t="n">
        <v>12.75</v>
      </c>
      <c r="M49" t="n">
        <v>3</v>
      </c>
      <c r="N49" t="n">
        <v>42.67</v>
      </c>
      <c r="O49" t="n">
        <v>25376.49</v>
      </c>
      <c r="P49" t="n">
        <v>60.7</v>
      </c>
      <c r="Q49" t="n">
        <v>202.81</v>
      </c>
      <c r="R49" t="n">
        <v>20.27</v>
      </c>
      <c r="S49" t="n">
        <v>13.89</v>
      </c>
      <c r="T49" t="n">
        <v>1512.25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39.65332284989611</v>
      </c>
      <c r="AB49" t="n">
        <v>54.25542570420114</v>
      </c>
      <c r="AC49" t="n">
        <v>49.07736402306482</v>
      </c>
      <c r="AD49" t="n">
        <v>39653.32284989611</v>
      </c>
      <c r="AE49" t="n">
        <v>54255.42570420114</v>
      </c>
      <c r="AF49" t="n">
        <v>3.025266787636069e-06</v>
      </c>
      <c r="AG49" t="n">
        <v>0.1620833333333333</v>
      </c>
      <c r="AH49" t="n">
        <v>49077.36402306482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12.8728</v>
      </c>
      <c r="E50" t="n">
        <v>7.77</v>
      </c>
      <c r="F50" t="n">
        <v>5.11</v>
      </c>
      <c r="G50" t="n">
        <v>61.36</v>
      </c>
      <c r="H50" t="n">
        <v>1.13</v>
      </c>
      <c r="I50" t="n">
        <v>5</v>
      </c>
      <c r="J50" t="n">
        <v>204.25</v>
      </c>
      <c r="K50" t="n">
        <v>53.44</v>
      </c>
      <c r="L50" t="n">
        <v>13</v>
      </c>
      <c r="M50" t="n">
        <v>3</v>
      </c>
      <c r="N50" t="n">
        <v>42.82</v>
      </c>
      <c r="O50" t="n">
        <v>25425.3</v>
      </c>
      <c r="P50" t="n">
        <v>60.04</v>
      </c>
      <c r="Q50" t="n">
        <v>202.81</v>
      </c>
      <c r="R50" t="n">
        <v>20.03</v>
      </c>
      <c r="S50" t="n">
        <v>13.89</v>
      </c>
      <c r="T50" t="n">
        <v>1388.72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39.30805593235343</v>
      </c>
      <c r="AB50" t="n">
        <v>53.78301627552016</v>
      </c>
      <c r="AC50" t="n">
        <v>48.65004068722495</v>
      </c>
      <c r="AD50" t="n">
        <v>39308.05593235343</v>
      </c>
      <c r="AE50" t="n">
        <v>53783.01627552016</v>
      </c>
      <c r="AF50" t="n">
        <v>3.028725418520745e-06</v>
      </c>
      <c r="AG50" t="n">
        <v>0.161875</v>
      </c>
      <c r="AH50" t="n">
        <v>48650.04068722495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12.8742</v>
      </c>
      <c r="E51" t="n">
        <v>7.77</v>
      </c>
      <c r="F51" t="n">
        <v>5.11</v>
      </c>
      <c r="G51" t="n">
        <v>61.35</v>
      </c>
      <c r="H51" t="n">
        <v>1.15</v>
      </c>
      <c r="I51" t="n">
        <v>5</v>
      </c>
      <c r="J51" t="n">
        <v>204.65</v>
      </c>
      <c r="K51" t="n">
        <v>53.44</v>
      </c>
      <c r="L51" t="n">
        <v>13.25</v>
      </c>
      <c r="M51" t="n">
        <v>3</v>
      </c>
      <c r="N51" t="n">
        <v>42.96</v>
      </c>
      <c r="O51" t="n">
        <v>25474.16</v>
      </c>
      <c r="P51" t="n">
        <v>59.56</v>
      </c>
      <c r="Q51" t="n">
        <v>202.81</v>
      </c>
      <c r="R51" t="n">
        <v>19.98</v>
      </c>
      <c r="S51" t="n">
        <v>13.89</v>
      </c>
      <c r="T51" t="n">
        <v>1366.43</v>
      </c>
      <c r="U51" t="n">
        <v>0.7</v>
      </c>
      <c r="V51" t="n">
        <v>0.76</v>
      </c>
      <c r="W51" t="n">
        <v>0.64</v>
      </c>
      <c r="X51" t="n">
        <v>0.07000000000000001</v>
      </c>
      <c r="Y51" t="n">
        <v>1</v>
      </c>
      <c r="Z51" t="n">
        <v>10</v>
      </c>
      <c r="AA51" t="n">
        <v>39.10113495721077</v>
      </c>
      <c r="AB51" t="n">
        <v>53.49989786862219</v>
      </c>
      <c r="AC51" t="n">
        <v>48.3939427037213</v>
      </c>
      <c r="AD51" t="n">
        <v>39101.13495721077</v>
      </c>
      <c r="AE51" t="n">
        <v>53499.89786862219</v>
      </c>
      <c r="AF51" t="n">
        <v>3.029054811938333e-06</v>
      </c>
      <c r="AG51" t="n">
        <v>0.161875</v>
      </c>
      <c r="AH51" t="n">
        <v>48393.9427037213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12.8668</v>
      </c>
      <c r="E52" t="n">
        <v>7.77</v>
      </c>
      <c r="F52" t="n">
        <v>5.12</v>
      </c>
      <c r="G52" t="n">
        <v>61.41</v>
      </c>
      <c r="H52" t="n">
        <v>1.17</v>
      </c>
      <c r="I52" t="n">
        <v>5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59.28</v>
      </c>
      <c r="Q52" t="n">
        <v>202.83</v>
      </c>
      <c r="R52" t="n">
        <v>20.09</v>
      </c>
      <c r="S52" t="n">
        <v>13.89</v>
      </c>
      <c r="T52" t="n">
        <v>1419.6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39.02662091015258</v>
      </c>
      <c r="AB52" t="n">
        <v>53.39794446210991</v>
      </c>
      <c r="AC52" t="n">
        <v>48.30171958723376</v>
      </c>
      <c r="AD52" t="n">
        <v>39026.62091015258</v>
      </c>
      <c r="AE52" t="n">
        <v>53397.94446210991</v>
      </c>
      <c r="AF52" t="n">
        <v>3.027313732445367e-06</v>
      </c>
      <c r="AG52" t="n">
        <v>0.161875</v>
      </c>
      <c r="AH52" t="n">
        <v>48301.71958723375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12.8673</v>
      </c>
      <c r="E53" t="n">
        <v>7.77</v>
      </c>
      <c r="F53" t="n">
        <v>5.12</v>
      </c>
      <c r="G53" t="n">
        <v>61.4</v>
      </c>
      <c r="H53" t="n">
        <v>1.19</v>
      </c>
      <c r="I53" t="n">
        <v>5</v>
      </c>
      <c r="J53" t="n">
        <v>205.44</v>
      </c>
      <c r="K53" t="n">
        <v>53.44</v>
      </c>
      <c r="L53" t="n">
        <v>13.75</v>
      </c>
      <c r="M53" t="n">
        <v>3</v>
      </c>
      <c r="N53" t="n">
        <v>43.26</v>
      </c>
      <c r="O53" t="n">
        <v>25572.02</v>
      </c>
      <c r="P53" t="n">
        <v>59.06</v>
      </c>
      <c r="Q53" t="n">
        <v>202.81</v>
      </c>
      <c r="R53" t="n">
        <v>20.08</v>
      </c>
      <c r="S53" t="n">
        <v>13.89</v>
      </c>
      <c r="T53" t="n">
        <v>1417.28</v>
      </c>
      <c r="U53" t="n">
        <v>0.6899999999999999</v>
      </c>
      <c r="V53" t="n">
        <v>0.76</v>
      </c>
      <c r="W53" t="n">
        <v>0.65</v>
      </c>
      <c r="X53" t="n">
        <v>0.08</v>
      </c>
      <c r="Y53" t="n">
        <v>1</v>
      </c>
      <c r="Z53" t="n">
        <v>10</v>
      </c>
      <c r="AA53" t="n">
        <v>38.93214958765687</v>
      </c>
      <c r="AB53" t="n">
        <v>53.26868463089132</v>
      </c>
      <c r="AC53" t="n">
        <v>48.18479613288896</v>
      </c>
      <c r="AD53" t="n">
        <v>38932.14958765687</v>
      </c>
      <c r="AE53" t="n">
        <v>53268.68463089132</v>
      </c>
      <c r="AF53" t="n">
        <v>3.027431372951648e-06</v>
      </c>
      <c r="AG53" t="n">
        <v>0.161875</v>
      </c>
      <c r="AH53" t="n">
        <v>48184.79613288896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12.9632</v>
      </c>
      <c r="E54" t="n">
        <v>7.71</v>
      </c>
      <c r="F54" t="n">
        <v>5.1</v>
      </c>
      <c r="G54" t="n">
        <v>76.45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58.36</v>
      </c>
      <c r="Q54" t="n">
        <v>202.81</v>
      </c>
      <c r="R54" t="n">
        <v>19.37</v>
      </c>
      <c r="S54" t="n">
        <v>13.89</v>
      </c>
      <c r="T54" t="n">
        <v>1066.69</v>
      </c>
      <c r="U54" t="n">
        <v>0.72</v>
      </c>
      <c r="V54" t="n">
        <v>0.76</v>
      </c>
      <c r="W54" t="n">
        <v>0.65</v>
      </c>
      <c r="X54" t="n">
        <v>0.06</v>
      </c>
      <c r="Y54" t="n">
        <v>1</v>
      </c>
      <c r="Z54" t="n">
        <v>10</v>
      </c>
      <c r="AA54" t="n">
        <v>38.31697481833865</v>
      </c>
      <c r="AB54" t="n">
        <v>52.42697537191879</v>
      </c>
      <c r="AC54" t="n">
        <v>47.4234184242439</v>
      </c>
      <c r="AD54" t="n">
        <v>38316.97481833865</v>
      </c>
      <c r="AE54" t="n">
        <v>52426.97537191879</v>
      </c>
      <c r="AF54" t="n">
        <v>3.049994822056438e-06</v>
      </c>
      <c r="AG54" t="n">
        <v>0.160625</v>
      </c>
      <c r="AH54" t="n">
        <v>47423.4184242439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12.9613</v>
      </c>
      <c r="E55" t="n">
        <v>7.72</v>
      </c>
      <c r="F55" t="n">
        <v>5.1</v>
      </c>
      <c r="G55" t="n">
        <v>76.47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2</v>
      </c>
      <c r="N55" t="n">
        <v>43.55</v>
      </c>
      <c r="O55" t="n">
        <v>25670.09</v>
      </c>
      <c r="P55" t="n">
        <v>58.38</v>
      </c>
      <c r="Q55" t="n">
        <v>202.81</v>
      </c>
      <c r="R55" t="n">
        <v>19.48</v>
      </c>
      <c r="S55" t="n">
        <v>13.89</v>
      </c>
      <c r="T55" t="n">
        <v>1119.9</v>
      </c>
      <c r="U55" t="n">
        <v>0.71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38.33151886728684</v>
      </c>
      <c r="AB55" t="n">
        <v>52.44687518132777</v>
      </c>
      <c r="AC55" t="n">
        <v>47.44141902377249</v>
      </c>
      <c r="AD55" t="n">
        <v>38331.51886728684</v>
      </c>
      <c r="AE55" t="n">
        <v>52446.87518132777</v>
      </c>
      <c r="AF55" t="n">
        <v>3.049547788132569e-06</v>
      </c>
      <c r="AG55" t="n">
        <v>0.1608333333333333</v>
      </c>
      <c r="AH55" t="n">
        <v>47441.41902377249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12.965</v>
      </c>
      <c r="E56" t="n">
        <v>7.71</v>
      </c>
      <c r="F56" t="n">
        <v>5.1</v>
      </c>
      <c r="G56" t="n">
        <v>76.43000000000001</v>
      </c>
      <c r="H56" t="n">
        <v>1.25</v>
      </c>
      <c r="I56" t="n">
        <v>4</v>
      </c>
      <c r="J56" t="n">
        <v>206.64</v>
      </c>
      <c r="K56" t="n">
        <v>53.44</v>
      </c>
      <c r="L56" t="n">
        <v>14.5</v>
      </c>
      <c r="M56" t="n">
        <v>2</v>
      </c>
      <c r="N56" t="n">
        <v>43.7</v>
      </c>
      <c r="O56" t="n">
        <v>25719.19</v>
      </c>
      <c r="P56" t="n">
        <v>58.71</v>
      </c>
      <c r="Q56" t="n">
        <v>202.81</v>
      </c>
      <c r="R56" t="n">
        <v>19.45</v>
      </c>
      <c r="S56" t="n">
        <v>13.89</v>
      </c>
      <c r="T56" t="n">
        <v>1104.91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38.45888439235298</v>
      </c>
      <c r="AB56" t="n">
        <v>52.62114231169281</v>
      </c>
      <c r="AC56" t="n">
        <v>47.59905434380148</v>
      </c>
      <c r="AD56" t="n">
        <v>38458.88439235298</v>
      </c>
      <c r="AE56" t="n">
        <v>52621.14231169281</v>
      </c>
      <c r="AF56" t="n">
        <v>3.050418327879051e-06</v>
      </c>
      <c r="AG56" t="n">
        <v>0.160625</v>
      </c>
      <c r="AH56" t="n">
        <v>47599.05434380148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12.9548</v>
      </c>
      <c r="E57" t="n">
        <v>7.72</v>
      </c>
      <c r="F57" t="n">
        <v>5.1</v>
      </c>
      <c r="G57" t="n">
        <v>76.53</v>
      </c>
      <c r="H57" t="n">
        <v>1.27</v>
      </c>
      <c r="I57" t="n">
        <v>4</v>
      </c>
      <c r="J57" t="n">
        <v>207.03</v>
      </c>
      <c r="K57" t="n">
        <v>53.44</v>
      </c>
      <c r="L57" t="n">
        <v>14.75</v>
      </c>
      <c r="M57" t="n">
        <v>2</v>
      </c>
      <c r="N57" t="n">
        <v>43.85</v>
      </c>
      <c r="O57" t="n">
        <v>25768.35</v>
      </c>
      <c r="P57" t="n">
        <v>58.82</v>
      </c>
      <c r="Q57" t="n">
        <v>202.81</v>
      </c>
      <c r="R57" t="n">
        <v>19.63</v>
      </c>
      <c r="S57" t="n">
        <v>13.89</v>
      </c>
      <c r="T57" t="n">
        <v>1196.28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38.53442831512903</v>
      </c>
      <c r="AB57" t="n">
        <v>52.72450483959717</v>
      </c>
      <c r="AC57" t="n">
        <v>47.69255209711316</v>
      </c>
      <c r="AD57" t="n">
        <v>38534.42831512904</v>
      </c>
      <c r="AE57" t="n">
        <v>52724.50483959717</v>
      </c>
      <c r="AF57" t="n">
        <v>3.048018461550909e-06</v>
      </c>
      <c r="AG57" t="n">
        <v>0.1608333333333333</v>
      </c>
      <c r="AH57" t="n">
        <v>47692.55209711316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12.9594</v>
      </c>
      <c r="E58" t="n">
        <v>7.72</v>
      </c>
      <c r="F58" t="n">
        <v>5.1</v>
      </c>
      <c r="G58" t="n">
        <v>76.48</v>
      </c>
      <c r="H58" t="n">
        <v>1.28</v>
      </c>
      <c r="I58" t="n">
        <v>4</v>
      </c>
      <c r="J58" t="n">
        <v>207.43</v>
      </c>
      <c r="K58" t="n">
        <v>53.44</v>
      </c>
      <c r="L58" t="n">
        <v>15</v>
      </c>
      <c r="M58" t="n">
        <v>2</v>
      </c>
      <c r="N58" t="n">
        <v>44</v>
      </c>
      <c r="O58" t="n">
        <v>25817.56</v>
      </c>
      <c r="P58" t="n">
        <v>58.72</v>
      </c>
      <c r="Q58" t="n">
        <v>202.81</v>
      </c>
      <c r="R58" t="n">
        <v>19.59</v>
      </c>
      <c r="S58" t="n">
        <v>13.89</v>
      </c>
      <c r="T58" t="n">
        <v>1174.84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38.47957520618811</v>
      </c>
      <c r="AB58" t="n">
        <v>52.64945239599618</v>
      </c>
      <c r="AC58" t="n">
        <v>47.62466255339247</v>
      </c>
      <c r="AD58" t="n">
        <v>38479.57520618811</v>
      </c>
      <c r="AE58" t="n">
        <v>52649.45239599618</v>
      </c>
      <c r="AF58" t="n">
        <v>3.049100754208699e-06</v>
      </c>
      <c r="AG58" t="n">
        <v>0.1608333333333333</v>
      </c>
      <c r="AH58" t="n">
        <v>47624.66255339247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12.9571</v>
      </c>
      <c r="E59" t="n">
        <v>7.72</v>
      </c>
      <c r="F59" t="n">
        <v>5.1</v>
      </c>
      <c r="G59" t="n">
        <v>76.5</v>
      </c>
      <c r="H59" t="n">
        <v>1.3</v>
      </c>
      <c r="I59" t="n">
        <v>4</v>
      </c>
      <c r="J59" t="n">
        <v>207.83</v>
      </c>
      <c r="K59" t="n">
        <v>53.44</v>
      </c>
      <c r="L59" t="n">
        <v>15.25</v>
      </c>
      <c r="M59" t="n">
        <v>2</v>
      </c>
      <c r="N59" t="n">
        <v>44.15</v>
      </c>
      <c r="O59" t="n">
        <v>25866.82</v>
      </c>
      <c r="P59" t="n">
        <v>58.45</v>
      </c>
      <c r="Q59" t="n">
        <v>202.81</v>
      </c>
      <c r="R59" t="n">
        <v>19.64</v>
      </c>
      <c r="S59" t="n">
        <v>13.89</v>
      </c>
      <c r="T59" t="n">
        <v>1197.88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38.37259747092538</v>
      </c>
      <c r="AB59" t="n">
        <v>52.50308073908584</v>
      </c>
      <c r="AC59" t="n">
        <v>47.4922604019833</v>
      </c>
      <c r="AD59" t="n">
        <v>38372.59747092538</v>
      </c>
      <c r="AE59" t="n">
        <v>52503.08073908584</v>
      </c>
      <c r="AF59" t="n">
        <v>3.048559607879804e-06</v>
      </c>
      <c r="AG59" t="n">
        <v>0.1608333333333333</v>
      </c>
      <c r="AH59" t="n">
        <v>47492.2604019833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12.9646</v>
      </c>
      <c r="E60" t="n">
        <v>7.71</v>
      </c>
      <c r="F60" t="n">
        <v>5.1</v>
      </c>
      <c r="G60" t="n">
        <v>76.44</v>
      </c>
      <c r="H60" t="n">
        <v>1.32</v>
      </c>
      <c r="I60" t="n">
        <v>4</v>
      </c>
      <c r="J60" t="n">
        <v>208.23</v>
      </c>
      <c r="K60" t="n">
        <v>53.44</v>
      </c>
      <c r="L60" t="n">
        <v>15.5</v>
      </c>
      <c r="M60" t="n">
        <v>2</v>
      </c>
      <c r="N60" t="n">
        <v>44.3</v>
      </c>
      <c r="O60" t="n">
        <v>25916.13</v>
      </c>
      <c r="P60" t="n">
        <v>58.47</v>
      </c>
      <c r="Q60" t="n">
        <v>202.81</v>
      </c>
      <c r="R60" t="n">
        <v>19.41</v>
      </c>
      <c r="S60" t="n">
        <v>13.89</v>
      </c>
      <c r="T60" t="n">
        <v>1085.54</v>
      </c>
      <c r="U60" t="n">
        <v>0.72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38.35925871176049</v>
      </c>
      <c r="AB60" t="n">
        <v>52.484830060332</v>
      </c>
      <c r="AC60" t="n">
        <v>47.47575154239469</v>
      </c>
      <c r="AD60" t="n">
        <v>38359.25871176049</v>
      </c>
      <c r="AE60" t="n">
        <v>52484.830060332</v>
      </c>
      <c r="AF60" t="n">
        <v>3.050324215474026e-06</v>
      </c>
      <c r="AG60" t="n">
        <v>0.160625</v>
      </c>
      <c r="AH60" t="n">
        <v>47475.75154239469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12.9622</v>
      </c>
      <c r="E61" t="n">
        <v>7.71</v>
      </c>
      <c r="F61" t="n">
        <v>5.1</v>
      </c>
      <c r="G61" t="n">
        <v>76.45999999999999</v>
      </c>
      <c r="H61" t="n">
        <v>1.34</v>
      </c>
      <c r="I61" t="n">
        <v>4</v>
      </c>
      <c r="J61" t="n">
        <v>208.63</v>
      </c>
      <c r="K61" t="n">
        <v>53.44</v>
      </c>
      <c r="L61" t="n">
        <v>15.75</v>
      </c>
      <c r="M61" t="n">
        <v>2</v>
      </c>
      <c r="N61" t="n">
        <v>44.45</v>
      </c>
      <c r="O61" t="n">
        <v>25965.5</v>
      </c>
      <c r="P61" t="n">
        <v>58.13</v>
      </c>
      <c r="Q61" t="n">
        <v>202.81</v>
      </c>
      <c r="R61" t="n">
        <v>19.45</v>
      </c>
      <c r="S61" t="n">
        <v>13.89</v>
      </c>
      <c r="T61" t="n">
        <v>1103.56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38.223191742447</v>
      </c>
      <c r="AB61" t="n">
        <v>52.29865723006716</v>
      </c>
      <c r="AC61" t="n">
        <v>47.30734678575456</v>
      </c>
      <c r="AD61" t="n">
        <v>38223.191742447</v>
      </c>
      <c r="AE61" t="n">
        <v>52298.65723006716</v>
      </c>
      <c r="AF61" t="n">
        <v>3.049759541043875e-06</v>
      </c>
      <c r="AG61" t="n">
        <v>0.160625</v>
      </c>
      <c r="AH61" t="n">
        <v>47307.34678575456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12.9599</v>
      </c>
      <c r="E62" t="n">
        <v>7.72</v>
      </c>
      <c r="F62" t="n">
        <v>5.1</v>
      </c>
      <c r="G62" t="n">
        <v>76.48</v>
      </c>
      <c r="H62" t="n">
        <v>1.36</v>
      </c>
      <c r="I62" t="n">
        <v>4</v>
      </c>
      <c r="J62" t="n">
        <v>209.03</v>
      </c>
      <c r="K62" t="n">
        <v>53.44</v>
      </c>
      <c r="L62" t="n">
        <v>16</v>
      </c>
      <c r="M62" t="n">
        <v>2</v>
      </c>
      <c r="N62" t="n">
        <v>44.6</v>
      </c>
      <c r="O62" t="n">
        <v>26014.91</v>
      </c>
      <c r="P62" t="n">
        <v>57.84</v>
      </c>
      <c r="Q62" t="n">
        <v>202.81</v>
      </c>
      <c r="R62" t="n">
        <v>19.54</v>
      </c>
      <c r="S62" t="n">
        <v>13.89</v>
      </c>
      <c r="T62" t="n">
        <v>1151.3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38.10866091306001</v>
      </c>
      <c r="AB62" t="n">
        <v>52.14195109655704</v>
      </c>
      <c r="AC62" t="n">
        <v>47.16559646568773</v>
      </c>
      <c r="AD62" t="n">
        <v>38108.66091306</v>
      </c>
      <c r="AE62" t="n">
        <v>52141.95109655704</v>
      </c>
      <c r="AF62" t="n">
        <v>3.04921839471498e-06</v>
      </c>
      <c r="AG62" t="n">
        <v>0.1608333333333333</v>
      </c>
      <c r="AH62" t="n">
        <v>47165.59646568773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12.9664</v>
      </c>
      <c r="E63" t="n">
        <v>7.71</v>
      </c>
      <c r="F63" t="n">
        <v>5.09</v>
      </c>
      <c r="G63" t="n">
        <v>76.42</v>
      </c>
      <c r="H63" t="n">
        <v>1.38</v>
      </c>
      <c r="I63" t="n">
        <v>4</v>
      </c>
      <c r="J63" t="n">
        <v>209.43</v>
      </c>
      <c r="K63" t="n">
        <v>53.44</v>
      </c>
      <c r="L63" t="n">
        <v>16.25</v>
      </c>
      <c r="M63" t="n">
        <v>2</v>
      </c>
      <c r="N63" t="n">
        <v>44.75</v>
      </c>
      <c r="O63" t="n">
        <v>26064.38</v>
      </c>
      <c r="P63" t="n">
        <v>57.48</v>
      </c>
      <c r="Q63" t="n">
        <v>202.81</v>
      </c>
      <c r="R63" t="n">
        <v>19.4</v>
      </c>
      <c r="S63" t="n">
        <v>13.89</v>
      </c>
      <c r="T63" t="n">
        <v>1081.7</v>
      </c>
      <c r="U63" t="n">
        <v>0.72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37.91617850737702</v>
      </c>
      <c r="AB63" t="n">
        <v>51.87858817737844</v>
      </c>
      <c r="AC63" t="n">
        <v>46.92736853388258</v>
      </c>
      <c r="AD63" t="n">
        <v>37916.17850737702</v>
      </c>
      <c r="AE63" t="n">
        <v>51878.58817737844</v>
      </c>
      <c r="AF63" t="n">
        <v>3.050747721296639e-06</v>
      </c>
      <c r="AG63" t="n">
        <v>0.160625</v>
      </c>
      <c r="AH63" t="n">
        <v>46927.36853388258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12.9744</v>
      </c>
      <c r="E64" t="n">
        <v>7.71</v>
      </c>
      <c r="F64" t="n">
        <v>5.09</v>
      </c>
      <c r="G64" t="n">
        <v>76.34999999999999</v>
      </c>
      <c r="H64" t="n">
        <v>1.4</v>
      </c>
      <c r="I64" t="n">
        <v>4</v>
      </c>
      <c r="J64" t="n">
        <v>209.84</v>
      </c>
      <c r="K64" t="n">
        <v>53.44</v>
      </c>
      <c r="L64" t="n">
        <v>16.5</v>
      </c>
      <c r="M64" t="n">
        <v>2</v>
      </c>
      <c r="N64" t="n">
        <v>44.9</v>
      </c>
      <c r="O64" t="n">
        <v>26113.9</v>
      </c>
      <c r="P64" t="n">
        <v>57.02</v>
      </c>
      <c r="Q64" t="n">
        <v>202.81</v>
      </c>
      <c r="R64" t="n">
        <v>19.25</v>
      </c>
      <c r="S64" t="n">
        <v>13.89</v>
      </c>
      <c r="T64" t="n">
        <v>1003.67</v>
      </c>
      <c r="U64" t="n">
        <v>0.72</v>
      </c>
      <c r="V64" t="n">
        <v>0.76</v>
      </c>
      <c r="W64" t="n">
        <v>0.64</v>
      </c>
      <c r="X64" t="n">
        <v>0.05</v>
      </c>
      <c r="Y64" t="n">
        <v>1</v>
      </c>
      <c r="Z64" t="n">
        <v>10</v>
      </c>
      <c r="AA64" t="n">
        <v>37.70127697490287</v>
      </c>
      <c r="AB64" t="n">
        <v>51.58455041986223</v>
      </c>
      <c r="AC64" t="n">
        <v>46.66139332725826</v>
      </c>
      <c r="AD64" t="n">
        <v>37701.27697490287</v>
      </c>
      <c r="AE64" t="n">
        <v>51584.55041986222</v>
      </c>
      <c r="AF64" t="n">
        <v>3.052629969397143e-06</v>
      </c>
      <c r="AG64" t="n">
        <v>0.160625</v>
      </c>
      <c r="AH64" t="n">
        <v>46661.39332725826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12.9622</v>
      </c>
      <c r="E65" t="n">
        <v>7.71</v>
      </c>
      <c r="F65" t="n">
        <v>5.1</v>
      </c>
      <c r="G65" t="n">
        <v>76.45999999999999</v>
      </c>
      <c r="H65" t="n">
        <v>1.42</v>
      </c>
      <c r="I65" t="n">
        <v>4</v>
      </c>
      <c r="J65" t="n">
        <v>210.24</v>
      </c>
      <c r="K65" t="n">
        <v>53.44</v>
      </c>
      <c r="L65" t="n">
        <v>16.75</v>
      </c>
      <c r="M65" t="n">
        <v>2</v>
      </c>
      <c r="N65" t="n">
        <v>45.05</v>
      </c>
      <c r="O65" t="n">
        <v>26163.47</v>
      </c>
      <c r="P65" t="n">
        <v>56.73</v>
      </c>
      <c r="Q65" t="n">
        <v>202.81</v>
      </c>
      <c r="R65" t="n">
        <v>19.41</v>
      </c>
      <c r="S65" t="n">
        <v>13.89</v>
      </c>
      <c r="T65" t="n">
        <v>1084.88</v>
      </c>
      <c r="U65" t="n">
        <v>0.72</v>
      </c>
      <c r="V65" t="n">
        <v>0.76</v>
      </c>
      <c r="W65" t="n">
        <v>0.65</v>
      </c>
      <c r="X65" t="n">
        <v>0.06</v>
      </c>
      <c r="Y65" t="n">
        <v>1</v>
      </c>
      <c r="Z65" t="n">
        <v>10</v>
      </c>
      <c r="AA65" t="n">
        <v>37.63542562298112</v>
      </c>
      <c r="AB65" t="n">
        <v>51.49444969500672</v>
      </c>
      <c r="AC65" t="n">
        <v>46.57989168912554</v>
      </c>
      <c r="AD65" t="n">
        <v>37635.42562298112</v>
      </c>
      <c r="AE65" t="n">
        <v>51494.44969500672</v>
      </c>
      <c r="AF65" t="n">
        <v>3.049759541043875e-06</v>
      </c>
      <c r="AG65" t="n">
        <v>0.160625</v>
      </c>
      <c r="AH65" t="n">
        <v>46579.89168912554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12.9795</v>
      </c>
      <c r="E66" t="n">
        <v>7.7</v>
      </c>
      <c r="F66" t="n">
        <v>5.09</v>
      </c>
      <c r="G66" t="n">
        <v>76.3</v>
      </c>
      <c r="H66" t="n">
        <v>1.43</v>
      </c>
      <c r="I66" t="n">
        <v>4</v>
      </c>
      <c r="J66" t="n">
        <v>210.64</v>
      </c>
      <c r="K66" t="n">
        <v>53.44</v>
      </c>
      <c r="L66" t="n">
        <v>17</v>
      </c>
      <c r="M66" t="n">
        <v>2</v>
      </c>
      <c r="N66" t="n">
        <v>45.21</v>
      </c>
      <c r="O66" t="n">
        <v>26213.09</v>
      </c>
      <c r="P66" t="n">
        <v>55.88</v>
      </c>
      <c r="Q66" t="n">
        <v>202.87</v>
      </c>
      <c r="R66" t="n">
        <v>19.1</v>
      </c>
      <c r="S66" t="n">
        <v>13.89</v>
      </c>
      <c r="T66" t="n">
        <v>930.45</v>
      </c>
      <c r="U66" t="n">
        <v>0.73</v>
      </c>
      <c r="V66" t="n">
        <v>0.76</v>
      </c>
      <c r="W66" t="n">
        <v>0.64</v>
      </c>
      <c r="X66" t="n">
        <v>0.05</v>
      </c>
      <c r="Y66" t="n">
        <v>1</v>
      </c>
      <c r="Z66" t="n">
        <v>10</v>
      </c>
      <c r="AA66" t="n">
        <v>37.20852851376587</v>
      </c>
      <c r="AB66" t="n">
        <v>50.91035023680997</v>
      </c>
      <c r="AC66" t="n">
        <v>46.05153786342859</v>
      </c>
      <c r="AD66" t="n">
        <v>37208.52851376587</v>
      </c>
      <c r="AE66" t="n">
        <v>50910.35023680997</v>
      </c>
      <c r="AF66" t="n">
        <v>3.053829902561215e-06</v>
      </c>
      <c r="AG66" t="n">
        <v>0.1604166666666667</v>
      </c>
      <c r="AH66" t="n">
        <v>46051.5378634286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12.9758</v>
      </c>
      <c r="E67" t="n">
        <v>7.71</v>
      </c>
      <c r="F67" t="n">
        <v>5.09</v>
      </c>
      <c r="G67" t="n">
        <v>76.34</v>
      </c>
      <c r="H67" t="n">
        <v>1.45</v>
      </c>
      <c r="I67" t="n">
        <v>4</v>
      </c>
      <c r="J67" t="n">
        <v>211.04</v>
      </c>
      <c r="K67" t="n">
        <v>53.44</v>
      </c>
      <c r="L67" t="n">
        <v>17.25</v>
      </c>
      <c r="M67" t="n">
        <v>2</v>
      </c>
      <c r="N67" t="n">
        <v>45.36</v>
      </c>
      <c r="O67" t="n">
        <v>26262.77</v>
      </c>
      <c r="P67" t="n">
        <v>55.52</v>
      </c>
      <c r="Q67" t="n">
        <v>202.84</v>
      </c>
      <c r="R67" t="n">
        <v>19.22</v>
      </c>
      <c r="S67" t="n">
        <v>13.89</v>
      </c>
      <c r="T67" t="n">
        <v>989.63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37.06836821003563</v>
      </c>
      <c r="AB67" t="n">
        <v>50.71857672581099</v>
      </c>
      <c r="AC67" t="n">
        <v>45.87806694716299</v>
      </c>
      <c r="AD67" t="n">
        <v>37068.36821003563</v>
      </c>
      <c r="AE67" t="n">
        <v>50718.57672581099</v>
      </c>
      <c r="AF67" t="n">
        <v>3.052959362814731e-06</v>
      </c>
      <c r="AG67" t="n">
        <v>0.160625</v>
      </c>
      <c r="AH67" t="n">
        <v>45878.066947163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12.972</v>
      </c>
      <c r="E68" t="n">
        <v>7.71</v>
      </c>
      <c r="F68" t="n">
        <v>5.09</v>
      </c>
      <c r="G68" t="n">
        <v>76.37</v>
      </c>
      <c r="H68" t="n">
        <v>1.47</v>
      </c>
      <c r="I68" t="n">
        <v>4</v>
      </c>
      <c r="J68" t="n">
        <v>211.45</v>
      </c>
      <c r="K68" t="n">
        <v>53.44</v>
      </c>
      <c r="L68" t="n">
        <v>17.5</v>
      </c>
      <c r="M68" t="n">
        <v>1</v>
      </c>
      <c r="N68" t="n">
        <v>45.51</v>
      </c>
      <c r="O68" t="n">
        <v>26312.5</v>
      </c>
      <c r="P68" t="n">
        <v>55.32</v>
      </c>
      <c r="Q68" t="n">
        <v>202.81</v>
      </c>
      <c r="R68" t="n">
        <v>19.19</v>
      </c>
      <c r="S68" t="n">
        <v>13.89</v>
      </c>
      <c r="T68" t="n">
        <v>974.4</v>
      </c>
      <c r="U68" t="n">
        <v>0.72</v>
      </c>
      <c r="V68" t="n">
        <v>0.76</v>
      </c>
      <c r="W68" t="n">
        <v>0.65</v>
      </c>
      <c r="X68" t="n">
        <v>0.05</v>
      </c>
      <c r="Y68" t="n">
        <v>1</v>
      </c>
      <c r="Z68" t="n">
        <v>10</v>
      </c>
      <c r="AA68" t="n">
        <v>36.99464961775931</v>
      </c>
      <c r="AB68" t="n">
        <v>50.61771169562424</v>
      </c>
      <c r="AC68" t="n">
        <v>45.78682833389201</v>
      </c>
      <c r="AD68" t="n">
        <v>36994.64961775931</v>
      </c>
      <c r="AE68" t="n">
        <v>50617.71169562425</v>
      </c>
      <c r="AF68" t="n">
        <v>3.052065294966992e-06</v>
      </c>
      <c r="AG68" t="n">
        <v>0.160625</v>
      </c>
      <c r="AH68" t="n">
        <v>45786.82833389201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12.9734</v>
      </c>
      <c r="E69" t="n">
        <v>7.71</v>
      </c>
      <c r="F69" t="n">
        <v>5.09</v>
      </c>
      <c r="G69" t="n">
        <v>76.36</v>
      </c>
      <c r="H69" t="n">
        <v>1.49</v>
      </c>
      <c r="I69" t="n">
        <v>4</v>
      </c>
      <c r="J69" t="n">
        <v>211.85</v>
      </c>
      <c r="K69" t="n">
        <v>53.44</v>
      </c>
      <c r="L69" t="n">
        <v>17.75</v>
      </c>
      <c r="M69" t="n">
        <v>1</v>
      </c>
      <c r="N69" t="n">
        <v>45.67</v>
      </c>
      <c r="O69" t="n">
        <v>26362.28</v>
      </c>
      <c r="P69" t="n">
        <v>55.09</v>
      </c>
      <c r="Q69" t="n">
        <v>202.81</v>
      </c>
      <c r="R69" t="n">
        <v>19.14</v>
      </c>
      <c r="S69" t="n">
        <v>13.89</v>
      </c>
      <c r="T69" t="n">
        <v>947.71</v>
      </c>
      <c r="U69" t="n">
        <v>0.73</v>
      </c>
      <c r="V69" t="n">
        <v>0.76</v>
      </c>
      <c r="W69" t="n">
        <v>0.65</v>
      </c>
      <c r="X69" t="n">
        <v>0.05</v>
      </c>
      <c r="Y69" t="n">
        <v>1</v>
      </c>
      <c r="Z69" t="n">
        <v>10</v>
      </c>
      <c r="AA69" t="n">
        <v>36.89442755624668</v>
      </c>
      <c r="AB69" t="n">
        <v>50.48058344957804</v>
      </c>
      <c r="AC69" t="n">
        <v>45.66278741518734</v>
      </c>
      <c r="AD69" t="n">
        <v>36894.42755624668</v>
      </c>
      <c r="AE69" t="n">
        <v>50480.58344957804</v>
      </c>
      <c r="AF69" t="n">
        <v>3.05239468838458e-06</v>
      </c>
      <c r="AG69" t="n">
        <v>0.160625</v>
      </c>
      <c r="AH69" t="n">
        <v>45662.78741518734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12.9772</v>
      </c>
      <c r="E70" t="n">
        <v>7.71</v>
      </c>
      <c r="F70" t="n">
        <v>5.09</v>
      </c>
      <c r="G70" t="n">
        <v>76.33</v>
      </c>
      <c r="H70" t="n">
        <v>1.51</v>
      </c>
      <c r="I70" t="n">
        <v>4</v>
      </c>
      <c r="J70" t="n">
        <v>212.25</v>
      </c>
      <c r="K70" t="n">
        <v>53.44</v>
      </c>
      <c r="L70" t="n">
        <v>18</v>
      </c>
      <c r="M70" t="n">
        <v>0</v>
      </c>
      <c r="N70" t="n">
        <v>45.82</v>
      </c>
      <c r="O70" t="n">
        <v>26412.11</v>
      </c>
      <c r="P70" t="n">
        <v>55.08</v>
      </c>
      <c r="Q70" t="n">
        <v>202.81</v>
      </c>
      <c r="R70" t="n">
        <v>19.1</v>
      </c>
      <c r="S70" t="n">
        <v>13.89</v>
      </c>
      <c r="T70" t="n">
        <v>928.45</v>
      </c>
      <c r="U70" t="n">
        <v>0.73</v>
      </c>
      <c r="V70" t="n">
        <v>0.76</v>
      </c>
      <c r="W70" t="n">
        <v>0.65</v>
      </c>
      <c r="X70" t="n">
        <v>0.05</v>
      </c>
      <c r="Y70" t="n">
        <v>1</v>
      </c>
      <c r="Z70" t="n">
        <v>10</v>
      </c>
      <c r="AA70" t="n">
        <v>36.88010453236107</v>
      </c>
      <c r="AB70" t="n">
        <v>50.46098605641064</v>
      </c>
      <c r="AC70" t="n">
        <v>45.64506036971866</v>
      </c>
      <c r="AD70" t="n">
        <v>36880.10453236107</v>
      </c>
      <c r="AE70" t="n">
        <v>50460.98605641064</v>
      </c>
      <c r="AF70" t="n">
        <v>3.05328875623232e-06</v>
      </c>
      <c r="AG70" t="n">
        <v>0.160625</v>
      </c>
      <c r="AH70" t="n">
        <v>45645.06036971866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11.1152</v>
      </c>
      <c r="E2" t="n">
        <v>9</v>
      </c>
      <c r="F2" t="n">
        <v>5.89</v>
      </c>
      <c r="G2" t="n">
        <v>8.210000000000001</v>
      </c>
      <c r="H2" t="n">
        <v>0.15</v>
      </c>
      <c r="I2" t="n">
        <v>43</v>
      </c>
      <c r="J2" t="n">
        <v>116.05</v>
      </c>
      <c r="K2" t="n">
        <v>43.4</v>
      </c>
      <c r="L2" t="n">
        <v>1</v>
      </c>
      <c r="M2" t="n">
        <v>41</v>
      </c>
      <c r="N2" t="n">
        <v>16.65</v>
      </c>
      <c r="O2" t="n">
        <v>14546.17</v>
      </c>
      <c r="P2" t="n">
        <v>57.95</v>
      </c>
      <c r="Q2" t="n">
        <v>202.86</v>
      </c>
      <c r="R2" t="n">
        <v>44.22</v>
      </c>
      <c r="S2" t="n">
        <v>13.89</v>
      </c>
      <c r="T2" t="n">
        <v>13293.64</v>
      </c>
      <c r="U2" t="n">
        <v>0.31</v>
      </c>
      <c r="V2" t="n">
        <v>0.66</v>
      </c>
      <c r="W2" t="n">
        <v>0.7</v>
      </c>
      <c r="X2" t="n">
        <v>0.85</v>
      </c>
      <c r="Y2" t="n">
        <v>1</v>
      </c>
      <c r="Z2" t="n">
        <v>10</v>
      </c>
      <c r="AA2" t="n">
        <v>43.18202362665197</v>
      </c>
      <c r="AB2" t="n">
        <v>59.08354978239707</v>
      </c>
      <c r="AC2" t="n">
        <v>53.44469871545996</v>
      </c>
      <c r="AD2" t="n">
        <v>43182.02362665197</v>
      </c>
      <c r="AE2" t="n">
        <v>59083.54978239707</v>
      </c>
      <c r="AF2" t="n">
        <v>2.829241503868723e-06</v>
      </c>
      <c r="AG2" t="n">
        <v>0.1875</v>
      </c>
      <c r="AH2" t="n">
        <v>53444.69871545996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11.6788</v>
      </c>
      <c r="E3" t="n">
        <v>8.56</v>
      </c>
      <c r="F3" t="n">
        <v>5.69</v>
      </c>
      <c r="G3" t="n">
        <v>10.35</v>
      </c>
      <c r="H3" t="n">
        <v>0.19</v>
      </c>
      <c r="I3" t="n">
        <v>33</v>
      </c>
      <c r="J3" t="n">
        <v>116.37</v>
      </c>
      <c r="K3" t="n">
        <v>43.4</v>
      </c>
      <c r="L3" t="n">
        <v>1.25</v>
      </c>
      <c r="M3" t="n">
        <v>31</v>
      </c>
      <c r="N3" t="n">
        <v>16.72</v>
      </c>
      <c r="O3" t="n">
        <v>14585.96</v>
      </c>
      <c r="P3" t="n">
        <v>55.66</v>
      </c>
      <c r="Q3" t="n">
        <v>202.93</v>
      </c>
      <c r="R3" t="n">
        <v>37.87</v>
      </c>
      <c r="S3" t="n">
        <v>13.89</v>
      </c>
      <c r="T3" t="n">
        <v>10171.62</v>
      </c>
      <c r="U3" t="n">
        <v>0.37</v>
      </c>
      <c r="V3" t="n">
        <v>0.68</v>
      </c>
      <c r="W3" t="n">
        <v>0.6899999999999999</v>
      </c>
      <c r="X3" t="n">
        <v>0.65</v>
      </c>
      <c r="Y3" t="n">
        <v>1</v>
      </c>
      <c r="Z3" t="n">
        <v>10</v>
      </c>
      <c r="AA3" t="n">
        <v>39.70729832945705</v>
      </c>
      <c r="AB3" t="n">
        <v>54.32927733656616</v>
      </c>
      <c r="AC3" t="n">
        <v>49.14416735928857</v>
      </c>
      <c r="AD3" t="n">
        <v>39707.29832945704</v>
      </c>
      <c r="AE3" t="n">
        <v>54329.27733656616</v>
      </c>
      <c r="AF3" t="n">
        <v>2.972699157494426e-06</v>
      </c>
      <c r="AG3" t="n">
        <v>0.1783333333333333</v>
      </c>
      <c r="AH3" t="n">
        <v>49144.16735928856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12.0546</v>
      </c>
      <c r="E4" t="n">
        <v>8.300000000000001</v>
      </c>
      <c r="F4" t="n">
        <v>5.57</v>
      </c>
      <c r="G4" t="n">
        <v>12.37</v>
      </c>
      <c r="H4" t="n">
        <v>0.23</v>
      </c>
      <c r="I4" t="n">
        <v>27</v>
      </c>
      <c r="J4" t="n">
        <v>116.69</v>
      </c>
      <c r="K4" t="n">
        <v>43.4</v>
      </c>
      <c r="L4" t="n">
        <v>1.5</v>
      </c>
      <c r="M4" t="n">
        <v>25</v>
      </c>
      <c r="N4" t="n">
        <v>16.79</v>
      </c>
      <c r="O4" t="n">
        <v>14625.77</v>
      </c>
      <c r="P4" t="n">
        <v>54.08</v>
      </c>
      <c r="Q4" t="n">
        <v>202.85</v>
      </c>
      <c r="R4" t="n">
        <v>34.13</v>
      </c>
      <c r="S4" t="n">
        <v>13.89</v>
      </c>
      <c r="T4" t="n">
        <v>8331.15</v>
      </c>
      <c r="U4" t="n">
        <v>0.41</v>
      </c>
      <c r="V4" t="n">
        <v>0.7</v>
      </c>
      <c r="W4" t="n">
        <v>0.68</v>
      </c>
      <c r="X4" t="n">
        <v>0.53</v>
      </c>
      <c r="Y4" t="n">
        <v>1</v>
      </c>
      <c r="Z4" t="n">
        <v>10</v>
      </c>
      <c r="AA4" t="n">
        <v>37.57387787832546</v>
      </c>
      <c r="AB4" t="n">
        <v>51.4102373554744</v>
      </c>
      <c r="AC4" t="n">
        <v>46.50371645708516</v>
      </c>
      <c r="AD4" t="n">
        <v>37573.87787832546</v>
      </c>
      <c r="AE4" t="n">
        <v>51410.2373554744</v>
      </c>
      <c r="AF4" t="n">
        <v>3.06835456244925e-06</v>
      </c>
      <c r="AG4" t="n">
        <v>0.1729166666666667</v>
      </c>
      <c r="AH4" t="n">
        <v>46503.71645708516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12.3094</v>
      </c>
      <c r="E5" t="n">
        <v>8.119999999999999</v>
      </c>
      <c r="F5" t="n">
        <v>5.49</v>
      </c>
      <c r="G5" t="n">
        <v>14.32</v>
      </c>
      <c r="H5" t="n">
        <v>0.26</v>
      </c>
      <c r="I5" t="n">
        <v>23</v>
      </c>
      <c r="J5" t="n">
        <v>117.01</v>
      </c>
      <c r="K5" t="n">
        <v>43.4</v>
      </c>
      <c r="L5" t="n">
        <v>1.75</v>
      </c>
      <c r="M5" t="n">
        <v>21</v>
      </c>
      <c r="N5" t="n">
        <v>16.86</v>
      </c>
      <c r="O5" t="n">
        <v>14665.62</v>
      </c>
      <c r="P5" t="n">
        <v>53.02</v>
      </c>
      <c r="Q5" t="n">
        <v>202.85</v>
      </c>
      <c r="R5" t="n">
        <v>31.91</v>
      </c>
      <c r="S5" t="n">
        <v>13.89</v>
      </c>
      <c r="T5" t="n">
        <v>7241.85</v>
      </c>
      <c r="U5" t="n">
        <v>0.44</v>
      </c>
      <c r="V5" t="n">
        <v>0.7</v>
      </c>
      <c r="W5" t="n">
        <v>0.67</v>
      </c>
      <c r="X5" t="n">
        <v>0.45</v>
      </c>
      <c r="Y5" t="n">
        <v>1</v>
      </c>
      <c r="Z5" t="n">
        <v>10</v>
      </c>
      <c r="AA5" t="n">
        <v>36.20801997344733</v>
      </c>
      <c r="AB5" t="n">
        <v>49.54141031263116</v>
      </c>
      <c r="AC5" t="n">
        <v>44.81324764429009</v>
      </c>
      <c r="AD5" t="n">
        <v>36208.01997344733</v>
      </c>
      <c r="AE5" t="n">
        <v>49541.41031263117</v>
      </c>
      <c r="AF5" t="n">
        <v>3.133210861497918e-06</v>
      </c>
      <c r="AG5" t="n">
        <v>0.1691666666666667</v>
      </c>
      <c r="AH5" t="n">
        <v>44813.2476442901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12.5453</v>
      </c>
      <c r="E6" t="n">
        <v>7.97</v>
      </c>
      <c r="F6" t="n">
        <v>5.41</v>
      </c>
      <c r="G6" t="n">
        <v>16.23</v>
      </c>
      <c r="H6" t="n">
        <v>0.3</v>
      </c>
      <c r="I6" t="n">
        <v>20</v>
      </c>
      <c r="J6" t="n">
        <v>117.34</v>
      </c>
      <c r="K6" t="n">
        <v>43.4</v>
      </c>
      <c r="L6" t="n">
        <v>2</v>
      </c>
      <c r="M6" t="n">
        <v>18</v>
      </c>
      <c r="N6" t="n">
        <v>16.94</v>
      </c>
      <c r="O6" t="n">
        <v>14705.49</v>
      </c>
      <c r="P6" t="n">
        <v>51.95</v>
      </c>
      <c r="Q6" t="n">
        <v>202.94</v>
      </c>
      <c r="R6" t="n">
        <v>29.22</v>
      </c>
      <c r="S6" t="n">
        <v>13.89</v>
      </c>
      <c r="T6" t="n">
        <v>5911.83</v>
      </c>
      <c r="U6" t="n">
        <v>0.48</v>
      </c>
      <c r="V6" t="n">
        <v>0.72</v>
      </c>
      <c r="W6" t="n">
        <v>0.67</v>
      </c>
      <c r="X6" t="n">
        <v>0.37</v>
      </c>
      <c r="Y6" t="n">
        <v>1</v>
      </c>
      <c r="Z6" t="n">
        <v>10</v>
      </c>
      <c r="AA6" t="n">
        <v>34.94421363470438</v>
      </c>
      <c r="AB6" t="n">
        <v>47.81221472477078</v>
      </c>
      <c r="AC6" t="n">
        <v>43.24908405638872</v>
      </c>
      <c r="AD6" t="n">
        <v>34944.21363470438</v>
      </c>
      <c r="AE6" t="n">
        <v>47812.21472477078</v>
      </c>
      <c r="AF6" t="n">
        <v>3.193256391111656e-06</v>
      </c>
      <c r="AG6" t="n">
        <v>0.1660416666666667</v>
      </c>
      <c r="AH6" t="n">
        <v>43249.08405638872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12.664</v>
      </c>
      <c r="E7" t="n">
        <v>7.9</v>
      </c>
      <c r="F7" t="n">
        <v>5.38</v>
      </c>
      <c r="G7" t="n">
        <v>17.94</v>
      </c>
      <c r="H7" t="n">
        <v>0.34</v>
      </c>
      <c r="I7" t="n">
        <v>18</v>
      </c>
      <c r="J7" t="n">
        <v>117.66</v>
      </c>
      <c r="K7" t="n">
        <v>43.4</v>
      </c>
      <c r="L7" t="n">
        <v>2.25</v>
      </c>
      <c r="M7" t="n">
        <v>16</v>
      </c>
      <c r="N7" t="n">
        <v>17.01</v>
      </c>
      <c r="O7" t="n">
        <v>14745.39</v>
      </c>
      <c r="P7" t="n">
        <v>51.28</v>
      </c>
      <c r="Q7" t="n">
        <v>202.81</v>
      </c>
      <c r="R7" t="n">
        <v>28.35</v>
      </c>
      <c r="S7" t="n">
        <v>13.89</v>
      </c>
      <c r="T7" t="n">
        <v>5484.42</v>
      </c>
      <c r="U7" t="n">
        <v>0.49</v>
      </c>
      <c r="V7" t="n">
        <v>0.72</v>
      </c>
      <c r="W7" t="n">
        <v>0.67</v>
      </c>
      <c r="X7" t="n">
        <v>0.34</v>
      </c>
      <c r="Y7" t="n">
        <v>1</v>
      </c>
      <c r="Z7" t="n">
        <v>10</v>
      </c>
      <c r="AA7" t="n">
        <v>34.28883538653508</v>
      </c>
      <c r="AB7" t="n">
        <v>46.91549729238216</v>
      </c>
      <c r="AC7" t="n">
        <v>42.43794807719377</v>
      </c>
      <c r="AD7" t="n">
        <v>34288.83538653508</v>
      </c>
      <c r="AE7" t="n">
        <v>46915.49729238216</v>
      </c>
      <c r="AF7" t="n">
        <v>3.223470059467531e-06</v>
      </c>
      <c r="AG7" t="n">
        <v>0.1645833333333333</v>
      </c>
      <c r="AH7" t="n">
        <v>42437.94807719377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12.8036</v>
      </c>
      <c r="E8" t="n">
        <v>7.81</v>
      </c>
      <c r="F8" t="n">
        <v>5.34</v>
      </c>
      <c r="G8" t="n">
        <v>20.04</v>
      </c>
      <c r="H8" t="n">
        <v>0.37</v>
      </c>
      <c r="I8" t="n">
        <v>16</v>
      </c>
      <c r="J8" t="n">
        <v>117.98</v>
      </c>
      <c r="K8" t="n">
        <v>43.4</v>
      </c>
      <c r="L8" t="n">
        <v>2.5</v>
      </c>
      <c r="M8" t="n">
        <v>14</v>
      </c>
      <c r="N8" t="n">
        <v>17.08</v>
      </c>
      <c r="O8" t="n">
        <v>14785.31</v>
      </c>
      <c r="P8" t="n">
        <v>50.56</v>
      </c>
      <c r="Q8" t="n">
        <v>202.85</v>
      </c>
      <c r="R8" t="n">
        <v>27.12</v>
      </c>
      <c r="S8" t="n">
        <v>13.89</v>
      </c>
      <c r="T8" t="n">
        <v>4879.12</v>
      </c>
      <c r="U8" t="n">
        <v>0.51</v>
      </c>
      <c r="V8" t="n">
        <v>0.72</v>
      </c>
      <c r="W8" t="n">
        <v>0.66</v>
      </c>
      <c r="X8" t="n">
        <v>0.31</v>
      </c>
      <c r="Y8" t="n">
        <v>1</v>
      </c>
      <c r="Z8" t="n">
        <v>10</v>
      </c>
      <c r="AA8" t="n">
        <v>33.55308685250841</v>
      </c>
      <c r="AB8" t="n">
        <v>45.90881368919725</v>
      </c>
      <c r="AC8" t="n">
        <v>41.52734094420453</v>
      </c>
      <c r="AD8" t="n">
        <v>33553.08685250841</v>
      </c>
      <c r="AE8" t="n">
        <v>45908.81368919725</v>
      </c>
      <c r="AF8" t="n">
        <v>3.259003573389014e-06</v>
      </c>
      <c r="AG8" t="n">
        <v>0.1627083333333333</v>
      </c>
      <c r="AH8" t="n">
        <v>41527.34094420453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12.9496</v>
      </c>
      <c r="E9" t="n">
        <v>7.72</v>
      </c>
      <c r="F9" t="n">
        <v>5.3</v>
      </c>
      <c r="G9" t="n">
        <v>22.73</v>
      </c>
      <c r="H9" t="n">
        <v>0.41</v>
      </c>
      <c r="I9" t="n">
        <v>14</v>
      </c>
      <c r="J9" t="n">
        <v>118.31</v>
      </c>
      <c r="K9" t="n">
        <v>43.4</v>
      </c>
      <c r="L9" t="n">
        <v>2.75</v>
      </c>
      <c r="M9" t="n">
        <v>12</v>
      </c>
      <c r="N9" t="n">
        <v>17.16</v>
      </c>
      <c r="O9" t="n">
        <v>14825.26</v>
      </c>
      <c r="P9" t="n">
        <v>49.78</v>
      </c>
      <c r="Q9" t="n">
        <v>202.81</v>
      </c>
      <c r="R9" t="n">
        <v>25.87</v>
      </c>
      <c r="S9" t="n">
        <v>13.89</v>
      </c>
      <c r="T9" t="n">
        <v>4265.03</v>
      </c>
      <c r="U9" t="n">
        <v>0.54</v>
      </c>
      <c r="V9" t="n">
        <v>0.73</v>
      </c>
      <c r="W9" t="n">
        <v>0.66</v>
      </c>
      <c r="X9" t="n">
        <v>0.27</v>
      </c>
      <c r="Y9" t="n">
        <v>1</v>
      </c>
      <c r="Z9" t="n">
        <v>10</v>
      </c>
      <c r="AA9" t="n">
        <v>32.79272793012673</v>
      </c>
      <c r="AB9" t="n">
        <v>44.86845706693149</v>
      </c>
      <c r="AC9" t="n">
        <v>40.58627449781502</v>
      </c>
      <c r="AD9" t="n">
        <v>32792.72793012673</v>
      </c>
      <c r="AE9" t="n">
        <v>44868.45706693149</v>
      </c>
      <c r="AF9" t="n">
        <v>3.296166130928675e-06</v>
      </c>
      <c r="AG9" t="n">
        <v>0.1608333333333333</v>
      </c>
      <c r="AH9" t="n">
        <v>40586.27449781502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13.0251</v>
      </c>
      <c r="E10" t="n">
        <v>7.68</v>
      </c>
      <c r="F10" t="n">
        <v>5.28</v>
      </c>
      <c r="G10" t="n">
        <v>24.38</v>
      </c>
      <c r="H10" t="n">
        <v>0.45</v>
      </c>
      <c r="I10" t="n">
        <v>13</v>
      </c>
      <c r="J10" t="n">
        <v>118.63</v>
      </c>
      <c r="K10" t="n">
        <v>43.4</v>
      </c>
      <c r="L10" t="n">
        <v>3</v>
      </c>
      <c r="M10" t="n">
        <v>11</v>
      </c>
      <c r="N10" t="n">
        <v>17.23</v>
      </c>
      <c r="O10" t="n">
        <v>14865.24</v>
      </c>
      <c r="P10" t="n">
        <v>49.35</v>
      </c>
      <c r="Q10" t="n">
        <v>202.82</v>
      </c>
      <c r="R10" t="n">
        <v>25.21</v>
      </c>
      <c r="S10" t="n">
        <v>13.89</v>
      </c>
      <c r="T10" t="n">
        <v>3941.19</v>
      </c>
      <c r="U10" t="n">
        <v>0.55</v>
      </c>
      <c r="V10" t="n">
        <v>0.73</v>
      </c>
      <c r="W10" t="n">
        <v>0.66</v>
      </c>
      <c r="X10" t="n">
        <v>0.24</v>
      </c>
      <c r="Y10" t="n">
        <v>1</v>
      </c>
      <c r="Z10" t="n">
        <v>10</v>
      </c>
      <c r="AA10" t="n">
        <v>32.39678752944322</v>
      </c>
      <c r="AB10" t="n">
        <v>44.32671394306126</v>
      </c>
      <c r="AC10" t="n">
        <v>40.09623457734411</v>
      </c>
      <c r="AD10" t="n">
        <v>32396.78752944322</v>
      </c>
      <c r="AE10" t="n">
        <v>44326.71394306126</v>
      </c>
      <c r="AF10" t="n">
        <v>3.315383754861856e-06</v>
      </c>
      <c r="AG10" t="n">
        <v>0.16</v>
      </c>
      <c r="AH10" t="n">
        <v>40096.2345773441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13.0971</v>
      </c>
      <c r="E11" t="n">
        <v>7.64</v>
      </c>
      <c r="F11" t="n">
        <v>5.26</v>
      </c>
      <c r="G11" t="n">
        <v>26.32</v>
      </c>
      <c r="H11" t="n">
        <v>0.48</v>
      </c>
      <c r="I11" t="n">
        <v>12</v>
      </c>
      <c r="J11" t="n">
        <v>118.96</v>
      </c>
      <c r="K11" t="n">
        <v>43.4</v>
      </c>
      <c r="L11" t="n">
        <v>3.25</v>
      </c>
      <c r="M11" t="n">
        <v>10</v>
      </c>
      <c r="N11" t="n">
        <v>17.31</v>
      </c>
      <c r="O11" t="n">
        <v>14905.25</v>
      </c>
      <c r="P11" t="n">
        <v>49.03</v>
      </c>
      <c r="Q11" t="n">
        <v>202.87</v>
      </c>
      <c r="R11" t="n">
        <v>24.69</v>
      </c>
      <c r="S11" t="n">
        <v>13.89</v>
      </c>
      <c r="T11" t="n">
        <v>3685.68</v>
      </c>
      <c r="U11" t="n">
        <v>0.5600000000000001</v>
      </c>
      <c r="V11" t="n">
        <v>0.73</v>
      </c>
      <c r="W11" t="n">
        <v>0.66</v>
      </c>
      <c r="X11" t="n">
        <v>0.23</v>
      </c>
      <c r="Y11" t="n">
        <v>1</v>
      </c>
      <c r="Z11" t="n">
        <v>10</v>
      </c>
      <c r="AA11" t="n">
        <v>32.0590289864694</v>
      </c>
      <c r="AB11" t="n">
        <v>43.86457780371144</v>
      </c>
      <c r="AC11" t="n">
        <v>39.67820406252031</v>
      </c>
      <c r="AD11" t="n">
        <v>32059.0289864694</v>
      </c>
      <c r="AE11" t="n">
        <v>43864.57780371144</v>
      </c>
      <c r="AF11" t="n">
        <v>3.333710495566346e-06</v>
      </c>
      <c r="AG11" t="n">
        <v>0.1591666666666667</v>
      </c>
      <c r="AH11" t="n">
        <v>39678.20406252031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13.1839</v>
      </c>
      <c r="E12" t="n">
        <v>7.58</v>
      </c>
      <c r="F12" t="n">
        <v>5.24</v>
      </c>
      <c r="G12" t="n">
        <v>28.57</v>
      </c>
      <c r="H12" t="n">
        <v>0.52</v>
      </c>
      <c r="I12" t="n">
        <v>11</v>
      </c>
      <c r="J12" t="n">
        <v>119.28</v>
      </c>
      <c r="K12" t="n">
        <v>43.4</v>
      </c>
      <c r="L12" t="n">
        <v>3.5</v>
      </c>
      <c r="M12" t="n">
        <v>9</v>
      </c>
      <c r="N12" t="n">
        <v>17.38</v>
      </c>
      <c r="O12" t="n">
        <v>14945.29</v>
      </c>
      <c r="P12" t="n">
        <v>48.23</v>
      </c>
      <c r="Q12" t="n">
        <v>202.81</v>
      </c>
      <c r="R12" t="n">
        <v>23.94</v>
      </c>
      <c r="S12" t="n">
        <v>13.89</v>
      </c>
      <c r="T12" t="n">
        <v>3315.9</v>
      </c>
      <c r="U12" t="n">
        <v>0.58</v>
      </c>
      <c r="V12" t="n">
        <v>0.74</v>
      </c>
      <c r="W12" t="n">
        <v>0.65</v>
      </c>
      <c r="X12" t="n">
        <v>0.2</v>
      </c>
      <c r="Y12" t="n">
        <v>1</v>
      </c>
      <c r="Z12" t="n">
        <v>10</v>
      </c>
      <c r="AA12" t="n">
        <v>31.49207953878139</v>
      </c>
      <c r="AB12" t="n">
        <v>43.0888525573441</v>
      </c>
      <c r="AC12" t="n">
        <v>38.97651294492673</v>
      </c>
      <c r="AD12" t="n">
        <v>31492.07953878139</v>
      </c>
      <c r="AE12" t="n">
        <v>43088.8525573441</v>
      </c>
      <c r="AF12" t="n">
        <v>3.35580439963787e-06</v>
      </c>
      <c r="AG12" t="n">
        <v>0.1579166666666667</v>
      </c>
      <c r="AH12" t="n">
        <v>38976.51294492673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13.1858</v>
      </c>
      <c r="E13" t="n">
        <v>7.58</v>
      </c>
      <c r="F13" t="n">
        <v>5.24</v>
      </c>
      <c r="G13" t="n">
        <v>28.57</v>
      </c>
      <c r="H13" t="n">
        <v>0.55</v>
      </c>
      <c r="I13" t="n">
        <v>11</v>
      </c>
      <c r="J13" t="n">
        <v>119.61</v>
      </c>
      <c r="K13" t="n">
        <v>43.4</v>
      </c>
      <c r="L13" t="n">
        <v>3.75</v>
      </c>
      <c r="M13" t="n">
        <v>9</v>
      </c>
      <c r="N13" t="n">
        <v>17.46</v>
      </c>
      <c r="O13" t="n">
        <v>14985.35</v>
      </c>
      <c r="P13" t="n">
        <v>47.8</v>
      </c>
      <c r="Q13" t="n">
        <v>202.83</v>
      </c>
      <c r="R13" t="n">
        <v>23.73</v>
      </c>
      <c r="S13" t="n">
        <v>13.89</v>
      </c>
      <c r="T13" t="n">
        <v>3211.36</v>
      </c>
      <c r="U13" t="n">
        <v>0.59</v>
      </c>
      <c r="V13" t="n">
        <v>0.74</v>
      </c>
      <c r="W13" t="n">
        <v>0.66</v>
      </c>
      <c r="X13" t="n">
        <v>0.2</v>
      </c>
      <c r="Y13" t="n">
        <v>1</v>
      </c>
      <c r="Z13" t="n">
        <v>10</v>
      </c>
      <c r="AA13" t="n">
        <v>31.3103993477754</v>
      </c>
      <c r="AB13" t="n">
        <v>42.84026970484655</v>
      </c>
      <c r="AC13" t="n">
        <v>38.75165449098259</v>
      </c>
      <c r="AD13" t="n">
        <v>31310.3993477754</v>
      </c>
      <c r="AE13" t="n">
        <v>42840.26970484655</v>
      </c>
      <c r="AF13" t="n">
        <v>3.356288021962016e-06</v>
      </c>
      <c r="AG13" t="n">
        <v>0.1579166666666667</v>
      </c>
      <c r="AH13" t="n">
        <v>38751.65449098259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13.269</v>
      </c>
      <c r="E14" t="n">
        <v>7.54</v>
      </c>
      <c r="F14" t="n">
        <v>5.21</v>
      </c>
      <c r="G14" t="n">
        <v>31.28</v>
      </c>
      <c r="H14" t="n">
        <v>0.59</v>
      </c>
      <c r="I14" t="n">
        <v>10</v>
      </c>
      <c r="J14" t="n">
        <v>119.93</v>
      </c>
      <c r="K14" t="n">
        <v>43.4</v>
      </c>
      <c r="L14" t="n">
        <v>4</v>
      </c>
      <c r="M14" t="n">
        <v>8</v>
      </c>
      <c r="N14" t="n">
        <v>17.53</v>
      </c>
      <c r="O14" t="n">
        <v>15025.44</v>
      </c>
      <c r="P14" t="n">
        <v>47.44</v>
      </c>
      <c r="Q14" t="n">
        <v>202.81</v>
      </c>
      <c r="R14" t="n">
        <v>23.11</v>
      </c>
      <c r="S14" t="n">
        <v>13.89</v>
      </c>
      <c r="T14" t="n">
        <v>2902.36</v>
      </c>
      <c r="U14" t="n">
        <v>0.6</v>
      </c>
      <c r="V14" t="n">
        <v>0.74</v>
      </c>
      <c r="W14" t="n">
        <v>0.65</v>
      </c>
      <c r="X14" t="n">
        <v>0.18</v>
      </c>
      <c r="Y14" t="n">
        <v>1</v>
      </c>
      <c r="Z14" t="n">
        <v>10</v>
      </c>
      <c r="AA14" t="n">
        <v>30.92419686526821</v>
      </c>
      <c r="AB14" t="n">
        <v>42.31185043023172</v>
      </c>
      <c r="AC14" t="n">
        <v>38.27366681029432</v>
      </c>
      <c r="AD14" t="n">
        <v>30924.19686526821</v>
      </c>
      <c r="AE14" t="n">
        <v>42311.85043023172</v>
      </c>
      <c r="AF14" t="n">
        <v>3.377465588998316e-06</v>
      </c>
      <c r="AG14" t="n">
        <v>0.1570833333333333</v>
      </c>
      <c r="AH14" t="n">
        <v>38273.66681029431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13.3314</v>
      </c>
      <c r="E15" t="n">
        <v>7.5</v>
      </c>
      <c r="F15" t="n">
        <v>5.2</v>
      </c>
      <c r="G15" t="n">
        <v>34.68</v>
      </c>
      <c r="H15" t="n">
        <v>0.62</v>
      </c>
      <c r="I15" t="n">
        <v>9</v>
      </c>
      <c r="J15" t="n">
        <v>120.26</v>
      </c>
      <c r="K15" t="n">
        <v>43.4</v>
      </c>
      <c r="L15" t="n">
        <v>4.25</v>
      </c>
      <c r="M15" t="n">
        <v>7</v>
      </c>
      <c r="N15" t="n">
        <v>17.61</v>
      </c>
      <c r="O15" t="n">
        <v>15065.56</v>
      </c>
      <c r="P15" t="n">
        <v>46.7</v>
      </c>
      <c r="Q15" t="n">
        <v>202.84</v>
      </c>
      <c r="R15" t="n">
        <v>22.66</v>
      </c>
      <c r="S15" t="n">
        <v>13.89</v>
      </c>
      <c r="T15" t="n">
        <v>2686.01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30.4670238380595</v>
      </c>
      <c r="AB15" t="n">
        <v>41.6863261253573</v>
      </c>
      <c r="AC15" t="n">
        <v>37.70784166714638</v>
      </c>
      <c r="AD15" t="n">
        <v>30467.0238380595</v>
      </c>
      <c r="AE15" t="n">
        <v>41686.3261253573</v>
      </c>
      <c r="AF15" t="n">
        <v>3.393348764275541e-06</v>
      </c>
      <c r="AG15" t="n">
        <v>0.15625</v>
      </c>
      <c r="AH15" t="n">
        <v>37707.84166714638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13.3304</v>
      </c>
      <c r="E16" t="n">
        <v>7.5</v>
      </c>
      <c r="F16" t="n">
        <v>5.2</v>
      </c>
      <c r="G16" t="n">
        <v>34.68</v>
      </c>
      <c r="H16" t="n">
        <v>0.66</v>
      </c>
      <c r="I16" t="n">
        <v>9</v>
      </c>
      <c r="J16" t="n">
        <v>120.58</v>
      </c>
      <c r="K16" t="n">
        <v>43.4</v>
      </c>
      <c r="L16" t="n">
        <v>4.5</v>
      </c>
      <c r="M16" t="n">
        <v>7</v>
      </c>
      <c r="N16" t="n">
        <v>17.68</v>
      </c>
      <c r="O16" t="n">
        <v>15105.7</v>
      </c>
      <c r="P16" t="n">
        <v>46.31</v>
      </c>
      <c r="Q16" t="n">
        <v>202.81</v>
      </c>
      <c r="R16" t="n">
        <v>22.61</v>
      </c>
      <c r="S16" t="n">
        <v>13.89</v>
      </c>
      <c r="T16" t="n">
        <v>2658.35</v>
      </c>
      <c r="U16" t="n">
        <v>0.61</v>
      </c>
      <c r="V16" t="n">
        <v>0.74</v>
      </c>
      <c r="W16" t="n">
        <v>0.66</v>
      </c>
      <c r="X16" t="n">
        <v>0.16</v>
      </c>
      <c r="Y16" t="n">
        <v>1</v>
      </c>
      <c r="Z16" t="n">
        <v>10</v>
      </c>
      <c r="AA16" t="n">
        <v>30.30992861873587</v>
      </c>
      <c r="AB16" t="n">
        <v>41.4713815157278</v>
      </c>
      <c r="AC16" t="n">
        <v>37.51341106938263</v>
      </c>
      <c r="AD16" t="n">
        <v>30309.92861873587</v>
      </c>
      <c r="AE16" t="n">
        <v>41471.3815157278</v>
      </c>
      <c r="AF16" t="n">
        <v>3.393094226210201e-06</v>
      </c>
      <c r="AG16" t="n">
        <v>0.15625</v>
      </c>
      <c r="AH16" t="n">
        <v>37513.41106938263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13.4098</v>
      </c>
      <c r="E17" t="n">
        <v>7.46</v>
      </c>
      <c r="F17" t="n">
        <v>5.18</v>
      </c>
      <c r="G17" t="n">
        <v>38.86</v>
      </c>
      <c r="H17" t="n">
        <v>0.6899999999999999</v>
      </c>
      <c r="I17" t="n">
        <v>8</v>
      </c>
      <c r="J17" t="n">
        <v>120.91</v>
      </c>
      <c r="K17" t="n">
        <v>43.4</v>
      </c>
      <c r="L17" t="n">
        <v>4.75</v>
      </c>
      <c r="M17" t="n">
        <v>6</v>
      </c>
      <c r="N17" t="n">
        <v>17.76</v>
      </c>
      <c r="O17" t="n">
        <v>15145.88</v>
      </c>
      <c r="P17" t="n">
        <v>45.76</v>
      </c>
      <c r="Q17" t="n">
        <v>202.85</v>
      </c>
      <c r="R17" t="n">
        <v>22.17</v>
      </c>
      <c r="S17" t="n">
        <v>13.89</v>
      </c>
      <c r="T17" t="n">
        <v>2443.9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29.88227032664133</v>
      </c>
      <c r="AB17" t="n">
        <v>40.88624057353461</v>
      </c>
      <c r="AC17" t="n">
        <v>36.98411515746013</v>
      </c>
      <c r="AD17" t="n">
        <v>29882.27032664133</v>
      </c>
      <c r="AE17" t="n">
        <v>40886.2405735346</v>
      </c>
      <c r="AF17" t="n">
        <v>3.413304548598208e-06</v>
      </c>
      <c r="AG17" t="n">
        <v>0.1554166666666667</v>
      </c>
      <c r="AH17" t="n">
        <v>36984.11515746013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13.4278</v>
      </c>
      <c r="E18" t="n">
        <v>7.45</v>
      </c>
      <c r="F18" t="n">
        <v>5.17</v>
      </c>
      <c r="G18" t="n">
        <v>38.79</v>
      </c>
      <c r="H18" t="n">
        <v>0.73</v>
      </c>
      <c r="I18" t="n">
        <v>8</v>
      </c>
      <c r="J18" t="n">
        <v>121.23</v>
      </c>
      <c r="K18" t="n">
        <v>43.4</v>
      </c>
      <c r="L18" t="n">
        <v>5</v>
      </c>
      <c r="M18" t="n">
        <v>6</v>
      </c>
      <c r="N18" t="n">
        <v>17.83</v>
      </c>
      <c r="O18" t="n">
        <v>15186.08</v>
      </c>
      <c r="P18" t="n">
        <v>45.23</v>
      </c>
      <c r="Q18" t="n">
        <v>202.81</v>
      </c>
      <c r="R18" t="n">
        <v>21.77</v>
      </c>
      <c r="S18" t="n">
        <v>13.89</v>
      </c>
      <c r="T18" t="n">
        <v>2243.76</v>
      </c>
      <c r="U18" t="n">
        <v>0.64</v>
      </c>
      <c r="V18" t="n">
        <v>0.75</v>
      </c>
      <c r="W18" t="n">
        <v>0.65</v>
      </c>
      <c r="X18" t="n">
        <v>0.13</v>
      </c>
      <c r="Y18" t="n">
        <v>1</v>
      </c>
      <c r="Z18" t="n">
        <v>10</v>
      </c>
      <c r="AA18" t="n">
        <v>29.61211977594198</v>
      </c>
      <c r="AB18" t="n">
        <v>40.51660867186839</v>
      </c>
      <c r="AC18" t="n">
        <v>36.64976040570622</v>
      </c>
      <c r="AD18" t="n">
        <v>29612.11977594198</v>
      </c>
      <c r="AE18" t="n">
        <v>40516.60867186839</v>
      </c>
      <c r="AF18" t="n">
        <v>3.41788623377433e-06</v>
      </c>
      <c r="AG18" t="n">
        <v>0.1552083333333333</v>
      </c>
      <c r="AH18" t="n">
        <v>36649.76040570622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13.4358</v>
      </c>
      <c r="E19" t="n">
        <v>7.44</v>
      </c>
      <c r="F19" t="n">
        <v>5.17</v>
      </c>
      <c r="G19" t="n">
        <v>38.76</v>
      </c>
      <c r="H19" t="n">
        <v>0.76</v>
      </c>
      <c r="I19" t="n">
        <v>8</v>
      </c>
      <c r="J19" t="n">
        <v>121.56</v>
      </c>
      <c r="K19" t="n">
        <v>43.4</v>
      </c>
      <c r="L19" t="n">
        <v>5.25</v>
      </c>
      <c r="M19" t="n">
        <v>6</v>
      </c>
      <c r="N19" t="n">
        <v>17.91</v>
      </c>
      <c r="O19" t="n">
        <v>15226.31</v>
      </c>
      <c r="P19" t="n">
        <v>44.75</v>
      </c>
      <c r="Q19" t="n">
        <v>202.83</v>
      </c>
      <c r="R19" t="n">
        <v>21.77</v>
      </c>
      <c r="S19" t="n">
        <v>13.89</v>
      </c>
      <c r="T19" t="n">
        <v>2243.73</v>
      </c>
      <c r="U19" t="n">
        <v>0.64</v>
      </c>
      <c r="V19" t="n">
        <v>0.75</v>
      </c>
      <c r="W19" t="n">
        <v>0.64</v>
      </c>
      <c r="X19" t="n">
        <v>0.13</v>
      </c>
      <c r="Y19" t="n">
        <v>1</v>
      </c>
      <c r="Z19" t="n">
        <v>10</v>
      </c>
      <c r="AA19" t="n">
        <v>29.40058941285347</v>
      </c>
      <c r="AB19" t="n">
        <v>40.2271834970311</v>
      </c>
      <c r="AC19" t="n">
        <v>36.38795756334374</v>
      </c>
      <c r="AD19" t="n">
        <v>29400.58941285347</v>
      </c>
      <c r="AE19" t="n">
        <v>40227.1834970311</v>
      </c>
      <c r="AF19" t="n">
        <v>3.419922538297051e-06</v>
      </c>
      <c r="AG19" t="n">
        <v>0.155</v>
      </c>
      <c r="AH19" t="n">
        <v>36387.95756334374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13.4983</v>
      </c>
      <c r="E20" t="n">
        <v>7.41</v>
      </c>
      <c r="F20" t="n">
        <v>5.16</v>
      </c>
      <c r="G20" t="n">
        <v>44.2</v>
      </c>
      <c r="H20" t="n">
        <v>0.8</v>
      </c>
      <c r="I20" t="n">
        <v>7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44.54</v>
      </c>
      <c r="Q20" t="n">
        <v>202.92</v>
      </c>
      <c r="R20" t="n">
        <v>21.34</v>
      </c>
      <c r="S20" t="n">
        <v>13.89</v>
      </c>
      <c r="T20" t="n">
        <v>2034.37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29.17032391014893</v>
      </c>
      <c r="AB20" t="n">
        <v>39.91212407763524</v>
      </c>
      <c r="AC20" t="n">
        <v>36.10296697274542</v>
      </c>
      <c r="AD20" t="n">
        <v>29170.32391014893</v>
      </c>
      <c r="AE20" t="n">
        <v>39912.12407763524</v>
      </c>
      <c r="AF20" t="n">
        <v>3.43583116738081e-06</v>
      </c>
      <c r="AG20" t="n">
        <v>0.154375</v>
      </c>
      <c r="AH20" t="n">
        <v>36102.96697274542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13.4958</v>
      </c>
      <c r="E21" t="n">
        <v>7.41</v>
      </c>
      <c r="F21" t="n">
        <v>5.16</v>
      </c>
      <c r="G21" t="n">
        <v>44.21</v>
      </c>
      <c r="H21" t="n">
        <v>0.83</v>
      </c>
      <c r="I21" t="n">
        <v>7</v>
      </c>
      <c r="J21" t="n">
        <v>122.21</v>
      </c>
      <c r="K21" t="n">
        <v>43.4</v>
      </c>
      <c r="L21" t="n">
        <v>5.75</v>
      </c>
      <c r="M21" t="n">
        <v>5</v>
      </c>
      <c r="N21" t="n">
        <v>18.06</v>
      </c>
      <c r="O21" t="n">
        <v>15306.85</v>
      </c>
      <c r="P21" t="n">
        <v>44.53</v>
      </c>
      <c r="Q21" t="n">
        <v>202.81</v>
      </c>
      <c r="R21" t="n">
        <v>21.42</v>
      </c>
      <c r="S21" t="n">
        <v>13.89</v>
      </c>
      <c r="T21" t="n">
        <v>2075.46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29.17128060501807</v>
      </c>
      <c r="AB21" t="n">
        <v>39.9134330697616</v>
      </c>
      <c r="AC21" t="n">
        <v>36.10415103650042</v>
      </c>
      <c r="AD21" t="n">
        <v>29171.28060501807</v>
      </c>
      <c r="AE21" t="n">
        <v>39913.4330697616</v>
      </c>
      <c r="AF21" t="n">
        <v>3.435194822217459e-06</v>
      </c>
      <c r="AG21" t="n">
        <v>0.154375</v>
      </c>
      <c r="AH21" t="n">
        <v>36104.15103650042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13.4842</v>
      </c>
      <c r="E22" t="n">
        <v>7.42</v>
      </c>
      <c r="F22" t="n">
        <v>5.16</v>
      </c>
      <c r="G22" t="n">
        <v>44.27</v>
      </c>
      <c r="H22" t="n">
        <v>0.86</v>
      </c>
      <c r="I22" t="n">
        <v>7</v>
      </c>
      <c r="J22" t="n">
        <v>122.54</v>
      </c>
      <c r="K22" t="n">
        <v>43.4</v>
      </c>
      <c r="L22" t="n">
        <v>6</v>
      </c>
      <c r="M22" t="n">
        <v>5</v>
      </c>
      <c r="N22" t="n">
        <v>18.14</v>
      </c>
      <c r="O22" t="n">
        <v>15347.16</v>
      </c>
      <c r="P22" t="n">
        <v>43.84</v>
      </c>
      <c r="Q22" t="n">
        <v>202.81</v>
      </c>
      <c r="R22" t="n">
        <v>21.57</v>
      </c>
      <c r="S22" t="n">
        <v>13.89</v>
      </c>
      <c r="T22" t="n">
        <v>2150.22</v>
      </c>
      <c r="U22" t="n">
        <v>0.64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28.91679662254387</v>
      </c>
      <c r="AB22" t="n">
        <v>39.56523685790115</v>
      </c>
      <c r="AC22" t="n">
        <v>35.78918618240245</v>
      </c>
      <c r="AD22" t="n">
        <v>28916.79662254387</v>
      </c>
      <c r="AE22" t="n">
        <v>39565.23685790115</v>
      </c>
      <c r="AF22" t="n">
        <v>3.432242180659513e-06</v>
      </c>
      <c r="AG22" t="n">
        <v>0.1545833333333333</v>
      </c>
      <c r="AH22" t="n">
        <v>35789.18618240245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13.5767</v>
      </c>
      <c r="E23" t="n">
        <v>7.37</v>
      </c>
      <c r="F23" t="n">
        <v>5.14</v>
      </c>
      <c r="G23" t="n">
        <v>51.38</v>
      </c>
      <c r="H23" t="n">
        <v>0.9</v>
      </c>
      <c r="I23" t="n">
        <v>6</v>
      </c>
      <c r="J23" t="n">
        <v>122.87</v>
      </c>
      <c r="K23" t="n">
        <v>43.4</v>
      </c>
      <c r="L23" t="n">
        <v>6.25</v>
      </c>
      <c r="M23" t="n">
        <v>4</v>
      </c>
      <c r="N23" t="n">
        <v>18.22</v>
      </c>
      <c r="O23" t="n">
        <v>15387.5</v>
      </c>
      <c r="P23" t="n">
        <v>43.02</v>
      </c>
      <c r="Q23" t="n">
        <v>202.81</v>
      </c>
      <c r="R23" t="n">
        <v>20.72</v>
      </c>
      <c r="S23" t="n">
        <v>13.89</v>
      </c>
      <c r="T23" t="n">
        <v>1731.59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28.36768234422687</v>
      </c>
      <c r="AB23" t="n">
        <v>38.81391447709922</v>
      </c>
      <c r="AC23" t="n">
        <v>35.10956895513443</v>
      </c>
      <c r="AD23" t="n">
        <v>28367.68234422687</v>
      </c>
      <c r="AE23" t="n">
        <v>38813.91447709922</v>
      </c>
      <c r="AF23" t="n">
        <v>3.455786951703477e-06</v>
      </c>
      <c r="AG23" t="n">
        <v>0.1535416666666667</v>
      </c>
      <c r="AH23" t="n">
        <v>35109.56895513443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13.5736</v>
      </c>
      <c r="E24" t="n">
        <v>7.37</v>
      </c>
      <c r="F24" t="n">
        <v>5.14</v>
      </c>
      <c r="G24" t="n">
        <v>51.4</v>
      </c>
      <c r="H24" t="n">
        <v>0.93</v>
      </c>
      <c r="I24" t="n">
        <v>6</v>
      </c>
      <c r="J24" t="n">
        <v>123.19</v>
      </c>
      <c r="K24" t="n">
        <v>43.4</v>
      </c>
      <c r="L24" t="n">
        <v>6.5</v>
      </c>
      <c r="M24" t="n">
        <v>4</v>
      </c>
      <c r="N24" t="n">
        <v>18.29</v>
      </c>
      <c r="O24" t="n">
        <v>15427.87</v>
      </c>
      <c r="P24" t="n">
        <v>42.78</v>
      </c>
      <c r="Q24" t="n">
        <v>202.81</v>
      </c>
      <c r="R24" t="n">
        <v>20.83</v>
      </c>
      <c r="S24" t="n">
        <v>13.89</v>
      </c>
      <c r="T24" t="n">
        <v>1786.54</v>
      </c>
      <c r="U24" t="n">
        <v>0.67</v>
      </c>
      <c r="V24" t="n">
        <v>0.75</v>
      </c>
      <c r="W24" t="n">
        <v>0.65</v>
      </c>
      <c r="X24" t="n">
        <v>0.1</v>
      </c>
      <c r="Y24" t="n">
        <v>1</v>
      </c>
      <c r="Z24" t="n">
        <v>10</v>
      </c>
      <c r="AA24" t="n">
        <v>28.27742937208533</v>
      </c>
      <c r="AB24" t="n">
        <v>38.69042637893565</v>
      </c>
      <c r="AC24" t="n">
        <v>34.99786638774258</v>
      </c>
      <c r="AD24" t="n">
        <v>28277.42937208533</v>
      </c>
      <c r="AE24" t="n">
        <v>38690.42637893565</v>
      </c>
      <c r="AF24" t="n">
        <v>3.454997883700923e-06</v>
      </c>
      <c r="AG24" t="n">
        <v>0.1535416666666667</v>
      </c>
      <c r="AH24" t="n">
        <v>34997.86638774259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13.5834</v>
      </c>
      <c r="E25" t="n">
        <v>7.36</v>
      </c>
      <c r="F25" t="n">
        <v>5.13</v>
      </c>
      <c r="G25" t="n">
        <v>51.34</v>
      </c>
      <c r="H25" t="n">
        <v>0.96</v>
      </c>
      <c r="I25" t="n">
        <v>6</v>
      </c>
      <c r="J25" t="n">
        <v>123.52</v>
      </c>
      <c r="K25" t="n">
        <v>43.4</v>
      </c>
      <c r="L25" t="n">
        <v>6.75</v>
      </c>
      <c r="M25" t="n">
        <v>4</v>
      </c>
      <c r="N25" t="n">
        <v>18.37</v>
      </c>
      <c r="O25" t="n">
        <v>15468.27</v>
      </c>
      <c r="P25" t="n">
        <v>42.33</v>
      </c>
      <c r="Q25" t="n">
        <v>202.81</v>
      </c>
      <c r="R25" t="n">
        <v>20.69</v>
      </c>
      <c r="S25" t="n">
        <v>13.89</v>
      </c>
      <c r="T25" t="n">
        <v>1712.95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28.06025307253449</v>
      </c>
      <c r="AB25" t="n">
        <v>38.39327618474948</v>
      </c>
      <c r="AC25" t="n">
        <v>34.72907579103575</v>
      </c>
      <c r="AD25" t="n">
        <v>28060.25307253449</v>
      </c>
      <c r="AE25" t="n">
        <v>38393.27618474948</v>
      </c>
      <c r="AF25" t="n">
        <v>3.457492356741255e-06</v>
      </c>
      <c r="AG25" t="n">
        <v>0.1533333333333333</v>
      </c>
      <c r="AH25" t="n">
        <v>34729.07579103575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13.5762</v>
      </c>
      <c r="E26" t="n">
        <v>7.37</v>
      </c>
      <c r="F26" t="n">
        <v>5.14</v>
      </c>
      <c r="G26" t="n">
        <v>51.38</v>
      </c>
      <c r="H26" t="n">
        <v>1</v>
      </c>
      <c r="I26" t="n">
        <v>6</v>
      </c>
      <c r="J26" t="n">
        <v>123.85</v>
      </c>
      <c r="K26" t="n">
        <v>43.4</v>
      </c>
      <c r="L26" t="n">
        <v>7</v>
      </c>
      <c r="M26" t="n">
        <v>4</v>
      </c>
      <c r="N26" t="n">
        <v>18.45</v>
      </c>
      <c r="O26" t="n">
        <v>15508.69</v>
      </c>
      <c r="P26" t="n">
        <v>42.11</v>
      </c>
      <c r="Q26" t="n">
        <v>202.81</v>
      </c>
      <c r="R26" t="n">
        <v>20.77</v>
      </c>
      <c r="S26" t="n">
        <v>13.89</v>
      </c>
      <c r="T26" t="n">
        <v>1752.6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28.00387540312638</v>
      </c>
      <c r="AB26" t="n">
        <v>38.31613777025845</v>
      </c>
      <c r="AC26" t="n">
        <v>34.65929935855906</v>
      </c>
      <c r="AD26" t="n">
        <v>28003.87540312637</v>
      </c>
      <c r="AE26" t="n">
        <v>38316.13777025845</v>
      </c>
      <c r="AF26" t="n">
        <v>3.455659682670807e-06</v>
      </c>
      <c r="AG26" t="n">
        <v>0.1535416666666667</v>
      </c>
      <c r="AH26" t="n">
        <v>34659.29935855906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13.5829</v>
      </c>
      <c r="E27" t="n">
        <v>7.36</v>
      </c>
      <c r="F27" t="n">
        <v>5.13</v>
      </c>
      <c r="G27" t="n">
        <v>51.35</v>
      </c>
      <c r="H27" t="n">
        <v>1.03</v>
      </c>
      <c r="I27" t="n">
        <v>6</v>
      </c>
      <c r="J27" t="n">
        <v>124.18</v>
      </c>
      <c r="K27" t="n">
        <v>43.4</v>
      </c>
      <c r="L27" t="n">
        <v>7.25</v>
      </c>
      <c r="M27" t="n">
        <v>2</v>
      </c>
      <c r="N27" t="n">
        <v>18.53</v>
      </c>
      <c r="O27" t="n">
        <v>15549.15</v>
      </c>
      <c r="P27" t="n">
        <v>41.69</v>
      </c>
      <c r="Q27" t="n">
        <v>202.81</v>
      </c>
      <c r="R27" t="n">
        <v>20.64</v>
      </c>
      <c r="S27" t="n">
        <v>13.89</v>
      </c>
      <c r="T27" t="n">
        <v>1691.8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27.80478919611607</v>
      </c>
      <c r="AB27" t="n">
        <v>38.04373923876469</v>
      </c>
      <c r="AC27" t="n">
        <v>34.41289816059651</v>
      </c>
      <c r="AD27" t="n">
        <v>27804.78919611606</v>
      </c>
      <c r="AE27" t="n">
        <v>38043.73923876468</v>
      </c>
      <c r="AF27" t="n">
        <v>3.457365087708586e-06</v>
      </c>
      <c r="AG27" t="n">
        <v>0.1533333333333333</v>
      </c>
      <c r="AH27" t="n">
        <v>34412.89816059651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13.5634</v>
      </c>
      <c r="E28" t="n">
        <v>7.37</v>
      </c>
      <c r="F28" t="n">
        <v>5.15</v>
      </c>
      <c r="G28" t="n">
        <v>51.45</v>
      </c>
      <c r="H28" t="n">
        <v>1.06</v>
      </c>
      <c r="I28" t="n">
        <v>6</v>
      </c>
      <c r="J28" t="n">
        <v>124.51</v>
      </c>
      <c r="K28" t="n">
        <v>43.4</v>
      </c>
      <c r="L28" t="n">
        <v>7.5</v>
      </c>
      <c r="M28" t="n">
        <v>2</v>
      </c>
      <c r="N28" t="n">
        <v>18.61</v>
      </c>
      <c r="O28" t="n">
        <v>15589.63</v>
      </c>
      <c r="P28" t="n">
        <v>41.43</v>
      </c>
      <c r="Q28" t="n">
        <v>202.81</v>
      </c>
      <c r="R28" t="n">
        <v>20.96</v>
      </c>
      <c r="S28" t="n">
        <v>13.89</v>
      </c>
      <c r="T28" t="n">
        <v>1848.79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27.7726732946406</v>
      </c>
      <c r="AB28" t="n">
        <v>37.99979684551259</v>
      </c>
      <c r="AC28" t="n">
        <v>34.37314956768273</v>
      </c>
      <c r="AD28" t="n">
        <v>27772.6732946406</v>
      </c>
      <c r="AE28" t="n">
        <v>37999.79684551259</v>
      </c>
      <c r="AF28" t="n">
        <v>3.452401595434453e-06</v>
      </c>
      <c r="AG28" t="n">
        <v>0.1535416666666667</v>
      </c>
      <c r="AH28" t="n">
        <v>34373.14956768273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13.6384</v>
      </c>
      <c r="E29" t="n">
        <v>7.33</v>
      </c>
      <c r="F29" t="n">
        <v>5.13</v>
      </c>
      <c r="G29" t="n">
        <v>61.54</v>
      </c>
      <c r="H29" t="n">
        <v>1.1</v>
      </c>
      <c r="I29" t="n">
        <v>5</v>
      </c>
      <c r="J29" t="n">
        <v>124.83</v>
      </c>
      <c r="K29" t="n">
        <v>43.4</v>
      </c>
      <c r="L29" t="n">
        <v>7.75</v>
      </c>
      <c r="M29" t="n">
        <v>1</v>
      </c>
      <c r="N29" t="n">
        <v>18.68</v>
      </c>
      <c r="O29" t="n">
        <v>15630.14</v>
      </c>
      <c r="P29" t="n">
        <v>41.24</v>
      </c>
      <c r="Q29" t="n">
        <v>202.81</v>
      </c>
      <c r="R29" t="n">
        <v>20.4</v>
      </c>
      <c r="S29" t="n">
        <v>13.89</v>
      </c>
      <c r="T29" t="n">
        <v>1576.95</v>
      </c>
      <c r="U29" t="n">
        <v>0.68</v>
      </c>
      <c r="V29" t="n">
        <v>0.75</v>
      </c>
      <c r="W29" t="n">
        <v>0.65</v>
      </c>
      <c r="X29" t="n">
        <v>0.09</v>
      </c>
      <c r="Y29" t="n">
        <v>1</v>
      </c>
      <c r="Z29" t="n">
        <v>10</v>
      </c>
      <c r="AA29" t="n">
        <v>27.51872330715285</v>
      </c>
      <c r="AB29" t="n">
        <v>37.65233126915078</v>
      </c>
      <c r="AC29" t="n">
        <v>34.05884561825687</v>
      </c>
      <c r="AD29" t="n">
        <v>27518.72330715285</v>
      </c>
      <c r="AE29" t="n">
        <v>37652.33126915078</v>
      </c>
      <c r="AF29" t="n">
        <v>3.471491950334964e-06</v>
      </c>
      <c r="AG29" t="n">
        <v>0.1527083333333333</v>
      </c>
      <c r="AH29" t="n">
        <v>34058.84561825687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13.6545</v>
      </c>
      <c r="E30" t="n">
        <v>7.32</v>
      </c>
      <c r="F30" t="n">
        <v>5.12</v>
      </c>
      <c r="G30" t="n">
        <v>61.44</v>
      </c>
      <c r="H30" t="n">
        <v>1.13</v>
      </c>
      <c r="I30" t="n">
        <v>5</v>
      </c>
      <c r="J30" t="n">
        <v>125.16</v>
      </c>
      <c r="K30" t="n">
        <v>43.4</v>
      </c>
      <c r="L30" t="n">
        <v>8</v>
      </c>
      <c r="M30" t="n">
        <v>1</v>
      </c>
      <c r="N30" t="n">
        <v>18.76</v>
      </c>
      <c r="O30" t="n">
        <v>15670.68</v>
      </c>
      <c r="P30" t="n">
        <v>41.16</v>
      </c>
      <c r="Q30" t="n">
        <v>202.81</v>
      </c>
      <c r="R30" t="n">
        <v>20.13</v>
      </c>
      <c r="S30" t="n">
        <v>13.89</v>
      </c>
      <c r="T30" t="n">
        <v>1441.63</v>
      </c>
      <c r="U30" t="n">
        <v>0.6899999999999999</v>
      </c>
      <c r="V30" t="n">
        <v>0.76</v>
      </c>
      <c r="W30" t="n">
        <v>0.65</v>
      </c>
      <c r="X30" t="n">
        <v>0.08</v>
      </c>
      <c r="Y30" t="n">
        <v>1</v>
      </c>
      <c r="Z30" t="n">
        <v>10</v>
      </c>
      <c r="AA30" t="n">
        <v>27.43901092671061</v>
      </c>
      <c r="AB30" t="n">
        <v>37.5432652735682</v>
      </c>
      <c r="AC30" t="n">
        <v>33.96018872821728</v>
      </c>
      <c r="AD30" t="n">
        <v>27439.01092671061</v>
      </c>
      <c r="AE30" t="n">
        <v>37543.2652735682</v>
      </c>
      <c r="AF30" t="n">
        <v>3.47559001318694e-06</v>
      </c>
      <c r="AG30" t="n">
        <v>0.1525</v>
      </c>
      <c r="AH30" t="n">
        <v>33960.18872821728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13.6472</v>
      </c>
      <c r="E31" t="n">
        <v>7.33</v>
      </c>
      <c r="F31" t="n">
        <v>5.12</v>
      </c>
      <c r="G31" t="n">
        <v>61.49</v>
      </c>
      <c r="H31" t="n">
        <v>1.16</v>
      </c>
      <c r="I31" t="n">
        <v>5</v>
      </c>
      <c r="J31" t="n">
        <v>125.49</v>
      </c>
      <c r="K31" t="n">
        <v>43.4</v>
      </c>
      <c r="L31" t="n">
        <v>8.25</v>
      </c>
      <c r="M31" t="n">
        <v>0</v>
      </c>
      <c r="N31" t="n">
        <v>18.84</v>
      </c>
      <c r="O31" t="n">
        <v>15711.24</v>
      </c>
      <c r="P31" t="n">
        <v>41.01</v>
      </c>
      <c r="Q31" t="n">
        <v>202.84</v>
      </c>
      <c r="R31" t="n">
        <v>20.17</v>
      </c>
      <c r="S31" t="n">
        <v>13.89</v>
      </c>
      <c r="T31" t="n">
        <v>1457.94</v>
      </c>
      <c r="U31" t="n">
        <v>0.6899999999999999</v>
      </c>
      <c r="V31" t="n">
        <v>0.76</v>
      </c>
      <c r="W31" t="n">
        <v>0.65</v>
      </c>
      <c r="X31" t="n">
        <v>0.09</v>
      </c>
      <c r="Y31" t="n">
        <v>1</v>
      </c>
      <c r="Z31" t="n">
        <v>10</v>
      </c>
      <c r="AA31" t="n">
        <v>27.39349774911917</v>
      </c>
      <c r="AB31" t="n">
        <v>37.48099213608821</v>
      </c>
      <c r="AC31" t="n">
        <v>33.9038588515773</v>
      </c>
      <c r="AD31" t="n">
        <v>27393.49774911917</v>
      </c>
      <c r="AE31" t="n">
        <v>37480.99213608821</v>
      </c>
      <c r="AF31" t="n">
        <v>3.473731885309957e-06</v>
      </c>
      <c r="AG31" t="n">
        <v>0.1527083333333333</v>
      </c>
      <c r="AH31" t="n">
        <v>33903.8588515773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12.0184</v>
      </c>
      <c r="E2" t="n">
        <v>8.32</v>
      </c>
      <c r="F2" t="n">
        <v>5.72</v>
      </c>
      <c r="G2" t="n">
        <v>9.800000000000001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46.9</v>
      </c>
      <c r="Q2" t="n">
        <v>202.86</v>
      </c>
      <c r="R2" t="n">
        <v>38.6</v>
      </c>
      <c r="S2" t="n">
        <v>13.89</v>
      </c>
      <c r="T2" t="n">
        <v>10525.94</v>
      </c>
      <c r="U2" t="n">
        <v>0.36</v>
      </c>
      <c r="V2" t="n">
        <v>0.68</v>
      </c>
      <c r="W2" t="n">
        <v>0.7</v>
      </c>
      <c r="X2" t="n">
        <v>0.68</v>
      </c>
      <c r="Y2" t="n">
        <v>1</v>
      </c>
      <c r="Z2" t="n">
        <v>10</v>
      </c>
      <c r="AA2" t="n">
        <v>33.35596374703973</v>
      </c>
      <c r="AB2" t="n">
        <v>45.63910115983867</v>
      </c>
      <c r="AC2" t="n">
        <v>41.28336940010321</v>
      </c>
      <c r="AD2" t="n">
        <v>33355.96374703973</v>
      </c>
      <c r="AE2" t="n">
        <v>45639.10115983867</v>
      </c>
      <c r="AF2" t="n">
        <v>3.186610110269286e-06</v>
      </c>
      <c r="AG2" t="n">
        <v>0.1733333333333333</v>
      </c>
      <c r="AH2" t="n">
        <v>41283.36940010321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12.4857</v>
      </c>
      <c r="E3" t="n">
        <v>8.01</v>
      </c>
      <c r="F3" t="n">
        <v>5.56</v>
      </c>
      <c r="G3" t="n">
        <v>12.35</v>
      </c>
      <c r="H3" t="n">
        <v>0.24</v>
      </c>
      <c r="I3" t="n">
        <v>27</v>
      </c>
      <c r="J3" t="n">
        <v>90.18000000000001</v>
      </c>
      <c r="K3" t="n">
        <v>37.55</v>
      </c>
      <c r="L3" t="n">
        <v>1.25</v>
      </c>
      <c r="M3" t="n">
        <v>25</v>
      </c>
      <c r="N3" t="n">
        <v>11.37</v>
      </c>
      <c r="O3" t="n">
        <v>11355.7</v>
      </c>
      <c r="P3" t="n">
        <v>45.1</v>
      </c>
      <c r="Q3" t="n">
        <v>202.83</v>
      </c>
      <c r="R3" t="n">
        <v>34.08</v>
      </c>
      <c r="S3" t="n">
        <v>13.89</v>
      </c>
      <c r="T3" t="n">
        <v>8305.620000000001</v>
      </c>
      <c r="U3" t="n">
        <v>0.41</v>
      </c>
      <c r="V3" t="n">
        <v>0.7</v>
      </c>
      <c r="W3" t="n">
        <v>0.67</v>
      </c>
      <c r="X3" t="n">
        <v>0.52</v>
      </c>
      <c r="Y3" t="n">
        <v>1</v>
      </c>
      <c r="Z3" t="n">
        <v>10</v>
      </c>
      <c r="AA3" t="n">
        <v>31.1196210693102</v>
      </c>
      <c r="AB3" t="n">
        <v>42.57923844770809</v>
      </c>
      <c r="AC3" t="n">
        <v>38.51553569066498</v>
      </c>
      <c r="AD3" t="n">
        <v>31119.6210693102</v>
      </c>
      <c r="AE3" t="n">
        <v>42579.23844770809</v>
      </c>
      <c r="AF3" t="n">
        <v>3.310512036027194e-06</v>
      </c>
      <c r="AG3" t="n">
        <v>0.166875</v>
      </c>
      <c r="AH3" t="n">
        <v>38515.53569066498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12.7945</v>
      </c>
      <c r="E4" t="n">
        <v>7.82</v>
      </c>
      <c r="F4" t="n">
        <v>5.46</v>
      </c>
      <c r="G4" t="n">
        <v>14.89</v>
      </c>
      <c r="H4" t="n">
        <v>0.29</v>
      </c>
      <c r="I4" t="n">
        <v>22</v>
      </c>
      <c r="J4" t="n">
        <v>90.48</v>
      </c>
      <c r="K4" t="n">
        <v>37.55</v>
      </c>
      <c r="L4" t="n">
        <v>1.5</v>
      </c>
      <c r="M4" t="n">
        <v>20</v>
      </c>
      <c r="N4" t="n">
        <v>11.43</v>
      </c>
      <c r="O4" t="n">
        <v>11393.43</v>
      </c>
      <c r="P4" t="n">
        <v>43.82</v>
      </c>
      <c r="Q4" t="n">
        <v>202.81</v>
      </c>
      <c r="R4" t="n">
        <v>30.77</v>
      </c>
      <c r="S4" t="n">
        <v>13.89</v>
      </c>
      <c r="T4" t="n">
        <v>6673.9</v>
      </c>
      <c r="U4" t="n">
        <v>0.45</v>
      </c>
      <c r="V4" t="n">
        <v>0.71</v>
      </c>
      <c r="W4" t="n">
        <v>0.67</v>
      </c>
      <c r="X4" t="n">
        <v>0.42</v>
      </c>
      <c r="Y4" t="n">
        <v>1</v>
      </c>
      <c r="Z4" t="n">
        <v>10</v>
      </c>
      <c r="AA4" t="n">
        <v>29.70238564970896</v>
      </c>
      <c r="AB4" t="n">
        <v>40.64011442260506</v>
      </c>
      <c r="AC4" t="n">
        <v>36.76147894093435</v>
      </c>
      <c r="AD4" t="n">
        <v>29702.38564970896</v>
      </c>
      <c r="AE4" t="n">
        <v>40640.11442260506</v>
      </c>
      <c r="AF4" t="n">
        <v>3.392388592145409e-06</v>
      </c>
      <c r="AG4" t="n">
        <v>0.1629166666666667</v>
      </c>
      <c r="AH4" t="n">
        <v>36761.47894093435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12.9767</v>
      </c>
      <c r="E5" t="n">
        <v>7.71</v>
      </c>
      <c r="F5" t="n">
        <v>5.41</v>
      </c>
      <c r="G5" t="n">
        <v>17.08</v>
      </c>
      <c r="H5" t="n">
        <v>0.34</v>
      </c>
      <c r="I5" t="n">
        <v>19</v>
      </c>
      <c r="J5" t="n">
        <v>90.79000000000001</v>
      </c>
      <c r="K5" t="n">
        <v>37.55</v>
      </c>
      <c r="L5" t="n">
        <v>1.75</v>
      </c>
      <c r="M5" t="n">
        <v>17</v>
      </c>
      <c r="N5" t="n">
        <v>11.49</v>
      </c>
      <c r="O5" t="n">
        <v>11431.19</v>
      </c>
      <c r="P5" t="n">
        <v>43.1</v>
      </c>
      <c r="Q5" t="n">
        <v>202.84</v>
      </c>
      <c r="R5" t="n">
        <v>29.14</v>
      </c>
      <c r="S5" t="n">
        <v>13.89</v>
      </c>
      <c r="T5" t="n">
        <v>5876.11</v>
      </c>
      <c r="U5" t="n">
        <v>0.48</v>
      </c>
      <c r="V5" t="n">
        <v>0.72</v>
      </c>
      <c r="W5" t="n">
        <v>0.67</v>
      </c>
      <c r="X5" t="n">
        <v>0.37</v>
      </c>
      <c r="Y5" t="n">
        <v>1</v>
      </c>
      <c r="Z5" t="n">
        <v>10</v>
      </c>
      <c r="AA5" t="n">
        <v>28.92675150682472</v>
      </c>
      <c r="AB5" t="n">
        <v>39.57885756975264</v>
      </c>
      <c r="AC5" t="n">
        <v>35.80150695263164</v>
      </c>
      <c r="AD5" t="n">
        <v>28926.75150682472</v>
      </c>
      <c r="AE5" t="n">
        <v>39578.85756975263</v>
      </c>
      <c r="AF5" t="n">
        <v>3.440697881409459e-06</v>
      </c>
      <c r="AG5" t="n">
        <v>0.160625</v>
      </c>
      <c r="AH5" t="n">
        <v>35801.50695263164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13.1849</v>
      </c>
      <c r="E6" t="n">
        <v>7.58</v>
      </c>
      <c r="F6" t="n">
        <v>5.34</v>
      </c>
      <c r="G6" t="n">
        <v>20.03</v>
      </c>
      <c r="H6" t="n">
        <v>0.39</v>
      </c>
      <c r="I6" t="n">
        <v>16</v>
      </c>
      <c r="J6" t="n">
        <v>91.09999999999999</v>
      </c>
      <c r="K6" t="n">
        <v>37.55</v>
      </c>
      <c r="L6" t="n">
        <v>2</v>
      </c>
      <c r="M6" t="n">
        <v>14</v>
      </c>
      <c r="N6" t="n">
        <v>11.54</v>
      </c>
      <c r="O6" t="n">
        <v>11468.97</v>
      </c>
      <c r="P6" t="n">
        <v>41.88</v>
      </c>
      <c r="Q6" t="n">
        <v>202.84</v>
      </c>
      <c r="R6" t="n">
        <v>27.15</v>
      </c>
      <c r="S6" t="n">
        <v>13.89</v>
      </c>
      <c r="T6" t="n">
        <v>4895.34</v>
      </c>
      <c r="U6" t="n">
        <v>0.51</v>
      </c>
      <c r="V6" t="n">
        <v>0.72</v>
      </c>
      <c r="W6" t="n">
        <v>0.66</v>
      </c>
      <c r="X6" t="n">
        <v>0.3</v>
      </c>
      <c r="Y6" t="n">
        <v>1</v>
      </c>
      <c r="Z6" t="n">
        <v>10</v>
      </c>
      <c r="AA6" t="n">
        <v>27.88192964104229</v>
      </c>
      <c r="AB6" t="n">
        <v>38.14928619870848</v>
      </c>
      <c r="AC6" t="n">
        <v>34.50837186681968</v>
      </c>
      <c r="AD6" t="n">
        <v>27881.92964104229</v>
      </c>
      <c r="AE6" t="n">
        <v>38149.28619870848</v>
      </c>
      <c r="AF6" t="n">
        <v>3.495900922160148e-06</v>
      </c>
      <c r="AG6" t="n">
        <v>0.1579166666666667</v>
      </c>
      <c r="AH6" t="n">
        <v>34508.37186681968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13.2519</v>
      </c>
      <c r="E7" t="n">
        <v>7.55</v>
      </c>
      <c r="F7" t="n">
        <v>5.32</v>
      </c>
      <c r="G7" t="n">
        <v>21.29</v>
      </c>
      <c r="H7" t="n">
        <v>0.43</v>
      </c>
      <c r="I7" t="n">
        <v>15</v>
      </c>
      <c r="J7" t="n">
        <v>91.40000000000001</v>
      </c>
      <c r="K7" t="n">
        <v>37.55</v>
      </c>
      <c r="L7" t="n">
        <v>2.25</v>
      </c>
      <c r="M7" t="n">
        <v>13</v>
      </c>
      <c r="N7" t="n">
        <v>11.6</v>
      </c>
      <c r="O7" t="n">
        <v>11506.78</v>
      </c>
      <c r="P7" t="n">
        <v>41.31</v>
      </c>
      <c r="Q7" t="n">
        <v>202.81</v>
      </c>
      <c r="R7" t="n">
        <v>26.67</v>
      </c>
      <c r="S7" t="n">
        <v>13.89</v>
      </c>
      <c r="T7" t="n">
        <v>4659.44</v>
      </c>
      <c r="U7" t="n">
        <v>0.52</v>
      </c>
      <c r="V7" t="n">
        <v>0.73</v>
      </c>
      <c r="W7" t="n">
        <v>0.66</v>
      </c>
      <c r="X7" t="n">
        <v>0.28</v>
      </c>
      <c r="Y7" t="n">
        <v>1</v>
      </c>
      <c r="Z7" t="n">
        <v>10</v>
      </c>
      <c r="AA7" t="n">
        <v>27.48463845397486</v>
      </c>
      <c r="AB7" t="n">
        <v>37.60569486931528</v>
      </c>
      <c r="AC7" t="n">
        <v>34.01666013096693</v>
      </c>
      <c r="AD7" t="n">
        <v>27484.63845397486</v>
      </c>
      <c r="AE7" t="n">
        <v>37605.69486931528</v>
      </c>
      <c r="AF7" t="n">
        <v>3.513665589452635e-06</v>
      </c>
      <c r="AG7" t="n">
        <v>0.1572916666666667</v>
      </c>
      <c r="AH7" t="n">
        <v>34016.66013096693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13.3939</v>
      </c>
      <c r="E8" t="n">
        <v>7.47</v>
      </c>
      <c r="F8" t="n">
        <v>5.28</v>
      </c>
      <c r="G8" t="n">
        <v>24.37</v>
      </c>
      <c r="H8" t="n">
        <v>0.48</v>
      </c>
      <c r="I8" t="n">
        <v>13</v>
      </c>
      <c r="J8" t="n">
        <v>91.70999999999999</v>
      </c>
      <c r="K8" t="n">
        <v>37.55</v>
      </c>
      <c r="L8" t="n">
        <v>2.5</v>
      </c>
      <c r="M8" t="n">
        <v>11</v>
      </c>
      <c r="N8" t="n">
        <v>11.66</v>
      </c>
      <c r="O8" t="n">
        <v>11544.61</v>
      </c>
      <c r="P8" t="n">
        <v>40.62</v>
      </c>
      <c r="Q8" t="n">
        <v>202.84</v>
      </c>
      <c r="R8" t="n">
        <v>25.23</v>
      </c>
      <c r="S8" t="n">
        <v>13.89</v>
      </c>
      <c r="T8" t="n">
        <v>3950.32</v>
      </c>
      <c r="U8" t="n">
        <v>0.55</v>
      </c>
      <c r="V8" t="n">
        <v>0.73</v>
      </c>
      <c r="W8" t="n">
        <v>0.66</v>
      </c>
      <c r="X8" t="n">
        <v>0.24</v>
      </c>
      <c r="Y8" t="n">
        <v>1</v>
      </c>
      <c r="Z8" t="n">
        <v>10</v>
      </c>
      <c r="AA8" t="n">
        <v>26.86854863156244</v>
      </c>
      <c r="AB8" t="n">
        <v>36.76273359432999</v>
      </c>
      <c r="AC8" t="n">
        <v>33.25414989696015</v>
      </c>
      <c r="AD8" t="n">
        <v>26868.54863156244</v>
      </c>
      <c r="AE8" t="n">
        <v>36762.73359432999</v>
      </c>
      <c r="AF8" t="n">
        <v>3.551316078341193e-06</v>
      </c>
      <c r="AG8" t="n">
        <v>0.155625</v>
      </c>
      <c r="AH8" t="n">
        <v>33254.14989696015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13.464</v>
      </c>
      <c r="E9" t="n">
        <v>7.43</v>
      </c>
      <c r="F9" t="n">
        <v>5.26</v>
      </c>
      <c r="G9" t="n">
        <v>26.3</v>
      </c>
      <c r="H9" t="n">
        <v>0.52</v>
      </c>
      <c r="I9" t="n">
        <v>12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40.1</v>
      </c>
      <c r="Q9" t="n">
        <v>202.81</v>
      </c>
      <c r="R9" t="n">
        <v>24.54</v>
      </c>
      <c r="S9" t="n">
        <v>13.89</v>
      </c>
      <c r="T9" t="n">
        <v>3608.3</v>
      </c>
      <c r="U9" t="n">
        <v>0.57</v>
      </c>
      <c r="V9" t="n">
        <v>0.74</v>
      </c>
      <c r="W9" t="n">
        <v>0.66</v>
      </c>
      <c r="X9" t="n">
        <v>0.22</v>
      </c>
      <c r="Y9" t="n">
        <v>1</v>
      </c>
      <c r="Z9" t="n">
        <v>10</v>
      </c>
      <c r="AA9" t="n">
        <v>26.49622130124677</v>
      </c>
      <c r="AB9" t="n">
        <v>36.25329891507202</v>
      </c>
      <c r="AC9" t="n">
        <v>32.79333494849298</v>
      </c>
      <c r="AD9" t="n">
        <v>26496.22130124677</v>
      </c>
      <c r="AE9" t="n">
        <v>36253.29891507202</v>
      </c>
      <c r="AF9" t="n">
        <v>3.569902692926319e-06</v>
      </c>
      <c r="AG9" t="n">
        <v>0.1547916666666667</v>
      </c>
      <c r="AH9" t="n">
        <v>32793.33494849298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13.5338</v>
      </c>
      <c r="E10" t="n">
        <v>7.39</v>
      </c>
      <c r="F10" t="n">
        <v>5.24</v>
      </c>
      <c r="G10" t="n">
        <v>28.59</v>
      </c>
      <c r="H10" t="n">
        <v>0.57</v>
      </c>
      <c r="I10" t="n">
        <v>11</v>
      </c>
      <c r="J10" t="n">
        <v>92.31999999999999</v>
      </c>
      <c r="K10" t="n">
        <v>37.55</v>
      </c>
      <c r="L10" t="n">
        <v>3</v>
      </c>
      <c r="M10" t="n">
        <v>9</v>
      </c>
      <c r="N10" t="n">
        <v>11.77</v>
      </c>
      <c r="O10" t="n">
        <v>11620.34</v>
      </c>
      <c r="P10" t="n">
        <v>39.36</v>
      </c>
      <c r="Q10" t="n">
        <v>202.84</v>
      </c>
      <c r="R10" t="n">
        <v>24.11</v>
      </c>
      <c r="S10" t="n">
        <v>13.89</v>
      </c>
      <c r="T10" t="n">
        <v>3398.14</v>
      </c>
      <c r="U10" t="n">
        <v>0.58</v>
      </c>
      <c r="V10" t="n">
        <v>0.74</v>
      </c>
      <c r="W10" t="n">
        <v>0.65</v>
      </c>
      <c r="X10" t="n">
        <v>0.2</v>
      </c>
      <c r="Y10" t="n">
        <v>1</v>
      </c>
      <c r="Z10" t="n">
        <v>10</v>
      </c>
      <c r="AA10" t="n">
        <v>26.03978581770394</v>
      </c>
      <c r="AB10" t="n">
        <v>35.62878374997938</v>
      </c>
      <c r="AC10" t="n">
        <v>32.22842263424237</v>
      </c>
      <c r="AD10" t="n">
        <v>26039.78581770394</v>
      </c>
      <c r="AE10" t="n">
        <v>35628.78374997938</v>
      </c>
      <c r="AF10" t="n">
        <v>3.58840976422506e-06</v>
      </c>
      <c r="AG10" t="n">
        <v>0.1539583333333333</v>
      </c>
      <c r="AH10" t="n">
        <v>32228.42263424237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13.6147</v>
      </c>
      <c r="E11" t="n">
        <v>7.34</v>
      </c>
      <c r="F11" t="n">
        <v>5.22</v>
      </c>
      <c r="G11" t="n">
        <v>31.3</v>
      </c>
      <c r="H11" t="n">
        <v>0.62</v>
      </c>
      <c r="I11" t="n">
        <v>10</v>
      </c>
      <c r="J11" t="n">
        <v>92.63</v>
      </c>
      <c r="K11" t="n">
        <v>37.55</v>
      </c>
      <c r="L11" t="n">
        <v>3.25</v>
      </c>
      <c r="M11" t="n">
        <v>8</v>
      </c>
      <c r="N11" t="n">
        <v>11.83</v>
      </c>
      <c r="O11" t="n">
        <v>11658.24</v>
      </c>
      <c r="P11" t="n">
        <v>38.71</v>
      </c>
      <c r="Q11" t="n">
        <v>202.81</v>
      </c>
      <c r="R11" t="n">
        <v>23.12</v>
      </c>
      <c r="S11" t="n">
        <v>13.89</v>
      </c>
      <c r="T11" t="n">
        <v>2911.01</v>
      </c>
      <c r="U11" t="n">
        <v>0.6</v>
      </c>
      <c r="V11" t="n">
        <v>0.74</v>
      </c>
      <c r="W11" t="n">
        <v>0.65</v>
      </c>
      <c r="X11" t="n">
        <v>0.18</v>
      </c>
      <c r="Y11" t="n">
        <v>1</v>
      </c>
      <c r="Z11" t="n">
        <v>10</v>
      </c>
      <c r="AA11" t="n">
        <v>25.60412793198489</v>
      </c>
      <c r="AB11" t="n">
        <v>35.03269741087202</v>
      </c>
      <c r="AC11" t="n">
        <v>31.68922593872521</v>
      </c>
      <c r="AD11" t="n">
        <v>25604.12793198489</v>
      </c>
      <c r="AE11" t="n">
        <v>35032.69741087202</v>
      </c>
      <c r="AF11" t="n">
        <v>3.60985993712002e-06</v>
      </c>
      <c r="AG11" t="n">
        <v>0.1529166666666667</v>
      </c>
      <c r="AH11" t="n">
        <v>31689.22593872521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13.6877</v>
      </c>
      <c r="E12" t="n">
        <v>7.31</v>
      </c>
      <c r="F12" t="n">
        <v>5.2</v>
      </c>
      <c r="G12" t="n">
        <v>34.64</v>
      </c>
      <c r="H12" t="n">
        <v>0.66</v>
      </c>
      <c r="I12" t="n">
        <v>9</v>
      </c>
      <c r="J12" t="n">
        <v>92.94</v>
      </c>
      <c r="K12" t="n">
        <v>37.55</v>
      </c>
      <c r="L12" t="n">
        <v>3.5</v>
      </c>
      <c r="M12" t="n">
        <v>7</v>
      </c>
      <c r="N12" t="n">
        <v>11.88</v>
      </c>
      <c r="O12" t="n">
        <v>11696.16</v>
      </c>
      <c r="P12" t="n">
        <v>37.78</v>
      </c>
      <c r="Q12" t="n">
        <v>202.83</v>
      </c>
      <c r="R12" t="n">
        <v>22.51</v>
      </c>
      <c r="S12" t="n">
        <v>13.89</v>
      </c>
      <c r="T12" t="n">
        <v>2607.57</v>
      </c>
      <c r="U12" t="n">
        <v>0.62</v>
      </c>
      <c r="V12" t="n">
        <v>0.74</v>
      </c>
      <c r="W12" t="n">
        <v>0.65</v>
      </c>
      <c r="X12" t="n">
        <v>0.16</v>
      </c>
      <c r="Y12" t="n">
        <v>1</v>
      </c>
      <c r="Z12" t="n">
        <v>10</v>
      </c>
      <c r="AA12" t="n">
        <v>25.07708507297169</v>
      </c>
      <c r="AB12" t="n">
        <v>34.3115741196837</v>
      </c>
      <c r="AC12" t="n">
        <v>31.03692564234288</v>
      </c>
      <c r="AD12" t="n">
        <v>25077.08507297169</v>
      </c>
      <c r="AE12" t="n">
        <v>34311.5741196837</v>
      </c>
      <c r="AF12" t="n">
        <v>3.629215470140194e-06</v>
      </c>
      <c r="AG12" t="n">
        <v>0.1522916666666667</v>
      </c>
      <c r="AH12" t="n">
        <v>31036.92564234288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13.6586</v>
      </c>
      <c r="E13" t="n">
        <v>7.32</v>
      </c>
      <c r="F13" t="n">
        <v>5.21</v>
      </c>
      <c r="G13" t="n">
        <v>34.74</v>
      </c>
      <c r="H13" t="n">
        <v>0.71</v>
      </c>
      <c r="I13" t="n">
        <v>9</v>
      </c>
      <c r="J13" t="n">
        <v>93.23999999999999</v>
      </c>
      <c r="K13" t="n">
        <v>37.55</v>
      </c>
      <c r="L13" t="n">
        <v>3.75</v>
      </c>
      <c r="M13" t="n">
        <v>7</v>
      </c>
      <c r="N13" t="n">
        <v>11.94</v>
      </c>
      <c r="O13" t="n">
        <v>11734.1</v>
      </c>
      <c r="P13" t="n">
        <v>37.4</v>
      </c>
      <c r="Q13" t="n">
        <v>202.81</v>
      </c>
      <c r="R13" t="n">
        <v>22.99</v>
      </c>
      <c r="S13" t="n">
        <v>13.89</v>
      </c>
      <c r="T13" t="n">
        <v>2849.36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24.99030826768476</v>
      </c>
      <c r="AB13" t="n">
        <v>34.19284226636825</v>
      </c>
      <c r="AC13" t="n">
        <v>30.92952539046629</v>
      </c>
      <c r="AD13" t="n">
        <v>24990.30826768476</v>
      </c>
      <c r="AE13" t="n">
        <v>34192.84226636825</v>
      </c>
      <c r="AF13" t="n">
        <v>3.62149977136092e-06</v>
      </c>
      <c r="AG13" t="n">
        <v>0.1525</v>
      </c>
      <c r="AH13" t="n">
        <v>30929.52539046629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13.7667</v>
      </c>
      <c r="E14" t="n">
        <v>7.26</v>
      </c>
      <c r="F14" t="n">
        <v>5.17</v>
      </c>
      <c r="G14" t="n">
        <v>38.8</v>
      </c>
      <c r="H14" t="n">
        <v>0.75</v>
      </c>
      <c r="I14" t="n">
        <v>8</v>
      </c>
      <c r="J14" t="n">
        <v>93.55</v>
      </c>
      <c r="K14" t="n">
        <v>37.55</v>
      </c>
      <c r="L14" t="n">
        <v>4</v>
      </c>
      <c r="M14" t="n">
        <v>6</v>
      </c>
      <c r="N14" t="n">
        <v>12</v>
      </c>
      <c r="O14" t="n">
        <v>11772.07</v>
      </c>
      <c r="P14" t="n">
        <v>36.46</v>
      </c>
      <c r="Q14" t="n">
        <v>202.82</v>
      </c>
      <c r="R14" t="n">
        <v>21.73</v>
      </c>
      <c r="S14" t="n">
        <v>13.89</v>
      </c>
      <c r="T14" t="n">
        <v>2224.61</v>
      </c>
      <c r="U14" t="n">
        <v>0.64</v>
      </c>
      <c r="V14" t="n">
        <v>0.75</v>
      </c>
      <c r="W14" t="n">
        <v>0.65</v>
      </c>
      <c r="X14" t="n">
        <v>0.13</v>
      </c>
      <c r="Y14" t="n">
        <v>1</v>
      </c>
      <c r="Z14" t="n">
        <v>10</v>
      </c>
      <c r="AA14" t="n">
        <v>24.37511971159489</v>
      </c>
      <c r="AB14" t="n">
        <v>33.35111414372653</v>
      </c>
      <c r="AC14" t="n">
        <v>30.16813061847415</v>
      </c>
      <c r="AD14" t="n">
        <v>24375.1197115949</v>
      </c>
      <c r="AE14" t="n">
        <v>33351.11414372653</v>
      </c>
      <c r="AF14" t="n">
        <v>3.650161868888054e-06</v>
      </c>
      <c r="AG14" t="n">
        <v>0.15125</v>
      </c>
      <c r="AH14" t="n">
        <v>30168.13061847415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13.8291</v>
      </c>
      <c r="E15" t="n">
        <v>7.23</v>
      </c>
      <c r="F15" t="n">
        <v>5.16</v>
      </c>
      <c r="G15" t="n">
        <v>44.22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5</v>
      </c>
      <c r="N15" t="n">
        <v>12.06</v>
      </c>
      <c r="O15" t="n">
        <v>11810.06</v>
      </c>
      <c r="P15" t="n">
        <v>35.65</v>
      </c>
      <c r="Q15" t="n">
        <v>202.83</v>
      </c>
      <c r="R15" t="n">
        <v>21.28</v>
      </c>
      <c r="S15" t="n">
        <v>13.89</v>
      </c>
      <c r="T15" t="n">
        <v>2006.19</v>
      </c>
      <c r="U15" t="n">
        <v>0.65</v>
      </c>
      <c r="V15" t="n">
        <v>0.75</v>
      </c>
      <c r="W15" t="n">
        <v>0.65</v>
      </c>
      <c r="X15" t="n">
        <v>0.12</v>
      </c>
      <c r="Y15" t="n">
        <v>1</v>
      </c>
      <c r="Z15" t="n">
        <v>10</v>
      </c>
      <c r="AA15" t="n">
        <v>23.93904067297249</v>
      </c>
      <c r="AB15" t="n">
        <v>32.75445156463685</v>
      </c>
      <c r="AC15" t="n">
        <v>29.62841267850981</v>
      </c>
      <c r="AD15" t="n">
        <v>23939.04067297249</v>
      </c>
      <c r="AE15" t="n">
        <v>32754.45156463684</v>
      </c>
      <c r="AF15" t="n">
        <v>3.666706872455983e-06</v>
      </c>
      <c r="AG15" t="n">
        <v>0.150625</v>
      </c>
      <c r="AH15" t="n">
        <v>29628.41267850982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13.8291</v>
      </c>
      <c r="E16" t="n">
        <v>7.23</v>
      </c>
      <c r="F16" t="n">
        <v>5.16</v>
      </c>
      <c r="G16" t="n">
        <v>44.22</v>
      </c>
      <c r="H16" t="n">
        <v>0.84</v>
      </c>
      <c r="I16" t="n">
        <v>7</v>
      </c>
      <c r="J16" t="n">
        <v>94.17</v>
      </c>
      <c r="K16" t="n">
        <v>37.55</v>
      </c>
      <c r="L16" t="n">
        <v>4.5</v>
      </c>
      <c r="M16" t="n">
        <v>3</v>
      </c>
      <c r="N16" t="n">
        <v>12.12</v>
      </c>
      <c r="O16" t="n">
        <v>11848.08</v>
      </c>
      <c r="P16" t="n">
        <v>35.68</v>
      </c>
      <c r="Q16" t="n">
        <v>202.83</v>
      </c>
      <c r="R16" t="n">
        <v>21.23</v>
      </c>
      <c r="S16" t="n">
        <v>13.89</v>
      </c>
      <c r="T16" t="n">
        <v>1978.28</v>
      </c>
      <c r="U16" t="n">
        <v>0.65</v>
      </c>
      <c r="V16" t="n">
        <v>0.75</v>
      </c>
      <c r="W16" t="n">
        <v>0.65</v>
      </c>
      <c r="X16" t="n">
        <v>0.12</v>
      </c>
      <c r="Y16" t="n">
        <v>1</v>
      </c>
      <c r="Z16" t="n">
        <v>10</v>
      </c>
      <c r="AA16" t="n">
        <v>23.9508461235809</v>
      </c>
      <c r="AB16" t="n">
        <v>32.77060430297891</v>
      </c>
      <c r="AC16" t="n">
        <v>29.64302382217507</v>
      </c>
      <c r="AD16" t="n">
        <v>23950.84612358089</v>
      </c>
      <c r="AE16" t="n">
        <v>32770.60430297891</v>
      </c>
      <c r="AF16" t="n">
        <v>3.666706872455983e-06</v>
      </c>
      <c r="AG16" t="n">
        <v>0.150625</v>
      </c>
      <c r="AH16" t="n">
        <v>29643.02382217507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13.8307</v>
      </c>
      <c r="E17" t="n">
        <v>7.23</v>
      </c>
      <c r="F17" t="n">
        <v>5.16</v>
      </c>
      <c r="G17" t="n">
        <v>44.21</v>
      </c>
      <c r="H17" t="n">
        <v>0.88</v>
      </c>
      <c r="I17" t="n">
        <v>7</v>
      </c>
      <c r="J17" t="n">
        <v>94.48</v>
      </c>
      <c r="K17" t="n">
        <v>37.55</v>
      </c>
      <c r="L17" t="n">
        <v>4.75</v>
      </c>
      <c r="M17" t="n">
        <v>2</v>
      </c>
      <c r="N17" t="n">
        <v>12.17</v>
      </c>
      <c r="O17" t="n">
        <v>11886.12</v>
      </c>
      <c r="P17" t="n">
        <v>35.75</v>
      </c>
      <c r="Q17" t="n">
        <v>202.83</v>
      </c>
      <c r="R17" t="n">
        <v>21.26</v>
      </c>
      <c r="S17" t="n">
        <v>13.89</v>
      </c>
      <c r="T17" t="n">
        <v>1997.29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23.97587336768321</v>
      </c>
      <c r="AB17" t="n">
        <v>32.80484768248361</v>
      </c>
      <c r="AC17" t="n">
        <v>29.67399906160083</v>
      </c>
      <c r="AD17" t="n">
        <v>23975.87336768321</v>
      </c>
      <c r="AE17" t="n">
        <v>32804.84768248361</v>
      </c>
      <c r="AF17" t="n">
        <v>3.6671311033167e-06</v>
      </c>
      <c r="AG17" t="n">
        <v>0.150625</v>
      </c>
      <c r="AH17" t="n">
        <v>29673.99906160084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13.8302</v>
      </c>
      <c r="E18" t="n">
        <v>7.23</v>
      </c>
      <c r="F18" t="n">
        <v>5.16</v>
      </c>
      <c r="G18" t="n">
        <v>44.21</v>
      </c>
      <c r="H18" t="n">
        <v>0.93</v>
      </c>
      <c r="I18" t="n">
        <v>7</v>
      </c>
      <c r="J18" t="n">
        <v>94.79000000000001</v>
      </c>
      <c r="K18" t="n">
        <v>37.55</v>
      </c>
      <c r="L18" t="n">
        <v>5</v>
      </c>
      <c r="M18" t="n">
        <v>2</v>
      </c>
      <c r="N18" t="n">
        <v>12.23</v>
      </c>
      <c r="O18" t="n">
        <v>11924.18</v>
      </c>
      <c r="P18" t="n">
        <v>35.49</v>
      </c>
      <c r="Q18" t="n">
        <v>202.83</v>
      </c>
      <c r="R18" t="n">
        <v>21.25</v>
      </c>
      <c r="S18" t="n">
        <v>13.89</v>
      </c>
      <c r="T18" t="n">
        <v>1992.07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23.87435466473972</v>
      </c>
      <c r="AB18" t="n">
        <v>32.66594531442792</v>
      </c>
      <c r="AC18" t="n">
        <v>29.54835334060127</v>
      </c>
      <c r="AD18" t="n">
        <v>23874.35466473972</v>
      </c>
      <c r="AE18" t="n">
        <v>32665.94531442792</v>
      </c>
      <c r="AF18" t="n">
        <v>3.666998531172725e-06</v>
      </c>
      <c r="AG18" t="n">
        <v>0.150625</v>
      </c>
      <c r="AH18" t="n">
        <v>29548.35334060127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13.8196</v>
      </c>
      <c r="E19" t="n">
        <v>7.24</v>
      </c>
      <c r="F19" t="n">
        <v>5.16</v>
      </c>
      <c r="G19" t="n">
        <v>44.26</v>
      </c>
      <c r="H19" t="n">
        <v>0.97</v>
      </c>
      <c r="I19" t="n">
        <v>7</v>
      </c>
      <c r="J19" t="n">
        <v>95.09</v>
      </c>
      <c r="K19" t="n">
        <v>37.55</v>
      </c>
      <c r="L19" t="n">
        <v>5.25</v>
      </c>
      <c r="M19" t="n">
        <v>1</v>
      </c>
      <c r="N19" t="n">
        <v>12.29</v>
      </c>
      <c r="O19" t="n">
        <v>11962.27</v>
      </c>
      <c r="P19" t="n">
        <v>35.46</v>
      </c>
      <c r="Q19" t="n">
        <v>202.83</v>
      </c>
      <c r="R19" t="n">
        <v>21.28</v>
      </c>
      <c r="S19" t="n">
        <v>13.89</v>
      </c>
      <c r="T19" t="n">
        <v>2006.73</v>
      </c>
      <c r="U19" t="n">
        <v>0.65</v>
      </c>
      <c r="V19" t="n">
        <v>0.75</v>
      </c>
      <c r="W19" t="n">
        <v>0.66</v>
      </c>
      <c r="X19" t="n">
        <v>0.13</v>
      </c>
      <c r="Y19" t="n">
        <v>1</v>
      </c>
      <c r="Z19" t="n">
        <v>10</v>
      </c>
      <c r="AA19" t="n">
        <v>23.87995369350605</v>
      </c>
      <c r="AB19" t="n">
        <v>32.67360615259769</v>
      </c>
      <c r="AC19" t="n">
        <v>29.5552830391282</v>
      </c>
      <c r="AD19" t="n">
        <v>23879.95369350605</v>
      </c>
      <c r="AE19" t="n">
        <v>32673.60615259769</v>
      </c>
      <c r="AF19" t="n">
        <v>3.66418800172048e-06</v>
      </c>
      <c r="AG19" t="n">
        <v>0.1508333333333333</v>
      </c>
      <c r="AH19" t="n">
        <v>29555.2830391282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13.819</v>
      </c>
      <c r="E20" t="n">
        <v>7.24</v>
      </c>
      <c r="F20" t="n">
        <v>5.16</v>
      </c>
      <c r="G20" t="n">
        <v>44.26</v>
      </c>
      <c r="H20" t="n">
        <v>1.01</v>
      </c>
      <c r="I20" t="n">
        <v>7</v>
      </c>
      <c r="J20" t="n">
        <v>95.40000000000001</v>
      </c>
      <c r="K20" t="n">
        <v>37.55</v>
      </c>
      <c r="L20" t="n">
        <v>5.5</v>
      </c>
      <c r="M20" t="n">
        <v>1</v>
      </c>
      <c r="N20" t="n">
        <v>12.35</v>
      </c>
      <c r="O20" t="n">
        <v>12000.38</v>
      </c>
      <c r="P20" t="n">
        <v>35.34</v>
      </c>
      <c r="Q20" t="n">
        <v>202.83</v>
      </c>
      <c r="R20" t="n">
        <v>21.38</v>
      </c>
      <c r="S20" t="n">
        <v>13.89</v>
      </c>
      <c r="T20" t="n">
        <v>2053.08</v>
      </c>
      <c r="U20" t="n">
        <v>0.65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23.83363842173362</v>
      </c>
      <c r="AB20" t="n">
        <v>32.61023555447338</v>
      </c>
      <c r="AC20" t="n">
        <v>29.49796044194748</v>
      </c>
      <c r="AD20" t="n">
        <v>23833.63842173362</v>
      </c>
      <c r="AE20" t="n">
        <v>32610.23555447338</v>
      </c>
      <c r="AF20" t="n">
        <v>3.664028915147712e-06</v>
      </c>
      <c r="AG20" t="n">
        <v>0.1508333333333333</v>
      </c>
      <c r="AH20" t="n">
        <v>29497.96044194749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13.8132</v>
      </c>
      <c r="E21" t="n">
        <v>7.24</v>
      </c>
      <c r="F21" t="n">
        <v>5.17</v>
      </c>
      <c r="G21" t="n">
        <v>44.29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1</v>
      </c>
      <c r="N21" t="n">
        <v>12.41</v>
      </c>
      <c r="O21" t="n">
        <v>12038.51</v>
      </c>
      <c r="P21" t="n">
        <v>35.22</v>
      </c>
      <c r="Q21" t="n">
        <v>202.83</v>
      </c>
      <c r="R21" t="n">
        <v>21.42</v>
      </c>
      <c r="S21" t="n">
        <v>13.89</v>
      </c>
      <c r="T21" t="n">
        <v>2075.7</v>
      </c>
      <c r="U21" t="n">
        <v>0.65</v>
      </c>
      <c r="V21" t="n">
        <v>0.75</v>
      </c>
      <c r="W21" t="n">
        <v>0.66</v>
      </c>
      <c r="X21" t="n">
        <v>0.13</v>
      </c>
      <c r="Y21" t="n">
        <v>1</v>
      </c>
      <c r="Z21" t="n">
        <v>10</v>
      </c>
      <c r="AA21" t="n">
        <v>23.81039252207054</v>
      </c>
      <c r="AB21" t="n">
        <v>32.57842948901779</v>
      </c>
      <c r="AC21" t="n">
        <v>29.46918990273879</v>
      </c>
      <c r="AD21" t="n">
        <v>23810.39252207054</v>
      </c>
      <c r="AE21" t="n">
        <v>32578.42948901779</v>
      </c>
      <c r="AF21" t="n">
        <v>3.662491078277616e-06</v>
      </c>
      <c r="AG21" t="n">
        <v>0.1508333333333333</v>
      </c>
      <c r="AH21" t="n">
        <v>29469.18990273879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13.8164</v>
      </c>
      <c r="E22" t="n">
        <v>7.24</v>
      </c>
      <c r="F22" t="n">
        <v>5.17</v>
      </c>
      <c r="G22" t="n">
        <v>44.28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0</v>
      </c>
      <c r="N22" t="n">
        <v>12.47</v>
      </c>
      <c r="O22" t="n">
        <v>12076.67</v>
      </c>
      <c r="P22" t="n">
        <v>35.28</v>
      </c>
      <c r="Q22" t="n">
        <v>202.83</v>
      </c>
      <c r="R22" t="n">
        <v>21.39</v>
      </c>
      <c r="S22" t="n">
        <v>13.89</v>
      </c>
      <c r="T22" t="n">
        <v>2058.02</v>
      </c>
      <c r="U22" t="n">
        <v>0.65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23.82902139140239</v>
      </c>
      <c r="AB22" t="n">
        <v>32.60391832988522</v>
      </c>
      <c r="AC22" t="n">
        <v>29.49224612440772</v>
      </c>
      <c r="AD22" t="n">
        <v>23829.02139140239</v>
      </c>
      <c r="AE22" t="n">
        <v>32603.91832988521</v>
      </c>
      <c r="AF22" t="n">
        <v>3.663339539999049e-06</v>
      </c>
      <c r="AG22" t="n">
        <v>0.1508333333333333</v>
      </c>
      <c r="AH22" t="n">
        <v>29492.24612440772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</row>
    <row r="80">
      <c r="A80" t="n">
        <v>0</v>
      </c>
      <c r="B80" t="n">
        <v>140</v>
      </c>
      <c r="C80" t="inlineStr">
        <is>
          <t xml:space="preserve">CONCLUIDO	</t>
        </is>
      </c>
      <c r="D80" t="n">
        <v>7.0418</v>
      </c>
      <c r="E80" t="n">
        <v>14.2</v>
      </c>
      <c r="F80" t="n">
        <v>6.81</v>
      </c>
      <c r="G80" t="n">
        <v>4.75</v>
      </c>
      <c r="H80" t="n">
        <v>0.06</v>
      </c>
      <c r="I80" t="n">
        <v>86</v>
      </c>
      <c r="J80" t="n">
        <v>274.09</v>
      </c>
      <c r="K80" t="n">
        <v>60.56</v>
      </c>
      <c r="L80" t="n">
        <v>1</v>
      </c>
      <c r="M80" t="n">
        <v>84</v>
      </c>
      <c r="N80" t="n">
        <v>72.53</v>
      </c>
      <c r="O80" t="n">
        <v>34038.11</v>
      </c>
      <c r="P80" t="n">
        <v>117.85</v>
      </c>
      <c r="Q80" t="n">
        <v>202.93</v>
      </c>
      <c r="R80" t="n">
        <v>72.56</v>
      </c>
      <c r="S80" t="n">
        <v>13.89</v>
      </c>
      <c r="T80" t="n">
        <v>27249.51</v>
      </c>
      <c r="U80" t="n">
        <v>0.19</v>
      </c>
      <c r="V80" t="n">
        <v>0.57</v>
      </c>
      <c r="W80" t="n">
        <v>0.79</v>
      </c>
      <c r="X80" t="n">
        <v>1.77</v>
      </c>
      <c r="Y80" t="n">
        <v>1</v>
      </c>
      <c r="Z80" t="n">
        <v>10</v>
      </c>
    </row>
    <row r="81">
      <c r="A81" t="n">
        <v>1</v>
      </c>
      <c r="B81" t="n">
        <v>140</v>
      </c>
      <c r="C81" t="inlineStr">
        <is>
          <t xml:space="preserve">CONCLUIDO	</t>
        </is>
      </c>
      <c r="D81" t="n">
        <v>7.9419</v>
      </c>
      <c r="E81" t="n">
        <v>12.59</v>
      </c>
      <c r="F81" t="n">
        <v>6.35</v>
      </c>
      <c r="G81" t="n">
        <v>5.95</v>
      </c>
      <c r="H81" t="n">
        <v>0.08</v>
      </c>
      <c r="I81" t="n">
        <v>64</v>
      </c>
      <c r="J81" t="n">
        <v>274.57</v>
      </c>
      <c r="K81" t="n">
        <v>60.56</v>
      </c>
      <c r="L81" t="n">
        <v>1.25</v>
      </c>
      <c r="M81" t="n">
        <v>62</v>
      </c>
      <c r="N81" t="n">
        <v>72.76000000000001</v>
      </c>
      <c r="O81" t="n">
        <v>34097.72</v>
      </c>
      <c r="P81" t="n">
        <v>109.73</v>
      </c>
      <c r="Q81" t="n">
        <v>202.86</v>
      </c>
      <c r="R81" t="n">
        <v>58.12</v>
      </c>
      <c r="S81" t="n">
        <v>13.89</v>
      </c>
      <c r="T81" t="n">
        <v>20138.48</v>
      </c>
      <c r="U81" t="n">
        <v>0.24</v>
      </c>
      <c r="V81" t="n">
        <v>0.61</v>
      </c>
      <c r="W81" t="n">
        <v>0.75</v>
      </c>
      <c r="X81" t="n">
        <v>1.31</v>
      </c>
      <c r="Y81" t="n">
        <v>1</v>
      </c>
      <c r="Z81" t="n">
        <v>10</v>
      </c>
    </row>
    <row r="82">
      <c r="A82" t="n">
        <v>2</v>
      </c>
      <c r="B82" t="n">
        <v>140</v>
      </c>
      <c r="C82" t="inlineStr">
        <is>
          <t xml:space="preserve">CONCLUIDO	</t>
        </is>
      </c>
      <c r="D82" t="n">
        <v>8.5997</v>
      </c>
      <c r="E82" t="n">
        <v>11.63</v>
      </c>
      <c r="F82" t="n">
        <v>6.06</v>
      </c>
      <c r="G82" t="n">
        <v>7.13</v>
      </c>
      <c r="H82" t="n">
        <v>0.1</v>
      </c>
      <c r="I82" t="n">
        <v>51</v>
      </c>
      <c r="J82" t="n">
        <v>275.05</v>
      </c>
      <c r="K82" t="n">
        <v>60.56</v>
      </c>
      <c r="L82" t="n">
        <v>1.5</v>
      </c>
      <c r="M82" t="n">
        <v>49</v>
      </c>
      <c r="N82" t="n">
        <v>73</v>
      </c>
      <c r="O82" t="n">
        <v>34157.42</v>
      </c>
      <c r="P82" t="n">
        <v>104.71</v>
      </c>
      <c r="Q82" t="n">
        <v>202.84</v>
      </c>
      <c r="R82" t="n">
        <v>49.53</v>
      </c>
      <c r="S82" t="n">
        <v>13.89</v>
      </c>
      <c r="T82" t="n">
        <v>15911.87</v>
      </c>
      <c r="U82" t="n">
        <v>0.28</v>
      </c>
      <c r="V82" t="n">
        <v>0.64</v>
      </c>
      <c r="W82" t="n">
        <v>0.72</v>
      </c>
      <c r="X82" t="n">
        <v>1.02</v>
      </c>
      <c r="Y82" t="n">
        <v>1</v>
      </c>
      <c r="Z82" t="n">
        <v>10</v>
      </c>
    </row>
    <row r="83">
      <c r="A83" t="n">
        <v>3</v>
      </c>
      <c r="B83" t="n">
        <v>140</v>
      </c>
      <c r="C83" t="inlineStr">
        <is>
          <t xml:space="preserve">CONCLUIDO	</t>
        </is>
      </c>
      <c r="D83" t="n">
        <v>9.0634</v>
      </c>
      <c r="E83" t="n">
        <v>11.03</v>
      </c>
      <c r="F83" t="n">
        <v>5.89</v>
      </c>
      <c r="G83" t="n">
        <v>8.210000000000001</v>
      </c>
      <c r="H83" t="n">
        <v>0.11</v>
      </c>
      <c r="I83" t="n">
        <v>43</v>
      </c>
      <c r="J83" t="n">
        <v>275.54</v>
      </c>
      <c r="K83" t="n">
        <v>60.56</v>
      </c>
      <c r="L83" t="n">
        <v>1.75</v>
      </c>
      <c r="M83" t="n">
        <v>41</v>
      </c>
      <c r="N83" t="n">
        <v>73.23</v>
      </c>
      <c r="O83" t="n">
        <v>34217.22</v>
      </c>
      <c r="P83" t="n">
        <v>101.58</v>
      </c>
      <c r="Q83" t="n">
        <v>202.85</v>
      </c>
      <c r="R83" t="n">
        <v>44.09</v>
      </c>
      <c r="S83" t="n">
        <v>13.89</v>
      </c>
      <c r="T83" t="n">
        <v>13231.82</v>
      </c>
      <c r="U83" t="n">
        <v>0.32</v>
      </c>
      <c r="V83" t="n">
        <v>0.66</v>
      </c>
      <c r="W83" t="n">
        <v>0.7</v>
      </c>
      <c r="X83" t="n">
        <v>0.85</v>
      </c>
      <c r="Y83" t="n">
        <v>1</v>
      </c>
      <c r="Z83" t="n">
        <v>10</v>
      </c>
    </row>
    <row r="84">
      <c r="A84" t="n">
        <v>4</v>
      </c>
      <c r="B84" t="n">
        <v>140</v>
      </c>
      <c r="C84" t="inlineStr">
        <is>
          <t xml:space="preserve">CONCLUIDO	</t>
        </is>
      </c>
      <c r="D84" t="n">
        <v>9.4359</v>
      </c>
      <c r="E84" t="n">
        <v>10.6</v>
      </c>
      <c r="F84" t="n">
        <v>5.76</v>
      </c>
      <c r="G84" t="n">
        <v>9.35</v>
      </c>
      <c r="H84" t="n">
        <v>0.13</v>
      </c>
      <c r="I84" t="n">
        <v>37</v>
      </c>
      <c r="J84" t="n">
        <v>276.02</v>
      </c>
      <c r="K84" t="n">
        <v>60.56</v>
      </c>
      <c r="L84" t="n">
        <v>2</v>
      </c>
      <c r="M84" t="n">
        <v>35</v>
      </c>
      <c r="N84" t="n">
        <v>73.47</v>
      </c>
      <c r="O84" t="n">
        <v>34277.1</v>
      </c>
      <c r="P84" t="n">
        <v>99.37</v>
      </c>
      <c r="Q84" t="n">
        <v>202.85</v>
      </c>
      <c r="R84" t="n">
        <v>39.94</v>
      </c>
      <c r="S84" t="n">
        <v>13.89</v>
      </c>
      <c r="T84" t="n">
        <v>11186.55</v>
      </c>
      <c r="U84" t="n">
        <v>0.35</v>
      </c>
      <c r="V84" t="n">
        <v>0.67</v>
      </c>
      <c r="W84" t="n">
        <v>0.7</v>
      </c>
      <c r="X84" t="n">
        <v>0.72</v>
      </c>
      <c r="Y84" t="n">
        <v>1</v>
      </c>
      <c r="Z84" t="n">
        <v>10</v>
      </c>
    </row>
    <row r="85">
      <c r="A85" t="n">
        <v>5</v>
      </c>
      <c r="B85" t="n">
        <v>140</v>
      </c>
      <c r="C85" t="inlineStr">
        <is>
          <t xml:space="preserve">CONCLUIDO	</t>
        </is>
      </c>
      <c r="D85" t="n">
        <v>9.7768</v>
      </c>
      <c r="E85" t="n">
        <v>10.23</v>
      </c>
      <c r="F85" t="n">
        <v>5.66</v>
      </c>
      <c r="G85" t="n">
        <v>10.61</v>
      </c>
      <c r="H85" t="n">
        <v>0.14</v>
      </c>
      <c r="I85" t="n">
        <v>32</v>
      </c>
      <c r="J85" t="n">
        <v>276.51</v>
      </c>
      <c r="K85" t="n">
        <v>60.56</v>
      </c>
      <c r="L85" t="n">
        <v>2.25</v>
      </c>
      <c r="M85" t="n">
        <v>30</v>
      </c>
      <c r="N85" t="n">
        <v>73.70999999999999</v>
      </c>
      <c r="O85" t="n">
        <v>34337.08</v>
      </c>
      <c r="P85" t="n">
        <v>97.36</v>
      </c>
      <c r="Q85" t="n">
        <v>202.84</v>
      </c>
      <c r="R85" t="n">
        <v>36.98</v>
      </c>
      <c r="S85" t="n">
        <v>13.89</v>
      </c>
      <c r="T85" t="n">
        <v>9729.73</v>
      </c>
      <c r="U85" t="n">
        <v>0.38</v>
      </c>
      <c r="V85" t="n">
        <v>0.68</v>
      </c>
      <c r="W85" t="n">
        <v>0.68</v>
      </c>
      <c r="X85" t="n">
        <v>0.62</v>
      </c>
      <c r="Y85" t="n">
        <v>1</v>
      </c>
      <c r="Z85" t="n">
        <v>10</v>
      </c>
    </row>
    <row r="86">
      <c r="A86" t="n">
        <v>6</v>
      </c>
      <c r="B86" t="n">
        <v>140</v>
      </c>
      <c r="C86" t="inlineStr">
        <is>
          <t xml:space="preserve">CONCLUIDO	</t>
        </is>
      </c>
      <c r="D86" t="n">
        <v>9.9671</v>
      </c>
      <c r="E86" t="n">
        <v>10.03</v>
      </c>
      <c r="F86" t="n">
        <v>5.62</v>
      </c>
      <c r="G86" t="n">
        <v>11.62</v>
      </c>
      <c r="H86" t="n">
        <v>0.16</v>
      </c>
      <c r="I86" t="n">
        <v>29</v>
      </c>
      <c r="J86" t="n">
        <v>277</v>
      </c>
      <c r="K86" t="n">
        <v>60.56</v>
      </c>
      <c r="L86" t="n">
        <v>2.5</v>
      </c>
      <c r="M86" t="n">
        <v>27</v>
      </c>
      <c r="N86" t="n">
        <v>73.94</v>
      </c>
      <c r="O86" t="n">
        <v>34397.15</v>
      </c>
      <c r="P86" t="n">
        <v>96.65000000000001</v>
      </c>
      <c r="Q86" t="n">
        <v>202.83</v>
      </c>
      <c r="R86" t="n">
        <v>35.45</v>
      </c>
      <c r="S86" t="n">
        <v>13.89</v>
      </c>
      <c r="T86" t="n">
        <v>8981.48</v>
      </c>
      <c r="U86" t="n">
        <v>0.39</v>
      </c>
      <c r="V86" t="n">
        <v>0.6899999999999999</v>
      </c>
      <c r="W86" t="n">
        <v>0.6899999999999999</v>
      </c>
      <c r="X86" t="n">
        <v>0.58</v>
      </c>
      <c r="Y86" t="n">
        <v>1</v>
      </c>
      <c r="Z86" t="n">
        <v>10</v>
      </c>
    </row>
    <row r="87">
      <c r="A87" t="n">
        <v>7</v>
      </c>
      <c r="B87" t="n">
        <v>140</v>
      </c>
      <c r="C87" t="inlineStr">
        <is>
          <t xml:space="preserve">CONCLUIDO	</t>
        </is>
      </c>
      <c r="D87" t="n">
        <v>10.2055</v>
      </c>
      <c r="E87" t="n">
        <v>9.800000000000001</v>
      </c>
      <c r="F87" t="n">
        <v>5.54</v>
      </c>
      <c r="G87" t="n">
        <v>12.78</v>
      </c>
      <c r="H87" t="n">
        <v>0.18</v>
      </c>
      <c r="I87" t="n">
        <v>26</v>
      </c>
      <c r="J87" t="n">
        <v>277.48</v>
      </c>
      <c r="K87" t="n">
        <v>60.56</v>
      </c>
      <c r="L87" t="n">
        <v>2.75</v>
      </c>
      <c r="M87" t="n">
        <v>24</v>
      </c>
      <c r="N87" t="n">
        <v>74.18000000000001</v>
      </c>
      <c r="O87" t="n">
        <v>34457.31</v>
      </c>
      <c r="P87" t="n">
        <v>95.17</v>
      </c>
      <c r="Q87" t="n">
        <v>202.83</v>
      </c>
      <c r="R87" t="n">
        <v>33.3</v>
      </c>
      <c r="S87" t="n">
        <v>13.89</v>
      </c>
      <c r="T87" t="n">
        <v>7920.91</v>
      </c>
      <c r="U87" t="n">
        <v>0.42</v>
      </c>
      <c r="V87" t="n">
        <v>0.7</v>
      </c>
      <c r="W87" t="n">
        <v>0.68</v>
      </c>
      <c r="X87" t="n">
        <v>0.5</v>
      </c>
      <c r="Y87" t="n">
        <v>1</v>
      </c>
      <c r="Z87" t="n">
        <v>10</v>
      </c>
    </row>
    <row r="88">
      <c r="A88" t="n">
        <v>8</v>
      </c>
      <c r="B88" t="n">
        <v>140</v>
      </c>
      <c r="C88" t="inlineStr">
        <is>
          <t xml:space="preserve">CONCLUIDO	</t>
        </is>
      </c>
      <c r="D88" t="n">
        <v>10.3582</v>
      </c>
      <c r="E88" t="n">
        <v>9.65</v>
      </c>
      <c r="F88" t="n">
        <v>5.5</v>
      </c>
      <c r="G88" t="n">
        <v>13.75</v>
      </c>
      <c r="H88" t="n">
        <v>0.19</v>
      </c>
      <c r="I88" t="n">
        <v>24</v>
      </c>
      <c r="J88" t="n">
        <v>277.97</v>
      </c>
      <c r="K88" t="n">
        <v>60.56</v>
      </c>
      <c r="L88" t="n">
        <v>3</v>
      </c>
      <c r="M88" t="n">
        <v>22</v>
      </c>
      <c r="N88" t="n">
        <v>74.42</v>
      </c>
      <c r="O88" t="n">
        <v>34517.57</v>
      </c>
      <c r="P88" t="n">
        <v>94.34</v>
      </c>
      <c r="Q88" t="n">
        <v>202.84</v>
      </c>
      <c r="R88" t="n">
        <v>32.05</v>
      </c>
      <c r="S88" t="n">
        <v>13.89</v>
      </c>
      <c r="T88" t="n">
        <v>7306.35</v>
      </c>
      <c r="U88" t="n">
        <v>0.43</v>
      </c>
      <c r="V88" t="n">
        <v>0.7</v>
      </c>
      <c r="W88" t="n">
        <v>0.67</v>
      </c>
      <c r="X88" t="n">
        <v>0.46</v>
      </c>
      <c r="Y88" t="n">
        <v>1</v>
      </c>
      <c r="Z88" t="n">
        <v>10</v>
      </c>
    </row>
    <row r="89">
      <c r="A89" t="n">
        <v>9</v>
      </c>
      <c r="B89" t="n">
        <v>140</v>
      </c>
      <c r="C89" t="inlineStr">
        <is>
          <t xml:space="preserve">CONCLUIDO	</t>
        </is>
      </c>
      <c r="D89" t="n">
        <v>10.5119</v>
      </c>
      <c r="E89" t="n">
        <v>9.51</v>
      </c>
      <c r="F89" t="n">
        <v>5.46</v>
      </c>
      <c r="G89" t="n">
        <v>14.9</v>
      </c>
      <c r="H89" t="n">
        <v>0.21</v>
      </c>
      <c r="I89" t="n">
        <v>22</v>
      </c>
      <c r="J89" t="n">
        <v>278.46</v>
      </c>
      <c r="K89" t="n">
        <v>60.56</v>
      </c>
      <c r="L89" t="n">
        <v>3.25</v>
      </c>
      <c r="M89" t="n">
        <v>20</v>
      </c>
      <c r="N89" t="n">
        <v>74.66</v>
      </c>
      <c r="O89" t="n">
        <v>34577.92</v>
      </c>
      <c r="P89" t="n">
        <v>93.63</v>
      </c>
      <c r="Q89" t="n">
        <v>202.87</v>
      </c>
      <c r="R89" t="n">
        <v>30.88</v>
      </c>
      <c r="S89" t="n">
        <v>13.89</v>
      </c>
      <c r="T89" t="n">
        <v>6727.77</v>
      </c>
      <c r="U89" t="n">
        <v>0.45</v>
      </c>
      <c r="V89" t="n">
        <v>0.71</v>
      </c>
      <c r="W89" t="n">
        <v>0.67</v>
      </c>
      <c r="X89" t="n">
        <v>0.42</v>
      </c>
      <c r="Y89" t="n">
        <v>1</v>
      </c>
      <c r="Z89" t="n">
        <v>10</v>
      </c>
    </row>
    <row r="90">
      <c r="A90" t="n">
        <v>10</v>
      </c>
      <c r="B90" t="n">
        <v>140</v>
      </c>
      <c r="C90" t="inlineStr">
        <is>
          <t xml:space="preserve">CONCLUIDO	</t>
        </is>
      </c>
      <c r="D90" t="n">
        <v>10.6749</v>
      </c>
      <c r="E90" t="n">
        <v>9.369999999999999</v>
      </c>
      <c r="F90" t="n">
        <v>5.42</v>
      </c>
      <c r="G90" t="n">
        <v>16.27</v>
      </c>
      <c r="H90" t="n">
        <v>0.22</v>
      </c>
      <c r="I90" t="n">
        <v>20</v>
      </c>
      <c r="J90" t="n">
        <v>278.95</v>
      </c>
      <c r="K90" t="n">
        <v>60.56</v>
      </c>
      <c r="L90" t="n">
        <v>3.5</v>
      </c>
      <c r="M90" t="n">
        <v>18</v>
      </c>
      <c r="N90" t="n">
        <v>74.90000000000001</v>
      </c>
      <c r="O90" t="n">
        <v>34638.36</v>
      </c>
      <c r="P90" t="n">
        <v>92.84</v>
      </c>
      <c r="Q90" t="n">
        <v>202.83</v>
      </c>
      <c r="R90" t="n">
        <v>29.56</v>
      </c>
      <c r="S90" t="n">
        <v>13.89</v>
      </c>
      <c r="T90" t="n">
        <v>6077.92</v>
      </c>
      <c r="U90" t="n">
        <v>0.47</v>
      </c>
      <c r="V90" t="n">
        <v>0.71</v>
      </c>
      <c r="W90" t="n">
        <v>0.67</v>
      </c>
      <c r="X90" t="n">
        <v>0.38</v>
      </c>
      <c r="Y90" t="n">
        <v>1</v>
      </c>
      <c r="Z90" t="n">
        <v>10</v>
      </c>
    </row>
    <row r="91">
      <c r="A91" t="n">
        <v>11</v>
      </c>
      <c r="B91" t="n">
        <v>140</v>
      </c>
      <c r="C91" t="inlineStr">
        <is>
          <t xml:space="preserve">CONCLUIDO	</t>
        </is>
      </c>
      <c r="D91" t="n">
        <v>10.7495</v>
      </c>
      <c r="E91" t="n">
        <v>9.300000000000001</v>
      </c>
      <c r="F91" t="n">
        <v>5.41</v>
      </c>
      <c r="G91" t="n">
        <v>17.08</v>
      </c>
      <c r="H91" t="n">
        <v>0.24</v>
      </c>
      <c r="I91" t="n">
        <v>19</v>
      </c>
      <c r="J91" t="n">
        <v>279.44</v>
      </c>
      <c r="K91" t="n">
        <v>60.56</v>
      </c>
      <c r="L91" t="n">
        <v>3.75</v>
      </c>
      <c r="M91" t="n">
        <v>17</v>
      </c>
      <c r="N91" t="n">
        <v>75.14</v>
      </c>
      <c r="O91" t="n">
        <v>34698.9</v>
      </c>
      <c r="P91" t="n">
        <v>92.62</v>
      </c>
      <c r="Q91" t="n">
        <v>202.89</v>
      </c>
      <c r="R91" t="n">
        <v>29.06</v>
      </c>
      <c r="S91" t="n">
        <v>13.89</v>
      </c>
      <c r="T91" t="n">
        <v>5836.76</v>
      </c>
      <c r="U91" t="n">
        <v>0.48</v>
      </c>
      <c r="V91" t="n">
        <v>0.72</v>
      </c>
      <c r="W91" t="n">
        <v>0.67</v>
      </c>
      <c r="X91" t="n">
        <v>0.37</v>
      </c>
      <c r="Y91" t="n">
        <v>1</v>
      </c>
      <c r="Z91" t="n">
        <v>10</v>
      </c>
    </row>
    <row r="92">
      <c r="A92" t="n">
        <v>12</v>
      </c>
      <c r="B92" t="n">
        <v>140</v>
      </c>
      <c r="C92" t="inlineStr">
        <is>
          <t xml:space="preserve">CONCLUIDO	</t>
        </is>
      </c>
      <c r="D92" t="n">
        <v>10.8401</v>
      </c>
      <c r="E92" t="n">
        <v>9.220000000000001</v>
      </c>
      <c r="F92" t="n">
        <v>5.38</v>
      </c>
      <c r="G92" t="n">
        <v>17.95</v>
      </c>
      <c r="H92" t="n">
        <v>0.25</v>
      </c>
      <c r="I92" t="n">
        <v>18</v>
      </c>
      <c r="J92" t="n">
        <v>279.94</v>
      </c>
      <c r="K92" t="n">
        <v>60.56</v>
      </c>
      <c r="L92" t="n">
        <v>4</v>
      </c>
      <c r="M92" t="n">
        <v>16</v>
      </c>
      <c r="N92" t="n">
        <v>75.38</v>
      </c>
      <c r="O92" t="n">
        <v>34759.54</v>
      </c>
      <c r="P92" t="n">
        <v>92.09999999999999</v>
      </c>
      <c r="Q92" t="n">
        <v>202.88</v>
      </c>
      <c r="R92" t="n">
        <v>28.24</v>
      </c>
      <c r="S92" t="n">
        <v>13.89</v>
      </c>
      <c r="T92" t="n">
        <v>5431.52</v>
      </c>
      <c r="U92" t="n">
        <v>0.49</v>
      </c>
      <c r="V92" t="n">
        <v>0.72</v>
      </c>
      <c r="W92" t="n">
        <v>0.67</v>
      </c>
      <c r="X92" t="n">
        <v>0.35</v>
      </c>
      <c r="Y92" t="n">
        <v>1</v>
      </c>
      <c r="Z92" t="n">
        <v>10</v>
      </c>
    </row>
    <row r="93">
      <c r="A93" t="n">
        <v>13</v>
      </c>
      <c r="B93" t="n">
        <v>140</v>
      </c>
      <c r="C93" t="inlineStr">
        <is>
          <t xml:space="preserve">CONCLUIDO	</t>
        </is>
      </c>
      <c r="D93" t="n">
        <v>10.9167</v>
      </c>
      <c r="E93" t="n">
        <v>9.16</v>
      </c>
      <c r="F93" t="n">
        <v>5.37</v>
      </c>
      <c r="G93" t="n">
        <v>18.96</v>
      </c>
      <c r="H93" t="n">
        <v>0.27</v>
      </c>
      <c r="I93" t="n">
        <v>17</v>
      </c>
      <c r="J93" t="n">
        <v>280.43</v>
      </c>
      <c r="K93" t="n">
        <v>60.56</v>
      </c>
      <c r="L93" t="n">
        <v>4.25</v>
      </c>
      <c r="M93" t="n">
        <v>15</v>
      </c>
      <c r="N93" t="n">
        <v>75.62</v>
      </c>
      <c r="O93" t="n">
        <v>34820.27</v>
      </c>
      <c r="P93" t="n">
        <v>91.73</v>
      </c>
      <c r="Q93" t="n">
        <v>202.83</v>
      </c>
      <c r="R93" t="n">
        <v>28.01</v>
      </c>
      <c r="S93" t="n">
        <v>13.89</v>
      </c>
      <c r="T93" t="n">
        <v>5318.09</v>
      </c>
      <c r="U93" t="n">
        <v>0.5</v>
      </c>
      <c r="V93" t="n">
        <v>0.72</v>
      </c>
      <c r="W93" t="n">
        <v>0.66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140</v>
      </c>
      <c r="C94" t="inlineStr">
        <is>
          <t xml:space="preserve">CONCLUIDO	</t>
        </is>
      </c>
      <c r="D94" t="n">
        <v>11.0152</v>
      </c>
      <c r="E94" t="n">
        <v>9.08</v>
      </c>
      <c r="F94" t="n">
        <v>5.34</v>
      </c>
      <c r="G94" t="n">
        <v>20.03</v>
      </c>
      <c r="H94" t="n">
        <v>0.29</v>
      </c>
      <c r="I94" t="n">
        <v>16</v>
      </c>
      <c r="J94" t="n">
        <v>280.92</v>
      </c>
      <c r="K94" t="n">
        <v>60.56</v>
      </c>
      <c r="L94" t="n">
        <v>4.5</v>
      </c>
      <c r="M94" t="n">
        <v>14</v>
      </c>
      <c r="N94" t="n">
        <v>75.87</v>
      </c>
      <c r="O94" t="n">
        <v>34881.09</v>
      </c>
      <c r="P94" t="n">
        <v>91.09999999999999</v>
      </c>
      <c r="Q94" t="n">
        <v>202.85</v>
      </c>
      <c r="R94" t="n">
        <v>27.18</v>
      </c>
      <c r="S94" t="n">
        <v>13.89</v>
      </c>
      <c r="T94" t="n">
        <v>4907.48</v>
      </c>
      <c r="U94" t="n">
        <v>0.51</v>
      </c>
      <c r="V94" t="n">
        <v>0.72</v>
      </c>
      <c r="W94" t="n">
        <v>0.66</v>
      </c>
      <c r="X94" t="n">
        <v>0.3</v>
      </c>
      <c r="Y94" t="n">
        <v>1</v>
      </c>
      <c r="Z94" t="n">
        <v>10</v>
      </c>
    </row>
    <row r="95">
      <c r="A95" t="n">
        <v>15</v>
      </c>
      <c r="B95" t="n">
        <v>140</v>
      </c>
      <c r="C95" t="inlineStr">
        <is>
          <t xml:space="preserve">CONCLUIDO	</t>
        </is>
      </c>
      <c r="D95" t="n">
        <v>11.093</v>
      </c>
      <c r="E95" t="n">
        <v>9.01</v>
      </c>
      <c r="F95" t="n">
        <v>5.33</v>
      </c>
      <c r="G95" t="n">
        <v>21.32</v>
      </c>
      <c r="H95" t="n">
        <v>0.3</v>
      </c>
      <c r="I95" t="n">
        <v>15</v>
      </c>
      <c r="J95" t="n">
        <v>281.41</v>
      </c>
      <c r="K95" t="n">
        <v>60.56</v>
      </c>
      <c r="L95" t="n">
        <v>4.75</v>
      </c>
      <c r="M95" t="n">
        <v>13</v>
      </c>
      <c r="N95" t="n">
        <v>76.11</v>
      </c>
      <c r="O95" t="n">
        <v>34942.02</v>
      </c>
      <c r="P95" t="n">
        <v>90.83</v>
      </c>
      <c r="Q95" t="n">
        <v>202.83</v>
      </c>
      <c r="R95" t="n">
        <v>26.86</v>
      </c>
      <c r="S95" t="n">
        <v>13.89</v>
      </c>
      <c r="T95" t="n">
        <v>4754.35</v>
      </c>
      <c r="U95" t="n">
        <v>0.52</v>
      </c>
      <c r="V95" t="n">
        <v>0.73</v>
      </c>
      <c r="W95" t="n">
        <v>0.66</v>
      </c>
      <c r="X95" t="n">
        <v>0.29</v>
      </c>
      <c r="Y95" t="n">
        <v>1</v>
      </c>
      <c r="Z95" t="n">
        <v>10</v>
      </c>
    </row>
    <row r="96">
      <c r="A96" t="n">
        <v>16</v>
      </c>
      <c r="B96" t="n">
        <v>140</v>
      </c>
      <c r="C96" t="inlineStr">
        <is>
          <t xml:space="preserve">CONCLUIDO	</t>
        </is>
      </c>
      <c r="D96" t="n">
        <v>11.1933</v>
      </c>
      <c r="E96" t="n">
        <v>8.93</v>
      </c>
      <c r="F96" t="n">
        <v>5.3</v>
      </c>
      <c r="G96" t="n">
        <v>22.72</v>
      </c>
      <c r="H96" t="n">
        <v>0.32</v>
      </c>
      <c r="I96" t="n">
        <v>14</v>
      </c>
      <c r="J96" t="n">
        <v>281.91</v>
      </c>
      <c r="K96" t="n">
        <v>60.56</v>
      </c>
      <c r="L96" t="n">
        <v>5</v>
      </c>
      <c r="M96" t="n">
        <v>12</v>
      </c>
      <c r="N96" t="n">
        <v>76.34999999999999</v>
      </c>
      <c r="O96" t="n">
        <v>35003.04</v>
      </c>
      <c r="P96" t="n">
        <v>90.22</v>
      </c>
      <c r="Q96" t="n">
        <v>202.84</v>
      </c>
      <c r="R96" t="n">
        <v>25.87</v>
      </c>
      <c r="S96" t="n">
        <v>13.89</v>
      </c>
      <c r="T96" t="n">
        <v>4266.92</v>
      </c>
      <c r="U96" t="n">
        <v>0.54</v>
      </c>
      <c r="V96" t="n">
        <v>0.73</v>
      </c>
      <c r="W96" t="n">
        <v>0.66</v>
      </c>
      <c r="X96" t="n">
        <v>0.26</v>
      </c>
      <c r="Y96" t="n">
        <v>1</v>
      </c>
      <c r="Z96" t="n">
        <v>10</v>
      </c>
    </row>
    <row r="97">
      <c r="A97" t="n">
        <v>17</v>
      </c>
      <c r="B97" t="n">
        <v>140</v>
      </c>
      <c r="C97" t="inlineStr">
        <is>
          <t xml:space="preserve">CONCLUIDO	</t>
        </is>
      </c>
      <c r="D97" t="n">
        <v>11.202</v>
      </c>
      <c r="E97" t="n">
        <v>8.93</v>
      </c>
      <c r="F97" t="n">
        <v>5.29</v>
      </c>
      <c r="G97" t="n">
        <v>22.69</v>
      </c>
      <c r="H97" t="n">
        <v>0.33</v>
      </c>
      <c r="I97" t="n">
        <v>14</v>
      </c>
      <c r="J97" t="n">
        <v>282.4</v>
      </c>
      <c r="K97" t="n">
        <v>60.56</v>
      </c>
      <c r="L97" t="n">
        <v>5.25</v>
      </c>
      <c r="M97" t="n">
        <v>12</v>
      </c>
      <c r="N97" t="n">
        <v>76.59999999999999</v>
      </c>
      <c r="O97" t="n">
        <v>35064.15</v>
      </c>
      <c r="P97" t="n">
        <v>90.09</v>
      </c>
      <c r="Q97" t="n">
        <v>202.85</v>
      </c>
      <c r="R97" t="n">
        <v>25.8</v>
      </c>
      <c r="S97" t="n">
        <v>13.89</v>
      </c>
      <c r="T97" t="n">
        <v>4228.19</v>
      </c>
      <c r="U97" t="n">
        <v>0.54</v>
      </c>
      <c r="V97" t="n">
        <v>0.73</v>
      </c>
      <c r="W97" t="n">
        <v>0.65</v>
      </c>
      <c r="X97" t="n">
        <v>0.26</v>
      </c>
      <c r="Y97" t="n">
        <v>1</v>
      </c>
      <c r="Z97" t="n">
        <v>10</v>
      </c>
    </row>
    <row r="98">
      <c r="A98" t="n">
        <v>18</v>
      </c>
      <c r="B98" t="n">
        <v>140</v>
      </c>
      <c r="C98" t="inlineStr">
        <is>
          <t xml:space="preserve">CONCLUIDO	</t>
        </is>
      </c>
      <c r="D98" t="n">
        <v>11.2839</v>
      </c>
      <c r="E98" t="n">
        <v>8.859999999999999</v>
      </c>
      <c r="F98" t="n">
        <v>5.28</v>
      </c>
      <c r="G98" t="n">
        <v>24.38</v>
      </c>
      <c r="H98" t="n">
        <v>0.35</v>
      </c>
      <c r="I98" t="n">
        <v>13</v>
      </c>
      <c r="J98" t="n">
        <v>282.9</v>
      </c>
      <c r="K98" t="n">
        <v>60.56</v>
      </c>
      <c r="L98" t="n">
        <v>5.5</v>
      </c>
      <c r="M98" t="n">
        <v>11</v>
      </c>
      <c r="N98" t="n">
        <v>76.84999999999999</v>
      </c>
      <c r="O98" t="n">
        <v>35125.37</v>
      </c>
      <c r="P98" t="n">
        <v>89.78</v>
      </c>
      <c r="Q98" t="n">
        <v>202.82</v>
      </c>
      <c r="R98" t="n">
        <v>25.14</v>
      </c>
      <c r="S98" t="n">
        <v>13.89</v>
      </c>
      <c r="T98" t="n">
        <v>3905.88</v>
      </c>
      <c r="U98" t="n">
        <v>0.55</v>
      </c>
      <c r="V98" t="n">
        <v>0.73</v>
      </c>
      <c r="W98" t="n">
        <v>0.66</v>
      </c>
      <c r="X98" t="n">
        <v>0.24</v>
      </c>
      <c r="Y98" t="n">
        <v>1</v>
      </c>
      <c r="Z98" t="n">
        <v>10</v>
      </c>
    </row>
    <row r="99">
      <c r="A99" t="n">
        <v>19</v>
      </c>
      <c r="B99" t="n">
        <v>140</v>
      </c>
      <c r="C99" t="inlineStr">
        <is>
          <t xml:space="preserve">CONCLUIDO	</t>
        </is>
      </c>
      <c r="D99" t="n">
        <v>11.287</v>
      </c>
      <c r="E99" t="n">
        <v>8.859999999999999</v>
      </c>
      <c r="F99" t="n">
        <v>5.28</v>
      </c>
      <c r="G99" t="n">
        <v>24.37</v>
      </c>
      <c r="H99" t="n">
        <v>0.36</v>
      </c>
      <c r="I99" t="n">
        <v>13</v>
      </c>
      <c r="J99" t="n">
        <v>283.4</v>
      </c>
      <c r="K99" t="n">
        <v>60.56</v>
      </c>
      <c r="L99" t="n">
        <v>5.75</v>
      </c>
      <c r="M99" t="n">
        <v>11</v>
      </c>
      <c r="N99" t="n">
        <v>77.09</v>
      </c>
      <c r="O99" t="n">
        <v>35186.68</v>
      </c>
      <c r="P99" t="n">
        <v>89.63</v>
      </c>
      <c r="Q99" t="n">
        <v>202.83</v>
      </c>
      <c r="R99" t="n">
        <v>25.16</v>
      </c>
      <c r="S99" t="n">
        <v>13.89</v>
      </c>
      <c r="T99" t="n">
        <v>3914.44</v>
      </c>
      <c r="U99" t="n">
        <v>0.55</v>
      </c>
      <c r="V99" t="n">
        <v>0.73</v>
      </c>
      <c r="W99" t="n">
        <v>0.66</v>
      </c>
      <c r="X99" t="n">
        <v>0.24</v>
      </c>
      <c r="Y99" t="n">
        <v>1</v>
      </c>
      <c r="Z99" t="n">
        <v>10</v>
      </c>
    </row>
    <row r="100">
      <c r="A100" t="n">
        <v>20</v>
      </c>
      <c r="B100" t="n">
        <v>140</v>
      </c>
      <c r="C100" t="inlineStr">
        <is>
          <t xml:space="preserve">CONCLUIDO	</t>
        </is>
      </c>
      <c r="D100" t="n">
        <v>11.3794</v>
      </c>
      <c r="E100" t="n">
        <v>8.789999999999999</v>
      </c>
      <c r="F100" t="n">
        <v>5.26</v>
      </c>
      <c r="G100" t="n">
        <v>26.3</v>
      </c>
      <c r="H100" t="n">
        <v>0.38</v>
      </c>
      <c r="I100" t="n">
        <v>12</v>
      </c>
      <c r="J100" t="n">
        <v>283.9</v>
      </c>
      <c r="K100" t="n">
        <v>60.56</v>
      </c>
      <c r="L100" t="n">
        <v>6</v>
      </c>
      <c r="M100" t="n">
        <v>10</v>
      </c>
      <c r="N100" t="n">
        <v>77.34</v>
      </c>
      <c r="O100" t="n">
        <v>35248.1</v>
      </c>
      <c r="P100" t="n">
        <v>89.37</v>
      </c>
      <c r="Q100" t="n">
        <v>202.81</v>
      </c>
      <c r="R100" t="n">
        <v>24.55</v>
      </c>
      <c r="S100" t="n">
        <v>13.89</v>
      </c>
      <c r="T100" t="n">
        <v>3616.62</v>
      </c>
      <c r="U100" t="n">
        <v>0.57</v>
      </c>
      <c r="V100" t="n">
        <v>0.74</v>
      </c>
      <c r="W100" t="n">
        <v>0.66</v>
      </c>
      <c r="X100" t="n">
        <v>0.22</v>
      </c>
      <c r="Y100" t="n">
        <v>1</v>
      </c>
      <c r="Z100" t="n">
        <v>10</v>
      </c>
    </row>
    <row r="101">
      <c r="A101" t="n">
        <v>21</v>
      </c>
      <c r="B101" t="n">
        <v>140</v>
      </c>
      <c r="C101" t="inlineStr">
        <is>
          <t xml:space="preserve">CONCLUIDO	</t>
        </is>
      </c>
      <c r="D101" t="n">
        <v>11.3751</v>
      </c>
      <c r="E101" t="n">
        <v>8.789999999999999</v>
      </c>
      <c r="F101" t="n">
        <v>5.26</v>
      </c>
      <c r="G101" t="n">
        <v>26.32</v>
      </c>
      <c r="H101" t="n">
        <v>0.39</v>
      </c>
      <c r="I101" t="n">
        <v>12</v>
      </c>
      <c r="J101" t="n">
        <v>284.4</v>
      </c>
      <c r="K101" t="n">
        <v>60.56</v>
      </c>
      <c r="L101" t="n">
        <v>6.25</v>
      </c>
      <c r="M101" t="n">
        <v>10</v>
      </c>
      <c r="N101" t="n">
        <v>77.59</v>
      </c>
      <c r="O101" t="n">
        <v>35309.61</v>
      </c>
      <c r="P101" t="n">
        <v>89.22</v>
      </c>
      <c r="Q101" t="n">
        <v>202.81</v>
      </c>
      <c r="R101" t="n">
        <v>24.72</v>
      </c>
      <c r="S101" t="n">
        <v>13.89</v>
      </c>
      <c r="T101" t="n">
        <v>3701.47</v>
      </c>
      <c r="U101" t="n">
        <v>0.5600000000000001</v>
      </c>
      <c r="V101" t="n">
        <v>0.73</v>
      </c>
      <c r="W101" t="n">
        <v>0.65</v>
      </c>
      <c r="X101" t="n">
        <v>0.23</v>
      </c>
      <c r="Y101" t="n">
        <v>1</v>
      </c>
      <c r="Z101" t="n">
        <v>10</v>
      </c>
    </row>
    <row r="102">
      <c r="A102" t="n">
        <v>22</v>
      </c>
      <c r="B102" t="n">
        <v>140</v>
      </c>
      <c r="C102" t="inlineStr">
        <is>
          <t xml:space="preserve">CONCLUIDO	</t>
        </is>
      </c>
      <c r="D102" t="n">
        <v>11.4734</v>
      </c>
      <c r="E102" t="n">
        <v>8.720000000000001</v>
      </c>
      <c r="F102" t="n">
        <v>5.24</v>
      </c>
      <c r="G102" t="n">
        <v>28.58</v>
      </c>
      <c r="H102" t="n">
        <v>0.41</v>
      </c>
      <c r="I102" t="n">
        <v>11</v>
      </c>
      <c r="J102" t="n">
        <v>284.89</v>
      </c>
      <c r="K102" t="n">
        <v>60.56</v>
      </c>
      <c r="L102" t="n">
        <v>6.5</v>
      </c>
      <c r="M102" t="n">
        <v>9</v>
      </c>
      <c r="N102" t="n">
        <v>77.84</v>
      </c>
      <c r="O102" t="n">
        <v>35371.22</v>
      </c>
      <c r="P102" t="n">
        <v>88.7</v>
      </c>
      <c r="Q102" t="n">
        <v>202.82</v>
      </c>
      <c r="R102" t="n">
        <v>23.89</v>
      </c>
      <c r="S102" t="n">
        <v>13.89</v>
      </c>
      <c r="T102" t="n">
        <v>3289.97</v>
      </c>
      <c r="U102" t="n">
        <v>0.58</v>
      </c>
      <c r="V102" t="n">
        <v>0.74</v>
      </c>
      <c r="W102" t="n">
        <v>0.66</v>
      </c>
      <c r="X102" t="n">
        <v>0.2</v>
      </c>
      <c r="Y102" t="n">
        <v>1</v>
      </c>
      <c r="Z102" t="n">
        <v>10</v>
      </c>
    </row>
    <row r="103">
      <c r="A103" t="n">
        <v>23</v>
      </c>
      <c r="B103" t="n">
        <v>140</v>
      </c>
      <c r="C103" t="inlineStr">
        <is>
          <t xml:space="preserve">CONCLUIDO	</t>
        </is>
      </c>
      <c r="D103" t="n">
        <v>11.4661</v>
      </c>
      <c r="E103" t="n">
        <v>8.720000000000001</v>
      </c>
      <c r="F103" t="n">
        <v>5.25</v>
      </c>
      <c r="G103" t="n">
        <v>28.61</v>
      </c>
      <c r="H103" t="n">
        <v>0.42</v>
      </c>
      <c r="I103" t="n">
        <v>11</v>
      </c>
      <c r="J103" t="n">
        <v>285.39</v>
      </c>
      <c r="K103" t="n">
        <v>60.56</v>
      </c>
      <c r="L103" t="n">
        <v>6.75</v>
      </c>
      <c r="M103" t="n">
        <v>9</v>
      </c>
      <c r="N103" t="n">
        <v>78.09</v>
      </c>
      <c r="O103" t="n">
        <v>35432.93</v>
      </c>
      <c r="P103" t="n">
        <v>88.76000000000001</v>
      </c>
      <c r="Q103" t="n">
        <v>202.82</v>
      </c>
      <c r="R103" t="n">
        <v>24.02</v>
      </c>
      <c r="S103" t="n">
        <v>13.89</v>
      </c>
      <c r="T103" t="n">
        <v>3356.44</v>
      </c>
      <c r="U103" t="n">
        <v>0.58</v>
      </c>
      <c r="V103" t="n">
        <v>0.74</v>
      </c>
      <c r="W103" t="n">
        <v>0.66</v>
      </c>
      <c r="X103" t="n">
        <v>0.21</v>
      </c>
      <c r="Y103" t="n">
        <v>1</v>
      </c>
      <c r="Z103" t="n">
        <v>10</v>
      </c>
    </row>
    <row r="104">
      <c r="A104" t="n">
        <v>24</v>
      </c>
      <c r="B104" t="n">
        <v>140</v>
      </c>
      <c r="C104" t="inlineStr">
        <is>
          <t xml:space="preserve">CONCLUIDO	</t>
        </is>
      </c>
      <c r="D104" t="n">
        <v>11.5722</v>
      </c>
      <c r="E104" t="n">
        <v>8.640000000000001</v>
      </c>
      <c r="F104" t="n">
        <v>5.22</v>
      </c>
      <c r="G104" t="n">
        <v>31.31</v>
      </c>
      <c r="H104" t="n">
        <v>0.44</v>
      </c>
      <c r="I104" t="n">
        <v>10</v>
      </c>
      <c r="J104" t="n">
        <v>285.9</v>
      </c>
      <c r="K104" t="n">
        <v>60.56</v>
      </c>
      <c r="L104" t="n">
        <v>7</v>
      </c>
      <c r="M104" t="n">
        <v>8</v>
      </c>
      <c r="N104" t="n">
        <v>78.34</v>
      </c>
      <c r="O104" t="n">
        <v>35494.74</v>
      </c>
      <c r="P104" t="n">
        <v>88.08</v>
      </c>
      <c r="Q104" t="n">
        <v>202.82</v>
      </c>
      <c r="R104" t="n">
        <v>23.08</v>
      </c>
      <c r="S104" t="n">
        <v>13.89</v>
      </c>
      <c r="T104" t="n">
        <v>2889.2</v>
      </c>
      <c r="U104" t="n">
        <v>0.6</v>
      </c>
      <c r="V104" t="n">
        <v>0.74</v>
      </c>
      <c r="W104" t="n">
        <v>0.66</v>
      </c>
      <c r="X104" t="n">
        <v>0.18</v>
      </c>
      <c r="Y104" t="n">
        <v>1</v>
      </c>
      <c r="Z104" t="n">
        <v>10</v>
      </c>
    </row>
    <row r="105">
      <c r="A105" t="n">
        <v>25</v>
      </c>
      <c r="B105" t="n">
        <v>140</v>
      </c>
      <c r="C105" t="inlineStr">
        <is>
          <t xml:space="preserve">CONCLUIDO	</t>
        </is>
      </c>
      <c r="D105" t="n">
        <v>11.5741</v>
      </c>
      <c r="E105" t="n">
        <v>8.640000000000001</v>
      </c>
      <c r="F105" t="n">
        <v>5.22</v>
      </c>
      <c r="G105" t="n">
        <v>31.3</v>
      </c>
      <c r="H105" t="n">
        <v>0.45</v>
      </c>
      <c r="I105" t="n">
        <v>10</v>
      </c>
      <c r="J105" t="n">
        <v>286.4</v>
      </c>
      <c r="K105" t="n">
        <v>60.56</v>
      </c>
      <c r="L105" t="n">
        <v>7.25</v>
      </c>
      <c r="M105" t="n">
        <v>8</v>
      </c>
      <c r="N105" t="n">
        <v>78.59</v>
      </c>
      <c r="O105" t="n">
        <v>35556.78</v>
      </c>
      <c r="P105" t="n">
        <v>88.01000000000001</v>
      </c>
      <c r="Q105" t="n">
        <v>202.81</v>
      </c>
      <c r="R105" t="n">
        <v>23.28</v>
      </c>
      <c r="S105" t="n">
        <v>13.89</v>
      </c>
      <c r="T105" t="n">
        <v>2989.02</v>
      </c>
      <c r="U105" t="n">
        <v>0.6</v>
      </c>
      <c r="V105" t="n">
        <v>0.74</v>
      </c>
      <c r="W105" t="n">
        <v>0.65</v>
      </c>
      <c r="X105" t="n">
        <v>0.18</v>
      </c>
      <c r="Y105" t="n">
        <v>1</v>
      </c>
      <c r="Z105" t="n">
        <v>10</v>
      </c>
    </row>
    <row r="106">
      <c r="A106" t="n">
        <v>26</v>
      </c>
      <c r="B106" t="n">
        <v>140</v>
      </c>
      <c r="C106" t="inlineStr">
        <is>
          <t xml:space="preserve">CONCLUIDO	</t>
        </is>
      </c>
      <c r="D106" t="n">
        <v>11.5845</v>
      </c>
      <c r="E106" t="n">
        <v>8.630000000000001</v>
      </c>
      <c r="F106" t="n">
        <v>5.21</v>
      </c>
      <c r="G106" t="n">
        <v>31.25</v>
      </c>
      <c r="H106" t="n">
        <v>0.47</v>
      </c>
      <c r="I106" t="n">
        <v>10</v>
      </c>
      <c r="J106" t="n">
        <v>286.9</v>
      </c>
      <c r="K106" t="n">
        <v>60.56</v>
      </c>
      <c r="L106" t="n">
        <v>7.5</v>
      </c>
      <c r="M106" t="n">
        <v>8</v>
      </c>
      <c r="N106" t="n">
        <v>78.84999999999999</v>
      </c>
      <c r="O106" t="n">
        <v>35618.8</v>
      </c>
      <c r="P106" t="n">
        <v>87.95999999999999</v>
      </c>
      <c r="Q106" t="n">
        <v>202.81</v>
      </c>
      <c r="R106" t="n">
        <v>22.88</v>
      </c>
      <c r="S106" t="n">
        <v>13.89</v>
      </c>
      <c r="T106" t="n">
        <v>2789.59</v>
      </c>
      <c r="U106" t="n">
        <v>0.61</v>
      </c>
      <c r="V106" t="n">
        <v>0.74</v>
      </c>
      <c r="W106" t="n">
        <v>0.65</v>
      </c>
      <c r="X106" t="n">
        <v>0.17</v>
      </c>
      <c r="Y106" t="n">
        <v>1</v>
      </c>
      <c r="Z106" t="n">
        <v>10</v>
      </c>
    </row>
    <row r="107">
      <c r="A107" t="n">
        <v>27</v>
      </c>
      <c r="B107" t="n">
        <v>140</v>
      </c>
      <c r="C107" t="inlineStr">
        <is>
          <t xml:space="preserve">CONCLUIDO	</t>
        </is>
      </c>
      <c r="D107" t="n">
        <v>11.5759</v>
      </c>
      <c r="E107" t="n">
        <v>8.640000000000001</v>
      </c>
      <c r="F107" t="n">
        <v>5.22</v>
      </c>
      <c r="G107" t="n">
        <v>31.29</v>
      </c>
      <c r="H107" t="n">
        <v>0.48</v>
      </c>
      <c r="I107" t="n">
        <v>10</v>
      </c>
      <c r="J107" t="n">
        <v>287.41</v>
      </c>
      <c r="K107" t="n">
        <v>60.56</v>
      </c>
      <c r="L107" t="n">
        <v>7.75</v>
      </c>
      <c r="M107" t="n">
        <v>8</v>
      </c>
      <c r="N107" t="n">
        <v>79.09999999999999</v>
      </c>
      <c r="O107" t="n">
        <v>35680.92</v>
      </c>
      <c r="P107" t="n">
        <v>87.89</v>
      </c>
      <c r="Q107" t="n">
        <v>202.84</v>
      </c>
      <c r="R107" t="n">
        <v>23.2</v>
      </c>
      <c r="S107" t="n">
        <v>13.89</v>
      </c>
      <c r="T107" t="n">
        <v>2950.89</v>
      </c>
      <c r="U107" t="n">
        <v>0.6</v>
      </c>
      <c r="V107" t="n">
        <v>0.74</v>
      </c>
      <c r="W107" t="n">
        <v>0.65</v>
      </c>
      <c r="X107" t="n">
        <v>0.18</v>
      </c>
      <c r="Y107" t="n">
        <v>1</v>
      </c>
      <c r="Z107" t="n">
        <v>10</v>
      </c>
    </row>
    <row r="108">
      <c r="A108" t="n">
        <v>28</v>
      </c>
      <c r="B108" t="n">
        <v>140</v>
      </c>
      <c r="C108" t="inlineStr">
        <is>
          <t xml:space="preserve">CONCLUIDO	</t>
        </is>
      </c>
      <c r="D108" t="n">
        <v>11.6697</v>
      </c>
      <c r="E108" t="n">
        <v>8.57</v>
      </c>
      <c r="F108" t="n">
        <v>5.2</v>
      </c>
      <c r="G108" t="n">
        <v>34.65</v>
      </c>
      <c r="H108" t="n">
        <v>0.49</v>
      </c>
      <c r="I108" t="n">
        <v>9</v>
      </c>
      <c r="J108" t="n">
        <v>287.91</v>
      </c>
      <c r="K108" t="n">
        <v>60.56</v>
      </c>
      <c r="L108" t="n">
        <v>8</v>
      </c>
      <c r="M108" t="n">
        <v>7</v>
      </c>
      <c r="N108" t="n">
        <v>79.36</v>
      </c>
      <c r="O108" t="n">
        <v>35743.15</v>
      </c>
      <c r="P108" t="n">
        <v>87.45</v>
      </c>
      <c r="Q108" t="n">
        <v>202.81</v>
      </c>
      <c r="R108" t="n">
        <v>22.67</v>
      </c>
      <c r="S108" t="n">
        <v>13.89</v>
      </c>
      <c r="T108" t="n">
        <v>2691.01</v>
      </c>
      <c r="U108" t="n">
        <v>0.61</v>
      </c>
      <c r="V108" t="n">
        <v>0.74</v>
      </c>
      <c r="W108" t="n">
        <v>0.65</v>
      </c>
      <c r="X108" t="n">
        <v>0.16</v>
      </c>
      <c r="Y108" t="n">
        <v>1</v>
      </c>
      <c r="Z108" t="n">
        <v>10</v>
      </c>
    </row>
    <row r="109">
      <c r="A109" t="n">
        <v>29</v>
      </c>
      <c r="B109" t="n">
        <v>140</v>
      </c>
      <c r="C109" t="inlineStr">
        <is>
          <t xml:space="preserve">CONCLUIDO	</t>
        </is>
      </c>
      <c r="D109" t="n">
        <v>11.6728</v>
      </c>
      <c r="E109" t="n">
        <v>8.57</v>
      </c>
      <c r="F109" t="n">
        <v>5.2</v>
      </c>
      <c r="G109" t="n">
        <v>34.64</v>
      </c>
      <c r="H109" t="n">
        <v>0.51</v>
      </c>
      <c r="I109" t="n">
        <v>9</v>
      </c>
      <c r="J109" t="n">
        <v>288.42</v>
      </c>
      <c r="K109" t="n">
        <v>60.56</v>
      </c>
      <c r="L109" t="n">
        <v>8.25</v>
      </c>
      <c r="M109" t="n">
        <v>7</v>
      </c>
      <c r="N109" t="n">
        <v>79.61</v>
      </c>
      <c r="O109" t="n">
        <v>35805.48</v>
      </c>
      <c r="P109" t="n">
        <v>87.28</v>
      </c>
      <c r="Q109" t="n">
        <v>202.81</v>
      </c>
      <c r="R109" t="n">
        <v>22.55</v>
      </c>
      <c r="S109" t="n">
        <v>13.89</v>
      </c>
      <c r="T109" t="n">
        <v>2627.54</v>
      </c>
      <c r="U109" t="n">
        <v>0.62</v>
      </c>
      <c r="V109" t="n">
        <v>0.74</v>
      </c>
      <c r="W109" t="n">
        <v>0.65</v>
      </c>
      <c r="X109" t="n">
        <v>0.16</v>
      </c>
      <c r="Y109" t="n">
        <v>1</v>
      </c>
      <c r="Z109" t="n">
        <v>10</v>
      </c>
    </row>
    <row r="110">
      <c r="A110" t="n">
        <v>30</v>
      </c>
      <c r="B110" t="n">
        <v>140</v>
      </c>
      <c r="C110" t="inlineStr">
        <is>
          <t xml:space="preserve">CONCLUIDO	</t>
        </is>
      </c>
      <c r="D110" t="n">
        <v>11.6637</v>
      </c>
      <c r="E110" t="n">
        <v>8.57</v>
      </c>
      <c r="F110" t="n">
        <v>5.2</v>
      </c>
      <c r="G110" t="n">
        <v>34.68</v>
      </c>
      <c r="H110" t="n">
        <v>0.52</v>
      </c>
      <c r="I110" t="n">
        <v>9</v>
      </c>
      <c r="J110" t="n">
        <v>288.92</v>
      </c>
      <c r="K110" t="n">
        <v>60.56</v>
      </c>
      <c r="L110" t="n">
        <v>8.5</v>
      </c>
      <c r="M110" t="n">
        <v>7</v>
      </c>
      <c r="N110" t="n">
        <v>79.87</v>
      </c>
      <c r="O110" t="n">
        <v>35867.91</v>
      </c>
      <c r="P110" t="n">
        <v>87.3</v>
      </c>
      <c r="Q110" t="n">
        <v>202.81</v>
      </c>
      <c r="R110" t="n">
        <v>22.64</v>
      </c>
      <c r="S110" t="n">
        <v>13.89</v>
      </c>
      <c r="T110" t="n">
        <v>2676.59</v>
      </c>
      <c r="U110" t="n">
        <v>0.61</v>
      </c>
      <c r="V110" t="n">
        <v>0.74</v>
      </c>
      <c r="W110" t="n">
        <v>0.65</v>
      </c>
      <c r="X110" t="n">
        <v>0.16</v>
      </c>
      <c r="Y110" t="n">
        <v>1</v>
      </c>
      <c r="Z110" t="n">
        <v>10</v>
      </c>
    </row>
    <row r="111">
      <c r="A111" t="n">
        <v>31</v>
      </c>
      <c r="B111" t="n">
        <v>140</v>
      </c>
      <c r="C111" t="inlineStr">
        <is>
          <t xml:space="preserve">CONCLUIDO	</t>
        </is>
      </c>
      <c r="D111" t="n">
        <v>11.6645</v>
      </c>
      <c r="E111" t="n">
        <v>8.57</v>
      </c>
      <c r="F111" t="n">
        <v>5.2</v>
      </c>
      <c r="G111" t="n">
        <v>34.68</v>
      </c>
      <c r="H111" t="n">
        <v>0.54</v>
      </c>
      <c r="I111" t="n">
        <v>9</v>
      </c>
      <c r="J111" t="n">
        <v>289.43</v>
      </c>
      <c r="K111" t="n">
        <v>60.56</v>
      </c>
      <c r="L111" t="n">
        <v>8.75</v>
      </c>
      <c r="M111" t="n">
        <v>7</v>
      </c>
      <c r="N111" t="n">
        <v>80.12</v>
      </c>
      <c r="O111" t="n">
        <v>35930.44</v>
      </c>
      <c r="P111" t="n">
        <v>87.2</v>
      </c>
      <c r="Q111" t="n">
        <v>202.81</v>
      </c>
      <c r="R111" t="n">
        <v>22.73</v>
      </c>
      <c r="S111" t="n">
        <v>13.89</v>
      </c>
      <c r="T111" t="n">
        <v>2717.49</v>
      </c>
      <c r="U111" t="n">
        <v>0.61</v>
      </c>
      <c r="V111" t="n">
        <v>0.74</v>
      </c>
      <c r="W111" t="n">
        <v>0.65</v>
      </c>
      <c r="X111" t="n">
        <v>0.16</v>
      </c>
      <c r="Y111" t="n">
        <v>1</v>
      </c>
      <c r="Z111" t="n">
        <v>10</v>
      </c>
    </row>
    <row r="112">
      <c r="A112" t="n">
        <v>32</v>
      </c>
      <c r="B112" t="n">
        <v>140</v>
      </c>
      <c r="C112" t="inlineStr">
        <is>
          <t xml:space="preserve">CONCLUIDO	</t>
        </is>
      </c>
      <c r="D112" t="n">
        <v>11.762</v>
      </c>
      <c r="E112" t="n">
        <v>8.5</v>
      </c>
      <c r="F112" t="n">
        <v>5.18</v>
      </c>
      <c r="G112" t="n">
        <v>38.87</v>
      </c>
      <c r="H112" t="n">
        <v>0.55</v>
      </c>
      <c r="I112" t="n">
        <v>8</v>
      </c>
      <c r="J112" t="n">
        <v>289.94</v>
      </c>
      <c r="K112" t="n">
        <v>60.56</v>
      </c>
      <c r="L112" t="n">
        <v>9</v>
      </c>
      <c r="M112" t="n">
        <v>6</v>
      </c>
      <c r="N112" t="n">
        <v>80.38</v>
      </c>
      <c r="O112" t="n">
        <v>35993.08</v>
      </c>
      <c r="P112" t="n">
        <v>86.83</v>
      </c>
      <c r="Q112" t="n">
        <v>202.84</v>
      </c>
      <c r="R112" t="n">
        <v>22.22</v>
      </c>
      <c r="S112" t="n">
        <v>13.89</v>
      </c>
      <c r="T112" t="n">
        <v>2469.8</v>
      </c>
      <c r="U112" t="n">
        <v>0.63</v>
      </c>
      <c r="V112" t="n">
        <v>0.75</v>
      </c>
      <c r="W112" t="n">
        <v>0.65</v>
      </c>
      <c r="X112" t="n">
        <v>0.14</v>
      </c>
      <c r="Y112" t="n">
        <v>1</v>
      </c>
      <c r="Z112" t="n">
        <v>10</v>
      </c>
    </row>
    <row r="113">
      <c r="A113" t="n">
        <v>33</v>
      </c>
      <c r="B113" t="n">
        <v>140</v>
      </c>
      <c r="C113" t="inlineStr">
        <is>
          <t xml:space="preserve">CONCLUIDO	</t>
        </is>
      </c>
      <c r="D113" t="n">
        <v>11.7586</v>
      </c>
      <c r="E113" t="n">
        <v>8.5</v>
      </c>
      <c r="F113" t="n">
        <v>5.19</v>
      </c>
      <c r="G113" t="n">
        <v>38.89</v>
      </c>
      <c r="H113" t="n">
        <v>0.57</v>
      </c>
      <c r="I113" t="n">
        <v>8</v>
      </c>
      <c r="J113" t="n">
        <v>290.45</v>
      </c>
      <c r="K113" t="n">
        <v>60.56</v>
      </c>
      <c r="L113" t="n">
        <v>9.25</v>
      </c>
      <c r="M113" t="n">
        <v>6</v>
      </c>
      <c r="N113" t="n">
        <v>80.64</v>
      </c>
      <c r="O113" t="n">
        <v>36055.83</v>
      </c>
      <c r="P113" t="n">
        <v>86.92</v>
      </c>
      <c r="Q113" t="n">
        <v>202.82</v>
      </c>
      <c r="R113" t="n">
        <v>22.19</v>
      </c>
      <c r="S113" t="n">
        <v>13.89</v>
      </c>
      <c r="T113" t="n">
        <v>2453.74</v>
      </c>
      <c r="U113" t="n">
        <v>0.63</v>
      </c>
      <c r="V113" t="n">
        <v>0.75</v>
      </c>
      <c r="W113" t="n">
        <v>0.65</v>
      </c>
      <c r="X113" t="n">
        <v>0.15</v>
      </c>
      <c r="Y113" t="n">
        <v>1</v>
      </c>
      <c r="Z113" t="n">
        <v>10</v>
      </c>
    </row>
    <row r="114">
      <c r="A114" t="n">
        <v>34</v>
      </c>
      <c r="B114" t="n">
        <v>140</v>
      </c>
      <c r="C114" t="inlineStr">
        <is>
          <t xml:space="preserve">CONCLUIDO	</t>
        </is>
      </c>
      <c r="D114" t="n">
        <v>11.7743</v>
      </c>
      <c r="E114" t="n">
        <v>8.49</v>
      </c>
      <c r="F114" t="n">
        <v>5.17</v>
      </c>
      <c r="G114" t="n">
        <v>38.81</v>
      </c>
      <c r="H114" t="n">
        <v>0.58</v>
      </c>
      <c r="I114" t="n">
        <v>8</v>
      </c>
      <c r="J114" t="n">
        <v>290.96</v>
      </c>
      <c r="K114" t="n">
        <v>60.56</v>
      </c>
      <c r="L114" t="n">
        <v>9.5</v>
      </c>
      <c r="M114" t="n">
        <v>6</v>
      </c>
      <c r="N114" t="n">
        <v>80.90000000000001</v>
      </c>
      <c r="O114" t="n">
        <v>36118.68</v>
      </c>
      <c r="P114" t="n">
        <v>86.59</v>
      </c>
      <c r="Q114" t="n">
        <v>202.81</v>
      </c>
      <c r="R114" t="n">
        <v>21.92</v>
      </c>
      <c r="S114" t="n">
        <v>13.89</v>
      </c>
      <c r="T114" t="n">
        <v>2318.17</v>
      </c>
      <c r="U114" t="n">
        <v>0.63</v>
      </c>
      <c r="V114" t="n">
        <v>0.75</v>
      </c>
      <c r="W114" t="n">
        <v>0.65</v>
      </c>
      <c r="X114" t="n">
        <v>0.14</v>
      </c>
      <c r="Y114" t="n">
        <v>1</v>
      </c>
      <c r="Z114" t="n">
        <v>10</v>
      </c>
    </row>
    <row r="115">
      <c r="A115" t="n">
        <v>35</v>
      </c>
      <c r="B115" t="n">
        <v>140</v>
      </c>
      <c r="C115" t="inlineStr">
        <is>
          <t xml:space="preserve">CONCLUIDO	</t>
        </is>
      </c>
      <c r="D115" t="n">
        <v>11.7709</v>
      </c>
      <c r="E115" t="n">
        <v>8.5</v>
      </c>
      <c r="F115" t="n">
        <v>5.18</v>
      </c>
      <c r="G115" t="n">
        <v>38.83</v>
      </c>
      <c r="H115" t="n">
        <v>0.6</v>
      </c>
      <c r="I115" t="n">
        <v>8</v>
      </c>
      <c r="J115" t="n">
        <v>291.47</v>
      </c>
      <c r="K115" t="n">
        <v>60.56</v>
      </c>
      <c r="L115" t="n">
        <v>9.75</v>
      </c>
      <c r="M115" t="n">
        <v>6</v>
      </c>
      <c r="N115" t="n">
        <v>81.16</v>
      </c>
      <c r="O115" t="n">
        <v>36181.64</v>
      </c>
      <c r="P115" t="n">
        <v>86.40000000000001</v>
      </c>
      <c r="Q115" t="n">
        <v>202.81</v>
      </c>
      <c r="R115" t="n">
        <v>21.92</v>
      </c>
      <c r="S115" t="n">
        <v>13.89</v>
      </c>
      <c r="T115" t="n">
        <v>2320.63</v>
      </c>
      <c r="U115" t="n">
        <v>0.63</v>
      </c>
      <c r="V115" t="n">
        <v>0.75</v>
      </c>
      <c r="W115" t="n">
        <v>0.65</v>
      </c>
      <c r="X115" t="n">
        <v>0.14</v>
      </c>
      <c r="Y115" t="n">
        <v>1</v>
      </c>
      <c r="Z115" t="n">
        <v>10</v>
      </c>
    </row>
    <row r="116">
      <c r="A116" t="n">
        <v>36</v>
      </c>
      <c r="B116" t="n">
        <v>140</v>
      </c>
      <c r="C116" t="inlineStr">
        <is>
          <t xml:space="preserve">CONCLUIDO	</t>
        </is>
      </c>
      <c r="D116" t="n">
        <v>11.7701</v>
      </c>
      <c r="E116" t="n">
        <v>8.5</v>
      </c>
      <c r="F116" t="n">
        <v>5.18</v>
      </c>
      <c r="G116" t="n">
        <v>38.83</v>
      </c>
      <c r="H116" t="n">
        <v>0.61</v>
      </c>
      <c r="I116" t="n">
        <v>8</v>
      </c>
      <c r="J116" t="n">
        <v>291.98</v>
      </c>
      <c r="K116" t="n">
        <v>60.56</v>
      </c>
      <c r="L116" t="n">
        <v>10</v>
      </c>
      <c r="M116" t="n">
        <v>6</v>
      </c>
      <c r="N116" t="n">
        <v>81.42</v>
      </c>
      <c r="O116" t="n">
        <v>36244.71</v>
      </c>
      <c r="P116" t="n">
        <v>86.38</v>
      </c>
      <c r="Q116" t="n">
        <v>202.81</v>
      </c>
      <c r="R116" t="n">
        <v>21.83</v>
      </c>
      <c r="S116" t="n">
        <v>13.89</v>
      </c>
      <c r="T116" t="n">
        <v>2276.91</v>
      </c>
      <c r="U116" t="n">
        <v>0.64</v>
      </c>
      <c r="V116" t="n">
        <v>0.75</v>
      </c>
      <c r="W116" t="n">
        <v>0.65</v>
      </c>
      <c r="X116" t="n">
        <v>0.14</v>
      </c>
      <c r="Y116" t="n">
        <v>1</v>
      </c>
      <c r="Z116" t="n">
        <v>10</v>
      </c>
    </row>
    <row r="117">
      <c r="A117" t="n">
        <v>37</v>
      </c>
      <c r="B117" t="n">
        <v>140</v>
      </c>
      <c r="C117" t="inlineStr">
        <is>
          <t xml:space="preserve">CONCLUIDO	</t>
        </is>
      </c>
      <c r="D117" t="n">
        <v>11.8769</v>
      </c>
      <c r="E117" t="n">
        <v>8.42</v>
      </c>
      <c r="F117" t="n">
        <v>5.15</v>
      </c>
      <c r="G117" t="n">
        <v>44.17</v>
      </c>
      <c r="H117" t="n">
        <v>0.62</v>
      </c>
      <c r="I117" t="n">
        <v>7</v>
      </c>
      <c r="J117" t="n">
        <v>292.49</v>
      </c>
      <c r="K117" t="n">
        <v>60.56</v>
      </c>
      <c r="L117" t="n">
        <v>10.25</v>
      </c>
      <c r="M117" t="n">
        <v>5</v>
      </c>
      <c r="N117" t="n">
        <v>81.68000000000001</v>
      </c>
      <c r="O117" t="n">
        <v>36307.88</v>
      </c>
      <c r="P117" t="n">
        <v>85.78</v>
      </c>
      <c r="Q117" t="n">
        <v>202.82</v>
      </c>
      <c r="R117" t="n">
        <v>21.13</v>
      </c>
      <c r="S117" t="n">
        <v>13.89</v>
      </c>
      <c r="T117" t="n">
        <v>1929.61</v>
      </c>
      <c r="U117" t="n">
        <v>0.66</v>
      </c>
      <c r="V117" t="n">
        <v>0.75</v>
      </c>
      <c r="W117" t="n">
        <v>0.65</v>
      </c>
      <c r="X117" t="n">
        <v>0.11</v>
      </c>
      <c r="Y117" t="n">
        <v>1</v>
      </c>
      <c r="Z117" t="n">
        <v>10</v>
      </c>
    </row>
    <row r="118">
      <c r="A118" t="n">
        <v>38</v>
      </c>
      <c r="B118" t="n">
        <v>140</v>
      </c>
      <c r="C118" t="inlineStr">
        <is>
          <t xml:space="preserve">CONCLUIDO	</t>
        </is>
      </c>
      <c r="D118" t="n">
        <v>11.869</v>
      </c>
      <c r="E118" t="n">
        <v>8.43</v>
      </c>
      <c r="F118" t="n">
        <v>5.16</v>
      </c>
      <c r="G118" t="n">
        <v>44.22</v>
      </c>
      <c r="H118" t="n">
        <v>0.64</v>
      </c>
      <c r="I118" t="n">
        <v>7</v>
      </c>
      <c r="J118" t="n">
        <v>293</v>
      </c>
      <c r="K118" t="n">
        <v>60.56</v>
      </c>
      <c r="L118" t="n">
        <v>10.5</v>
      </c>
      <c r="M118" t="n">
        <v>5</v>
      </c>
      <c r="N118" t="n">
        <v>81.95</v>
      </c>
      <c r="O118" t="n">
        <v>36371.17</v>
      </c>
      <c r="P118" t="n">
        <v>85.86</v>
      </c>
      <c r="Q118" t="n">
        <v>202.81</v>
      </c>
      <c r="R118" t="n">
        <v>21.44</v>
      </c>
      <c r="S118" t="n">
        <v>13.89</v>
      </c>
      <c r="T118" t="n">
        <v>2086.55</v>
      </c>
      <c r="U118" t="n">
        <v>0.65</v>
      </c>
      <c r="V118" t="n">
        <v>0.75</v>
      </c>
      <c r="W118" t="n">
        <v>0.65</v>
      </c>
      <c r="X118" t="n">
        <v>0.12</v>
      </c>
      <c r="Y118" t="n">
        <v>1</v>
      </c>
      <c r="Z118" t="n">
        <v>10</v>
      </c>
    </row>
    <row r="119">
      <c r="A119" t="n">
        <v>39</v>
      </c>
      <c r="B119" t="n">
        <v>140</v>
      </c>
      <c r="C119" t="inlineStr">
        <is>
          <t xml:space="preserve">CONCLUIDO	</t>
        </is>
      </c>
      <c r="D119" t="n">
        <v>11.8753</v>
      </c>
      <c r="E119" t="n">
        <v>8.42</v>
      </c>
      <c r="F119" t="n">
        <v>5.15</v>
      </c>
      <c r="G119" t="n">
        <v>44.18</v>
      </c>
      <c r="H119" t="n">
        <v>0.65</v>
      </c>
      <c r="I119" t="n">
        <v>7</v>
      </c>
      <c r="J119" t="n">
        <v>293.52</v>
      </c>
      <c r="K119" t="n">
        <v>60.56</v>
      </c>
      <c r="L119" t="n">
        <v>10.75</v>
      </c>
      <c r="M119" t="n">
        <v>5</v>
      </c>
      <c r="N119" t="n">
        <v>82.20999999999999</v>
      </c>
      <c r="O119" t="n">
        <v>36434.56</v>
      </c>
      <c r="P119" t="n">
        <v>85.95999999999999</v>
      </c>
      <c r="Q119" t="n">
        <v>202.81</v>
      </c>
      <c r="R119" t="n">
        <v>21.25</v>
      </c>
      <c r="S119" t="n">
        <v>13.89</v>
      </c>
      <c r="T119" t="n">
        <v>1991.29</v>
      </c>
      <c r="U119" t="n">
        <v>0.65</v>
      </c>
      <c r="V119" t="n">
        <v>0.75</v>
      </c>
      <c r="W119" t="n">
        <v>0.65</v>
      </c>
      <c r="X119" t="n">
        <v>0.12</v>
      </c>
      <c r="Y119" t="n">
        <v>1</v>
      </c>
      <c r="Z119" t="n">
        <v>10</v>
      </c>
    </row>
    <row r="120">
      <c r="A120" t="n">
        <v>40</v>
      </c>
      <c r="B120" t="n">
        <v>140</v>
      </c>
      <c r="C120" t="inlineStr">
        <is>
          <t xml:space="preserve">CONCLUIDO	</t>
        </is>
      </c>
      <c r="D120" t="n">
        <v>11.8702</v>
      </c>
      <c r="E120" t="n">
        <v>8.42</v>
      </c>
      <c r="F120" t="n">
        <v>5.16</v>
      </c>
      <c r="G120" t="n">
        <v>44.21</v>
      </c>
      <c r="H120" t="n">
        <v>0.67</v>
      </c>
      <c r="I120" t="n">
        <v>7</v>
      </c>
      <c r="J120" t="n">
        <v>294.03</v>
      </c>
      <c r="K120" t="n">
        <v>60.56</v>
      </c>
      <c r="L120" t="n">
        <v>11</v>
      </c>
      <c r="M120" t="n">
        <v>5</v>
      </c>
      <c r="N120" t="n">
        <v>82.48</v>
      </c>
      <c r="O120" t="n">
        <v>36498.06</v>
      </c>
      <c r="P120" t="n">
        <v>85.98</v>
      </c>
      <c r="Q120" t="n">
        <v>202.81</v>
      </c>
      <c r="R120" t="n">
        <v>21.38</v>
      </c>
      <c r="S120" t="n">
        <v>13.89</v>
      </c>
      <c r="T120" t="n">
        <v>2053.71</v>
      </c>
      <c r="U120" t="n">
        <v>0.65</v>
      </c>
      <c r="V120" t="n">
        <v>0.75</v>
      </c>
      <c r="W120" t="n">
        <v>0.65</v>
      </c>
      <c r="X120" t="n">
        <v>0.12</v>
      </c>
      <c r="Y120" t="n">
        <v>1</v>
      </c>
      <c r="Z120" t="n">
        <v>10</v>
      </c>
    </row>
    <row r="121">
      <c r="A121" t="n">
        <v>41</v>
      </c>
      <c r="B121" t="n">
        <v>140</v>
      </c>
      <c r="C121" t="inlineStr">
        <is>
          <t xml:space="preserve">CONCLUIDO	</t>
        </is>
      </c>
      <c r="D121" t="n">
        <v>11.8702</v>
      </c>
      <c r="E121" t="n">
        <v>8.42</v>
      </c>
      <c r="F121" t="n">
        <v>5.16</v>
      </c>
      <c r="G121" t="n">
        <v>44.21</v>
      </c>
      <c r="H121" t="n">
        <v>0.68</v>
      </c>
      <c r="I121" t="n">
        <v>7</v>
      </c>
      <c r="J121" t="n">
        <v>294.55</v>
      </c>
      <c r="K121" t="n">
        <v>60.56</v>
      </c>
      <c r="L121" t="n">
        <v>11.25</v>
      </c>
      <c r="M121" t="n">
        <v>5</v>
      </c>
      <c r="N121" t="n">
        <v>82.73999999999999</v>
      </c>
      <c r="O121" t="n">
        <v>36561.67</v>
      </c>
      <c r="P121" t="n">
        <v>86.06</v>
      </c>
      <c r="Q121" t="n">
        <v>202.81</v>
      </c>
      <c r="R121" t="n">
        <v>21.38</v>
      </c>
      <c r="S121" t="n">
        <v>13.89</v>
      </c>
      <c r="T121" t="n">
        <v>2052.88</v>
      </c>
      <c r="U121" t="n">
        <v>0.65</v>
      </c>
      <c r="V121" t="n">
        <v>0.75</v>
      </c>
      <c r="W121" t="n">
        <v>0.65</v>
      </c>
      <c r="X121" t="n">
        <v>0.12</v>
      </c>
      <c r="Y121" t="n">
        <v>1</v>
      </c>
      <c r="Z121" t="n">
        <v>10</v>
      </c>
    </row>
    <row r="122">
      <c r="A122" t="n">
        <v>42</v>
      </c>
      <c r="B122" t="n">
        <v>140</v>
      </c>
      <c r="C122" t="inlineStr">
        <is>
          <t xml:space="preserve">CONCLUIDO	</t>
        </is>
      </c>
      <c r="D122" t="n">
        <v>11.8604</v>
      </c>
      <c r="E122" t="n">
        <v>8.43</v>
      </c>
      <c r="F122" t="n">
        <v>5.16</v>
      </c>
      <c r="G122" t="n">
        <v>44.27</v>
      </c>
      <c r="H122" t="n">
        <v>0.6899999999999999</v>
      </c>
      <c r="I122" t="n">
        <v>7</v>
      </c>
      <c r="J122" t="n">
        <v>295.06</v>
      </c>
      <c r="K122" t="n">
        <v>60.56</v>
      </c>
      <c r="L122" t="n">
        <v>11.5</v>
      </c>
      <c r="M122" t="n">
        <v>5</v>
      </c>
      <c r="N122" t="n">
        <v>83.01000000000001</v>
      </c>
      <c r="O122" t="n">
        <v>36625.39</v>
      </c>
      <c r="P122" t="n">
        <v>85.91</v>
      </c>
      <c r="Q122" t="n">
        <v>202.81</v>
      </c>
      <c r="R122" t="n">
        <v>21.52</v>
      </c>
      <c r="S122" t="n">
        <v>13.89</v>
      </c>
      <c r="T122" t="n">
        <v>2125.07</v>
      </c>
      <c r="U122" t="n">
        <v>0.65</v>
      </c>
      <c r="V122" t="n">
        <v>0.75</v>
      </c>
      <c r="W122" t="n">
        <v>0.65</v>
      </c>
      <c r="X122" t="n">
        <v>0.13</v>
      </c>
      <c r="Y122" t="n">
        <v>1</v>
      </c>
      <c r="Z122" t="n">
        <v>10</v>
      </c>
    </row>
    <row r="123">
      <c r="A123" t="n">
        <v>43</v>
      </c>
      <c r="B123" t="n">
        <v>140</v>
      </c>
      <c r="C123" t="inlineStr">
        <is>
          <t xml:space="preserve">CONCLUIDO	</t>
        </is>
      </c>
      <c r="D123" t="n">
        <v>11.8647</v>
      </c>
      <c r="E123" t="n">
        <v>8.43</v>
      </c>
      <c r="F123" t="n">
        <v>5.16</v>
      </c>
      <c r="G123" t="n">
        <v>44.24</v>
      </c>
      <c r="H123" t="n">
        <v>0.71</v>
      </c>
      <c r="I123" t="n">
        <v>7</v>
      </c>
      <c r="J123" t="n">
        <v>295.58</v>
      </c>
      <c r="K123" t="n">
        <v>60.56</v>
      </c>
      <c r="L123" t="n">
        <v>11.75</v>
      </c>
      <c r="M123" t="n">
        <v>5</v>
      </c>
      <c r="N123" t="n">
        <v>83.28</v>
      </c>
      <c r="O123" t="n">
        <v>36689.22</v>
      </c>
      <c r="P123" t="n">
        <v>85.73999999999999</v>
      </c>
      <c r="Q123" t="n">
        <v>202.81</v>
      </c>
      <c r="R123" t="n">
        <v>21.42</v>
      </c>
      <c r="S123" t="n">
        <v>13.89</v>
      </c>
      <c r="T123" t="n">
        <v>2076.13</v>
      </c>
      <c r="U123" t="n">
        <v>0.65</v>
      </c>
      <c r="V123" t="n">
        <v>0.75</v>
      </c>
      <c r="W123" t="n">
        <v>0.65</v>
      </c>
      <c r="X123" t="n">
        <v>0.12</v>
      </c>
      <c r="Y123" t="n">
        <v>1</v>
      </c>
      <c r="Z123" t="n">
        <v>10</v>
      </c>
    </row>
    <row r="124">
      <c r="A124" t="n">
        <v>44</v>
      </c>
      <c r="B124" t="n">
        <v>140</v>
      </c>
      <c r="C124" t="inlineStr">
        <is>
          <t xml:space="preserve">CONCLUIDO	</t>
        </is>
      </c>
      <c r="D124" t="n">
        <v>11.8546</v>
      </c>
      <c r="E124" t="n">
        <v>8.44</v>
      </c>
      <c r="F124" t="n">
        <v>5.17</v>
      </c>
      <c r="G124" t="n">
        <v>44.3</v>
      </c>
      <c r="H124" t="n">
        <v>0.72</v>
      </c>
      <c r="I124" t="n">
        <v>7</v>
      </c>
      <c r="J124" t="n">
        <v>296.1</v>
      </c>
      <c r="K124" t="n">
        <v>60.56</v>
      </c>
      <c r="L124" t="n">
        <v>12</v>
      </c>
      <c r="M124" t="n">
        <v>5</v>
      </c>
      <c r="N124" t="n">
        <v>83.54000000000001</v>
      </c>
      <c r="O124" t="n">
        <v>36753.16</v>
      </c>
      <c r="P124" t="n">
        <v>85.59999999999999</v>
      </c>
      <c r="Q124" t="n">
        <v>202.83</v>
      </c>
      <c r="R124" t="n">
        <v>21.66</v>
      </c>
      <c r="S124" t="n">
        <v>13.89</v>
      </c>
      <c r="T124" t="n">
        <v>2196.8</v>
      </c>
      <c r="U124" t="n">
        <v>0.64</v>
      </c>
      <c r="V124" t="n">
        <v>0.75</v>
      </c>
      <c r="W124" t="n">
        <v>0.65</v>
      </c>
      <c r="X124" t="n">
        <v>0.13</v>
      </c>
      <c r="Y124" t="n">
        <v>1</v>
      </c>
      <c r="Z124" t="n">
        <v>10</v>
      </c>
    </row>
    <row r="125">
      <c r="A125" t="n">
        <v>45</v>
      </c>
      <c r="B125" t="n">
        <v>140</v>
      </c>
      <c r="C125" t="inlineStr">
        <is>
          <t xml:space="preserve">CONCLUIDO	</t>
        </is>
      </c>
      <c r="D125" t="n">
        <v>11.9776</v>
      </c>
      <c r="E125" t="n">
        <v>8.35</v>
      </c>
      <c r="F125" t="n">
        <v>5.13</v>
      </c>
      <c r="G125" t="n">
        <v>51.34</v>
      </c>
      <c r="H125" t="n">
        <v>0.74</v>
      </c>
      <c r="I125" t="n">
        <v>6</v>
      </c>
      <c r="J125" t="n">
        <v>296.62</v>
      </c>
      <c r="K125" t="n">
        <v>60.56</v>
      </c>
      <c r="L125" t="n">
        <v>12.25</v>
      </c>
      <c r="M125" t="n">
        <v>4</v>
      </c>
      <c r="N125" t="n">
        <v>83.81</v>
      </c>
      <c r="O125" t="n">
        <v>36817.22</v>
      </c>
      <c r="P125" t="n">
        <v>84.8</v>
      </c>
      <c r="Q125" t="n">
        <v>202.81</v>
      </c>
      <c r="R125" t="n">
        <v>20.68</v>
      </c>
      <c r="S125" t="n">
        <v>13.89</v>
      </c>
      <c r="T125" t="n">
        <v>1708.72</v>
      </c>
      <c r="U125" t="n">
        <v>0.67</v>
      </c>
      <c r="V125" t="n">
        <v>0.75</v>
      </c>
      <c r="W125" t="n">
        <v>0.64</v>
      </c>
      <c r="X125" t="n">
        <v>0.1</v>
      </c>
      <c r="Y125" t="n">
        <v>1</v>
      </c>
      <c r="Z125" t="n">
        <v>10</v>
      </c>
    </row>
    <row r="126">
      <c r="A126" t="n">
        <v>46</v>
      </c>
      <c r="B126" t="n">
        <v>140</v>
      </c>
      <c r="C126" t="inlineStr">
        <is>
          <t xml:space="preserve">CONCLUIDO	</t>
        </is>
      </c>
      <c r="D126" t="n">
        <v>11.9721</v>
      </c>
      <c r="E126" t="n">
        <v>8.35</v>
      </c>
      <c r="F126" t="n">
        <v>5.14</v>
      </c>
      <c r="G126" t="n">
        <v>51.38</v>
      </c>
      <c r="H126" t="n">
        <v>0.75</v>
      </c>
      <c r="I126" t="n">
        <v>6</v>
      </c>
      <c r="J126" t="n">
        <v>297.14</v>
      </c>
      <c r="K126" t="n">
        <v>60.56</v>
      </c>
      <c r="L126" t="n">
        <v>12.5</v>
      </c>
      <c r="M126" t="n">
        <v>4</v>
      </c>
      <c r="N126" t="n">
        <v>84.08</v>
      </c>
      <c r="O126" t="n">
        <v>36881.39</v>
      </c>
      <c r="P126" t="n">
        <v>84.94</v>
      </c>
      <c r="Q126" t="n">
        <v>202.81</v>
      </c>
      <c r="R126" t="n">
        <v>20.79</v>
      </c>
      <c r="S126" t="n">
        <v>13.89</v>
      </c>
      <c r="T126" t="n">
        <v>1763.1</v>
      </c>
      <c r="U126" t="n">
        <v>0.67</v>
      </c>
      <c r="V126" t="n">
        <v>0.75</v>
      </c>
      <c r="W126" t="n">
        <v>0.65</v>
      </c>
      <c r="X126" t="n">
        <v>0.1</v>
      </c>
      <c r="Y126" t="n">
        <v>1</v>
      </c>
      <c r="Z126" t="n">
        <v>10</v>
      </c>
    </row>
    <row r="127">
      <c r="A127" t="n">
        <v>47</v>
      </c>
      <c r="B127" t="n">
        <v>140</v>
      </c>
      <c r="C127" t="inlineStr">
        <is>
          <t xml:space="preserve">CONCLUIDO	</t>
        </is>
      </c>
      <c r="D127" t="n">
        <v>11.9713</v>
      </c>
      <c r="E127" t="n">
        <v>8.35</v>
      </c>
      <c r="F127" t="n">
        <v>5.14</v>
      </c>
      <c r="G127" t="n">
        <v>51.39</v>
      </c>
      <c r="H127" t="n">
        <v>0.76</v>
      </c>
      <c r="I127" t="n">
        <v>6</v>
      </c>
      <c r="J127" t="n">
        <v>297.66</v>
      </c>
      <c r="K127" t="n">
        <v>60.56</v>
      </c>
      <c r="L127" t="n">
        <v>12.75</v>
      </c>
      <c r="M127" t="n">
        <v>4</v>
      </c>
      <c r="N127" t="n">
        <v>84.36</v>
      </c>
      <c r="O127" t="n">
        <v>36945.67</v>
      </c>
      <c r="P127" t="n">
        <v>84.98999999999999</v>
      </c>
      <c r="Q127" t="n">
        <v>202.81</v>
      </c>
      <c r="R127" t="n">
        <v>20.85</v>
      </c>
      <c r="S127" t="n">
        <v>13.89</v>
      </c>
      <c r="T127" t="n">
        <v>1795.13</v>
      </c>
      <c r="U127" t="n">
        <v>0.67</v>
      </c>
      <c r="V127" t="n">
        <v>0.75</v>
      </c>
      <c r="W127" t="n">
        <v>0.64</v>
      </c>
      <c r="X127" t="n">
        <v>0.1</v>
      </c>
      <c r="Y127" t="n">
        <v>1</v>
      </c>
      <c r="Z127" t="n">
        <v>10</v>
      </c>
    </row>
    <row r="128">
      <c r="A128" t="n">
        <v>48</v>
      </c>
      <c r="B128" t="n">
        <v>140</v>
      </c>
      <c r="C128" t="inlineStr">
        <is>
          <t xml:space="preserve">CONCLUIDO	</t>
        </is>
      </c>
      <c r="D128" t="n">
        <v>11.9677</v>
      </c>
      <c r="E128" t="n">
        <v>8.359999999999999</v>
      </c>
      <c r="F128" t="n">
        <v>5.14</v>
      </c>
      <c r="G128" t="n">
        <v>51.41</v>
      </c>
      <c r="H128" t="n">
        <v>0.78</v>
      </c>
      <c r="I128" t="n">
        <v>6</v>
      </c>
      <c r="J128" t="n">
        <v>298.18</v>
      </c>
      <c r="K128" t="n">
        <v>60.56</v>
      </c>
      <c r="L128" t="n">
        <v>13</v>
      </c>
      <c r="M128" t="n">
        <v>4</v>
      </c>
      <c r="N128" t="n">
        <v>84.63</v>
      </c>
      <c r="O128" t="n">
        <v>37010.06</v>
      </c>
      <c r="P128" t="n">
        <v>84.97</v>
      </c>
      <c r="Q128" t="n">
        <v>202.81</v>
      </c>
      <c r="R128" t="n">
        <v>20.82</v>
      </c>
      <c r="S128" t="n">
        <v>13.89</v>
      </c>
      <c r="T128" t="n">
        <v>1781.69</v>
      </c>
      <c r="U128" t="n">
        <v>0.67</v>
      </c>
      <c r="V128" t="n">
        <v>0.75</v>
      </c>
      <c r="W128" t="n">
        <v>0.65</v>
      </c>
      <c r="X128" t="n">
        <v>0.1</v>
      </c>
      <c r="Y128" t="n">
        <v>1</v>
      </c>
      <c r="Z128" t="n">
        <v>10</v>
      </c>
    </row>
    <row r="129">
      <c r="A129" t="n">
        <v>49</v>
      </c>
      <c r="B129" t="n">
        <v>140</v>
      </c>
      <c r="C129" t="inlineStr">
        <is>
          <t xml:space="preserve">CONCLUIDO	</t>
        </is>
      </c>
      <c r="D129" t="n">
        <v>11.9844</v>
      </c>
      <c r="E129" t="n">
        <v>8.34</v>
      </c>
      <c r="F129" t="n">
        <v>5.13</v>
      </c>
      <c r="G129" t="n">
        <v>51.3</v>
      </c>
      <c r="H129" t="n">
        <v>0.79</v>
      </c>
      <c r="I129" t="n">
        <v>6</v>
      </c>
      <c r="J129" t="n">
        <v>298.71</v>
      </c>
      <c r="K129" t="n">
        <v>60.56</v>
      </c>
      <c r="L129" t="n">
        <v>13.25</v>
      </c>
      <c r="M129" t="n">
        <v>4</v>
      </c>
      <c r="N129" t="n">
        <v>84.90000000000001</v>
      </c>
      <c r="O129" t="n">
        <v>37074.57</v>
      </c>
      <c r="P129" t="n">
        <v>84.73</v>
      </c>
      <c r="Q129" t="n">
        <v>202.81</v>
      </c>
      <c r="R129" t="n">
        <v>20.45</v>
      </c>
      <c r="S129" t="n">
        <v>13.89</v>
      </c>
      <c r="T129" t="n">
        <v>1596.58</v>
      </c>
      <c r="U129" t="n">
        <v>0.68</v>
      </c>
      <c r="V129" t="n">
        <v>0.75</v>
      </c>
      <c r="W129" t="n">
        <v>0.65</v>
      </c>
      <c r="X129" t="n">
        <v>0.09</v>
      </c>
      <c r="Y129" t="n">
        <v>1</v>
      </c>
      <c r="Z129" t="n">
        <v>10</v>
      </c>
    </row>
    <row r="130">
      <c r="A130" t="n">
        <v>50</v>
      </c>
      <c r="B130" t="n">
        <v>140</v>
      </c>
      <c r="C130" t="inlineStr">
        <is>
          <t xml:space="preserve">CONCLUIDO	</t>
        </is>
      </c>
      <c r="D130" t="n">
        <v>11.9725</v>
      </c>
      <c r="E130" t="n">
        <v>8.35</v>
      </c>
      <c r="F130" t="n">
        <v>5.14</v>
      </c>
      <c r="G130" t="n">
        <v>51.38</v>
      </c>
      <c r="H130" t="n">
        <v>0.8</v>
      </c>
      <c r="I130" t="n">
        <v>6</v>
      </c>
      <c r="J130" t="n">
        <v>299.23</v>
      </c>
      <c r="K130" t="n">
        <v>60.56</v>
      </c>
      <c r="L130" t="n">
        <v>13.5</v>
      </c>
      <c r="M130" t="n">
        <v>4</v>
      </c>
      <c r="N130" t="n">
        <v>85.18000000000001</v>
      </c>
      <c r="O130" t="n">
        <v>37139.2</v>
      </c>
      <c r="P130" t="n">
        <v>84.83</v>
      </c>
      <c r="Q130" t="n">
        <v>202.81</v>
      </c>
      <c r="R130" t="n">
        <v>20.72</v>
      </c>
      <c r="S130" t="n">
        <v>13.89</v>
      </c>
      <c r="T130" t="n">
        <v>1732.32</v>
      </c>
      <c r="U130" t="n">
        <v>0.67</v>
      </c>
      <c r="V130" t="n">
        <v>0.75</v>
      </c>
      <c r="W130" t="n">
        <v>0.65</v>
      </c>
      <c r="X130" t="n">
        <v>0.1</v>
      </c>
      <c r="Y130" t="n">
        <v>1</v>
      </c>
      <c r="Z130" t="n">
        <v>10</v>
      </c>
    </row>
    <row r="131">
      <c r="A131" t="n">
        <v>51</v>
      </c>
      <c r="B131" t="n">
        <v>140</v>
      </c>
      <c r="C131" t="inlineStr">
        <is>
          <t xml:space="preserve">CONCLUIDO	</t>
        </is>
      </c>
      <c r="D131" t="n">
        <v>11.9721</v>
      </c>
      <c r="E131" t="n">
        <v>8.35</v>
      </c>
      <c r="F131" t="n">
        <v>5.14</v>
      </c>
      <c r="G131" t="n">
        <v>51.38</v>
      </c>
      <c r="H131" t="n">
        <v>0.82</v>
      </c>
      <c r="I131" t="n">
        <v>6</v>
      </c>
      <c r="J131" t="n">
        <v>299.76</v>
      </c>
      <c r="K131" t="n">
        <v>60.56</v>
      </c>
      <c r="L131" t="n">
        <v>13.75</v>
      </c>
      <c r="M131" t="n">
        <v>4</v>
      </c>
      <c r="N131" t="n">
        <v>85.45</v>
      </c>
      <c r="O131" t="n">
        <v>37204.07</v>
      </c>
      <c r="P131" t="n">
        <v>84.76000000000001</v>
      </c>
      <c r="Q131" t="n">
        <v>202.81</v>
      </c>
      <c r="R131" t="n">
        <v>20.71</v>
      </c>
      <c r="S131" t="n">
        <v>13.89</v>
      </c>
      <c r="T131" t="n">
        <v>1725.5</v>
      </c>
      <c r="U131" t="n">
        <v>0.67</v>
      </c>
      <c r="V131" t="n">
        <v>0.75</v>
      </c>
      <c r="W131" t="n">
        <v>0.65</v>
      </c>
      <c r="X131" t="n">
        <v>0.1</v>
      </c>
      <c r="Y131" t="n">
        <v>1</v>
      </c>
      <c r="Z131" t="n">
        <v>10</v>
      </c>
    </row>
    <row r="132">
      <c r="A132" t="n">
        <v>52</v>
      </c>
      <c r="B132" t="n">
        <v>140</v>
      </c>
      <c r="C132" t="inlineStr">
        <is>
          <t xml:space="preserve">CONCLUIDO	</t>
        </is>
      </c>
      <c r="D132" t="n">
        <v>11.9749</v>
      </c>
      <c r="E132" t="n">
        <v>8.35</v>
      </c>
      <c r="F132" t="n">
        <v>5.14</v>
      </c>
      <c r="G132" t="n">
        <v>51.36</v>
      </c>
      <c r="H132" t="n">
        <v>0.83</v>
      </c>
      <c r="I132" t="n">
        <v>6</v>
      </c>
      <c r="J132" t="n">
        <v>300.28</v>
      </c>
      <c r="K132" t="n">
        <v>60.56</v>
      </c>
      <c r="L132" t="n">
        <v>14</v>
      </c>
      <c r="M132" t="n">
        <v>4</v>
      </c>
      <c r="N132" t="n">
        <v>85.73</v>
      </c>
      <c r="O132" t="n">
        <v>37268.93</v>
      </c>
      <c r="P132" t="n">
        <v>84.68000000000001</v>
      </c>
      <c r="Q132" t="n">
        <v>202.83</v>
      </c>
      <c r="R132" t="n">
        <v>20.71</v>
      </c>
      <c r="S132" t="n">
        <v>13.89</v>
      </c>
      <c r="T132" t="n">
        <v>1723.85</v>
      </c>
      <c r="U132" t="n">
        <v>0.67</v>
      </c>
      <c r="V132" t="n">
        <v>0.75</v>
      </c>
      <c r="W132" t="n">
        <v>0.65</v>
      </c>
      <c r="X132" t="n">
        <v>0.1</v>
      </c>
      <c r="Y132" t="n">
        <v>1</v>
      </c>
      <c r="Z132" t="n">
        <v>10</v>
      </c>
    </row>
    <row r="133">
      <c r="A133" t="n">
        <v>53</v>
      </c>
      <c r="B133" t="n">
        <v>140</v>
      </c>
      <c r="C133" t="inlineStr">
        <is>
          <t xml:space="preserve">CONCLUIDO	</t>
        </is>
      </c>
      <c r="D133" t="n">
        <v>11.9745</v>
      </c>
      <c r="E133" t="n">
        <v>8.35</v>
      </c>
      <c r="F133" t="n">
        <v>5.14</v>
      </c>
      <c r="G133" t="n">
        <v>51.37</v>
      </c>
      <c r="H133" t="n">
        <v>0.84</v>
      </c>
      <c r="I133" t="n">
        <v>6</v>
      </c>
      <c r="J133" t="n">
        <v>300.81</v>
      </c>
      <c r="K133" t="n">
        <v>60.56</v>
      </c>
      <c r="L133" t="n">
        <v>14.25</v>
      </c>
      <c r="M133" t="n">
        <v>4</v>
      </c>
      <c r="N133" t="n">
        <v>86</v>
      </c>
      <c r="O133" t="n">
        <v>37333.9</v>
      </c>
      <c r="P133" t="n">
        <v>84.59</v>
      </c>
      <c r="Q133" t="n">
        <v>202.82</v>
      </c>
      <c r="R133" t="n">
        <v>20.75</v>
      </c>
      <c r="S133" t="n">
        <v>13.89</v>
      </c>
      <c r="T133" t="n">
        <v>1742.52</v>
      </c>
      <c r="U133" t="n">
        <v>0.67</v>
      </c>
      <c r="V133" t="n">
        <v>0.75</v>
      </c>
      <c r="W133" t="n">
        <v>0.64</v>
      </c>
      <c r="X133" t="n">
        <v>0.1</v>
      </c>
      <c r="Y133" t="n">
        <v>1</v>
      </c>
      <c r="Z133" t="n">
        <v>10</v>
      </c>
    </row>
    <row r="134">
      <c r="A134" t="n">
        <v>54</v>
      </c>
      <c r="B134" t="n">
        <v>140</v>
      </c>
      <c r="C134" t="inlineStr">
        <is>
          <t xml:space="preserve">CONCLUIDO	</t>
        </is>
      </c>
      <c r="D134" t="n">
        <v>11.9768</v>
      </c>
      <c r="E134" t="n">
        <v>8.35</v>
      </c>
      <c r="F134" t="n">
        <v>5.13</v>
      </c>
      <c r="G134" t="n">
        <v>51.35</v>
      </c>
      <c r="H134" t="n">
        <v>0.86</v>
      </c>
      <c r="I134" t="n">
        <v>6</v>
      </c>
      <c r="J134" t="n">
        <v>301.34</v>
      </c>
      <c r="K134" t="n">
        <v>60.56</v>
      </c>
      <c r="L134" t="n">
        <v>14.5</v>
      </c>
      <c r="M134" t="n">
        <v>4</v>
      </c>
      <c r="N134" t="n">
        <v>86.28</v>
      </c>
      <c r="O134" t="n">
        <v>37399</v>
      </c>
      <c r="P134" t="n">
        <v>84.45999999999999</v>
      </c>
      <c r="Q134" t="n">
        <v>202.83</v>
      </c>
      <c r="R134" t="n">
        <v>20.68</v>
      </c>
      <c r="S134" t="n">
        <v>13.89</v>
      </c>
      <c r="T134" t="n">
        <v>1710.13</v>
      </c>
      <c r="U134" t="n">
        <v>0.67</v>
      </c>
      <c r="V134" t="n">
        <v>0.75</v>
      </c>
      <c r="W134" t="n">
        <v>0.65</v>
      </c>
      <c r="X134" t="n">
        <v>0.1</v>
      </c>
      <c r="Y134" t="n">
        <v>1</v>
      </c>
      <c r="Z134" t="n">
        <v>10</v>
      </c>
    </row>
    <row r="135">
      <c r="A135" t="n">
        <v>55</v>
      </c>
      <c r="B135" t="n">
        <v>140</v>
      </c>
      <c r="C135" t="inlineStr">
        <is>
          <t xml:space="preserve">CONCLUIDO	</t>
        </is>
      </c>
      <c r="D135" t="n">
        <v>11.9749</v>
      </c>
      <c r="E135" t="n">
        <v>8.35</v>
      </c>
      <c r="F135" t="n">
        <v>5.14</v>
      </c>
      <c r="G135" t="n">
        <v>51.36</v>
      </c>
      <c r="H135" t="n">
        <v>0.87</v>
      </c>
      <c r="I135" t="n">
        <v>6</v>
      </c>
      <c r="J135" t="n">
        <v>301.86</v>
      </c>
      <c r="K135" t="n">
        <v>60.56</v>
      </c>
      <c r="L135" t="n">
        <v>14.75</v>
      </c>
      <c r="M135" t="n">
        <v>4</v>
      </c>
      <c r="N135" t="n">
        <v>86.56</v>
      </c>
      <c r="O135" t="n">
        <v>37464.21</v>
      </c>
      <c r="P135" t="n">
        <v>84.27</v>
      </c>
      <c r="Q135" t="n">
        <v>202.81</v>
      </c>
      <c r="R135" t="n">
        <v>20.71</v>
      </c>
      <c r="S135" t="n">
        <v>13.89</v>
      </c>
      <c r="T135" t="n">
        <v>1724.47</v>
      </c>
      <c r="U135" t="n">
        <v>0.67</v>
      </c>
      <c r="V135" t="n">
        <v>0.75</v>
      </c>
      <c r="W135" t="n">
        <v>0.65</v>
      </c>
      <c r="X135" t="n">
        <v>0.1</v>
      </c>
      <c r="Y135" t="n">
        <v>1</v>
      </c>
      <c r="Z135" t="n">
        <v>10</v>
      </c>
    </row>
    <row r="136">
      <c r="A136" t="n">
        <v>56</v>
      </c>
      <c r="B136" t="n">
        <v>140</v>
      </c>
      <c r="C136" t="inlineStr">
        <is>
          <t xml:space="preserve">CONCLUIDO	</t>
        </is>
      </c>
      <c r="D136" t="n">
        <v>12.072</v>
      </c>
      <c r="E136" t="n">
        <v>8.279999999999999</v>
      </c>
      <c r="F136" t="n">
        <v>5.12</v>
      </c>
      <c r="G136" t="n">
        <v>61.46</v>
      </c>
      <c r="H136" t="n">
        <v>0.88</v>
      </c>
      <c r="I136" t="n">
        <v>5</v>
      </c>
      <c r="J136" t="n">
        <v>302.39</v>
      </c>
      <c r="K136" t="n">
        <v>60.56</v>
      </c>
      <c r="L136" t="n">
        <v>15</v>
      </c>
      <c r="M136" t="n">
        <v>3</v>
      </c>
      <c r="N136" t="n">
        <v>86.84</v>
      </c>
      <c r="O136" t="n">
        <v>37529.55</v>
      </c>
      <c r="P136" t="n">
        <v>83.87</v>
      </c>
      <c r="Q136" t="n">
        <v>202.81</v>
      </c>
      <c r="R136" t="n">
        <v>20.22</v>
      </c>
      <c r="S136" t="n">
        <v>13.89</v>
      </c>
      <c r="T136" t="n">
        <v>1485.8</v>
      </c>
      <c r="U136" t="n">
        <v>0.6899999999999999</v>
      </c>
      <c r="V136" t="n">
        <v>0.76</v>
      </c>
      <c r="W136" t="n">
        <v>0.65</v>
      </c>
      <c r="X136" t="n">
        <v>0.08</v>
      </c>
      <c r="Y136" t="n">
        <v>1</v>
      </c>
      <c r="Z136" t="n">
        <v>10</v>
      </c>
    </row>
    <row r="137">
      <c r="A137" t="n">
        <v>57</v>
      </c>
      <c r="B137" t="n">
        <v>140</v>
      </c>
      <c r="C137" t="inlineStr">
        <is>
          <t xml:space="preserve">CONCLUIDO	</t>
        </is>
      </c>
      <c r="D137" t="n">
        <v>12.07</v>
      </c>
      <c r="E137" t="n">
        <v>8.279999999999999</v>
      </c>
      <c r="F137" t="n">
        <v>5.12</v>
      </c>
      <c r="G137" t="n">
        <v>61.47</v>
      </c>
      <c r="H137" t="n">
        <v>0.9</v>
      </c>
      <c r="I137" t="n">
        <v>5</v>
      </c>
      <c r="J137" t="n">
        <v>302.92</v>
      </c>
      <c r="K137" t="n">
        <v>60.56</v>
      </c>
      <c r="L137" t="n">
        <v>15.25</v>
      </c>
      <c r="M137" t="n">
        <v>3</v>
      </c>
      <c r="N137" t="n">
        <v>87.12</v>
      </c>
      <c r="O137" t="n">
        <v>37595</v>
      </c>
      <c r="P137" t="n">
        <v>83.93000000000001</v>
      </c>
      <c r="Q137" t="n">
        <v>202.81</v>
      </c>
      <c r="R137" t="n">
        <v>20.24</v>
      </c>
      <c r="S137" t="n">
        <v>13.89</v>
      </c>
      <c r="T137" t="n">
        <v>1494.67</v>
      </c>
      <c r="U137" t="n">
        <v>0.6899999999999999</v>
      </c>
      <c r="V137" t="n">
        <v>0.76</v>
      </c>
      <c r="W137" t="n">
        <v>0.65</v>
      </c>
      <c r="X137" t="n">
        <v>0.08</v>
      </c>
      <c r="Y137" t="n">
        <v>1</v>
      </c>
      <c r="Z137" t="n">
        <v>10</v>
      </c>
    </row>
    <row r="138">
      <c r="A138" t="n">
        <v>58</v>
      </c>
      <c r="B138" t="n">
        <v>140</v>
      </c>
      <c r="C138" t="inlineStr">
        <is>
          <t xml:space="preserve">CONCLUIDO	</t>
        </is>
      </c>
      <c r="D138" t="n">
        <v>12.0749</v>
      </c>
      <c r="E138" t="n">
        <v>8.279999999999999</v>
      </c>
      <c r="F138" t="n">
        <v>5.12</v>
      </c>
      <c r="G138" t="n">
        <v>61.43</v>
      </c>
      <c r="H138" t="n">
        <v>0.91</v>
      </c>
      <c r="I138" t="n">
        <v>5</v>
      </c>
      <c r="J138" t="n">
        <v>303.46</v>
      </c>
      <c r="K138" t="n">
        <v>60.56</v>
      </c>
      <c r="L138" t="n">
        <v>15.5</v>
      </c>
      <c r="M138" t="n">
        <v>3</v>
      </c>
      <c r="N138" t="n">
        <v>87.40000000000001</v>
      </c>
      <c r="O138" t="n">
        <v>37660.57</v>
      </c>
      <c r="P138" t="n">
        <v>83.79000000000001</v>
      </c>
      <c r="Q138" t="n">
        <v>202.81</v>
      </c>
      <c r="R138" t="n">
        <v>20.24</v>
      </c>
      <c r="S138" t="n">
        <v>13.89</v>
      </c>
      <c r="T138" t="n">
        <v>1494.45</v>
      </c>
      <c r="U138" t="n">
        <v>0.6899999999999999</v>
      </c>
      <c r="V138" t="n">
        <v>0.76</v>
      </c>
      <c r="W138" t="n">
        <v>0.64</v>
      </c>
      <c r="X138" t="n">
        <v>0.08</v>
      </c>
      <c r="Y138" t="n">
        <v>1</v>
      </c>
      <c r="Z138" t="n">
        <v>10</v>
      </c>
    </row>
    <row r="139">
      <c r="A139" t="n">
        <v>59</v>
      </c>
      <c r="B139" t="n">
        <v>140</v>
      </c>
      <c r="C139" t="inlineStr">
        <is>
          <t xml:space="preserve">CONCLUIDO	</t>
        </is>
      </c>
      <c r="D139" t="n">
        <v>12.0724</v>
      </c>
      <c r="E139" t="n">
        <v>8.279999999999999</v>
      </c>
      <c r="F139" t="n">
        <v>5.12</v>
      </c>
      <c r="G139" t="n">
        <v>61.45</v>
      </c>
      <c r="H139" t="n">
        <v>0.92</v>
      </c>
      <c r="I139" t="n">
        <v>5</v>
      </c>
      <c r="J139" t="n">
        <v>303.99</v>
      </c>
      <c r="K139" t="n">
        <v>60.56</v>
      </c>
      <c r="L139" t="n">
        <v>15.75</v>
      </c>
      <c r="M139" t="n">
        <v>3</v>
      </c>
      <c r="N139" t="n">
        <v>87.68000000000001</v>
      </c>
      <c r="O139" t="n">
        <v>37726.27</v>
      </c>
      <c r="P139" t="n">
        <v>83.81999999999999</v>
      </c>
      <c r="Q139" t="n">
        <v>202.82</v>
      </c>
      <c r="R139" t="n">
        <v>20.25</v>
      </c>
      <c r="S139" t="n">
        <v>13.89</v>
      </c>
      <c r="T139" t="n">
        <v>1499.89</v>
      </c>
      <c r="U139" t="n">
        <v>0.6899999999999999</v>
      </c>
      <c r="V139" t="n">
        <v>0.76</v>
      </c>
      <c r="W139" t="n">
        <v>0.64</v>
      </c>
      <c r="X139" t="n">
        <v>0.08</v>
      </c>
      <c r="Y139" t="n">
        <v>1</v>
      </c>
      <c r="Z139" t="n">
        <v>10</v>
      </c>
    </row>
    <row r="140">
      <c r="A140" t="n">
        <v>60</v>
      </c>
      <c r="B140" t="n">
        <v>140</v>
      </c>
      <c r="C140" t="inlineStr">
        <is>
          <t xml:space="preserve">CONCLUIDO	</t>
        </is>
      </c>
      <c r="D140" t="n">
        <v>12.0785</v>
      </c>
      <c r="E140" t="n">
        <v>8.279999999999999</v>
      </c>
      <c r="F140" t="n">
        <v>5.12</v>
      </c>
      <c r="G140" t="n">
        <v>61.4</v>
      </c>
      <c r="H140" t="n">
        <v>0.9399999999999999</v>
      </c>
      <c r="I140" t="n">
        <v>5</v>
      </c>
      <c r="J140" t="n">
        <v>304.52</v>
      </c>
      <c r="K140" t="n">
        <v>60.56</v>
      </c>
      <c r="L140" t="n">
        <v>16</v>
      </c>
      <c r="M140" t="n">
        <v>3</v>
      </c>
      <c r="N140" t="n">
        <v>87.97</v>
      </c>
      <c r="O140" t="n">
        <v>37792.08</v>
      </c>
      <c r="P140" t="n">
        <v>83.66</v>
      </c>
      <c r="Q140" t="n">
        <v>202.83</v>
      </c>
      <c r="R140" t="n">
        <v>20.12</v>
      </c>
      <c r="S140" t="n">
        <v>13.89</v>
      </c>
      <c r="T140" t="n">
        <v>1435.82</v>
      </c>
      <c r="U140" t="n">
        <v>0.6899999999999999</v>
      </c>
      <c r="V140" t="n">
        <v>0.76</v>
      </c>
      <c r="W140" t="n">
        <v>0.64</v>
      </c>
      <c r="X140" t="n">
        <v>0.08</v>
      </c>
      <c r="Y140" t="n">
        <v>1</v>
      </c>
      <c r="Z140" t="n">
        <v>10</v>
      </c>
    </row>
    <row r="141">
      <c r="A141" t="n">
        <v>61</v>
      </c>
      <c r="B141" t="n">
        <v>140</v>
      </c>
      <c r="C141" t="inlineStr">
        <is>
          <t xml:space="preserve">CONCLUIDO	</t>
        </is>
      </c>
      <c r="D141" t="n">
        <v>12.0773</v>
      </c>
      <c r="E141" t="n">
        <v>8.279999999999999</v>
      </c>
      <c r="F141" t="n">
        <v>5.12</v>
      </c>
      <c r="G141" t="n">
        <v>61.41</v>
      </c>
      <c r="H141" t="n">
        <v>0.95</v>
      </c>
      <c r="I141" t="n">
        <v>5</v>
      </c>
      <c r="J141" t="n">
        <v>305.06</v>
      </c>
      <c r="K141" t="n">
        <v>60.56</v>
      </c>
      <c r="L141" t="n">
        <v>16.25</v>
      </c>
      <c r="M141" t="n">
        <v>3</v>
      </c>
      <c r="N141" t="n">
        <v>88.25</v>
      </c>
      <c r="O141" t="n">
        <v>37858.02</v>
      </c>
      <c r="P141" t="n">
        <v>83.64</v>
      </c>
      <c r="Q141" t="n">
        <v>202.81</v>
      </c>
      <c r="R141" t="n">
        <v>20.15</v>
      </c>
      <c r="S141" t="n">
        <v>13.89</v>
      </c>
      <c r="T141" t="n">
        <v>1452.11</v>
      </c>
      <c r="U141" t="n">
        <v>0.6899999999999999</v>
      </c>
      <c r="V141" t="n">
        <v>0.76</v>
      </c>
      <c r="W141" t="n">
        <v>0.64</v>
      </c>
      <c r="X141" t="n">
        <v>0.08</v>
      </c>
      <c r="Y141" t="n">
        <v>1</v>
      </c>
      <c r="Z141" t="n">
        <v>10</v>
      </c>
    </row>
    <row r="142">
      <c r="A142" t="n">
        <v>62</v>
      </c>
      <c r="B142" t="n">
        <v>140</v>
      </c>
      <c r="C142" t="inlineStr">
        <is>
          <t xml:space="preserve">CONCLUIDO	</t>
        </is>
      </c>
      <c r="D142" t="n">
        <v>12.0749</v>
      </c>
      <c r="E142" t="n">
        <v>8.279999999999999</v>
      </c>
      <c r="F142" t="n">
        <v>5.12</v>
      </c>
      <c r="G142" t="n">
        <v>61.43</v>
      </c>
      <c r="H142" t="n">
        <v>0.96</v>
      </c>
      <c r="I142" t="n">
        <v>5</v>
      </c>
      <c r="J142" t="n">
        <v>305.59</v>
      </c>
      <c r="K142" t="n">
        <v>60.56</v>
      </c>
      <c r="L142" t="n">
        <v>16.5</v>
      </c>
      <c r="M142" t="n">
        <v>3</v>
      </c>
      <c r="N142" t="n">
        <v>88.54000000000001</v>
      </c>
      <c r="O142" t="n">
        <v>37924.08</v>
      </c>
      <c r="P142" t="n">
        <v>83.94</v>
      </c>
      <c r="Q142" t="n">
        <v>202.81</v>
      </c>
      <c r="R142" t="n">
        <v>20.17</v>
      </c>
      <c r="S142" t="n">
        <v>13.89</v>
      </c>
      <c r="T142" t="n">
        <v>1461.21</v>
      </c>
      <c r="U142" t="n">
        <v>0.6899999999999999</v>
      </c>
      <c r="V142" t="n">
        <v>0.76</v>
      </c>
      <c r="W142" t="n">
        <v>0.65</v>
      </c>
      <c r="X142" t="n">
        <v>0.08</v>
      </c>
      <c r="Y142" t="n">
        <v>1</v>
      </c>
      <c r="Z142" t="n">
        <v>10</v>
      </c>
    </row>
    <row r="143">
      <c r="A143" t="n">
        <v>63</v>
      </c>
      <c r="B143" t="n">
        <v>140</v>
      </c>
      <c r="C143" t="inlineStr">
        <is>
          <t xml:space="preserve">CONCLUIDO	</t>
        </is>
      </c>
      <c r="D143" t="n">
        <v>12.0664</v>
      </c>
      <c r="E143" t="n">
        <v>8.289999999999999</v>
      </c>
      <c r="F143" t="n">
        <v>5.13</v>
      </c>
      <c r="G143" t="n">
        <v>61.5</v>
      </c>
      <c r="H143" t="n">
        <v>0.97</v>
      </c>
      <c r="I143" t="n">
        <v>5</v>
      </c>
      <c r="J143" t="n">
        <v>306.13</v>
      </c>
      <c r="K143" t="n">
        <v>60.56</v>
      </c>
      <c r="L143" t="n">
        <v>16.75</v>
      </c>
      <c r="M143" t="n">
        <v>3</v>
      </c>
      <c r="N143" t="n">
        <v>88.83</v>
      </c>
      <c r="O143" t="n">
        <v>37990.27</v>
      </c>
      <c r="P143" t="n">
        <v>84</v>
      </c>
      <c r="Q143" t="n">
        <v>202.81</v>
      </c>
      <c r="R143" t="n">
        <v>20.36</v>
      </c>
      <c r="S143" t="n">
        <v>13.89</v>
      </c>
      <c r="T143" t="n">
        <v>1553.91</v>
      </c>
      <c r="U143" t="n">
        <v>0.68</v>
      </c>
      <c r="V143" t="n">
        <v>0.75</v>
      </c>
      <c r="W143" t="n">
        <v>0.65</v>
      </c>
      <c r="X143" t="n">
        <v>0.09</v>
      </c>
      <c r="Y143" t="n">
        <v>1</v>
      </c>
      <c r="Z143" t="n">
        <v>10</v>
      </c>
    </row>
    <row r="144">
      <c r="A144" t="n">
        <v>64</v>
      </c>
      <c r="B144" t="n">
        <v>140</v>
      </c>
      <c r="C144" t="inlineStr">
        <is>
          <t xml:space="preserve">CONCLUIDO	</t>
        </is>
      </c>
      <c r="D144" t="n">
        <v>12.0724</v>
      </c>
      <c r="E144" t="n">
        <v>8.279999999999999</v>
      </c>
      <c r="F144" t="n">
        <v>5.12</v>
      </c>
      <c r="G144" t="n">
        <v>61.45</v>
      </c>
      <c r="H144" t="n">
        <v>0.99</v>
      </c>
      <c r="I144" t="n">
        <v>5</v>
      </c>
      <c r="J144" t="n">
        <v>306.67</v>
      </c>
      <c r="K144" t="n">
        <v>60.56</v>
      </c>
      <c r="L144" t="n">
        <v>17</v>
      </c>
      <c r="M144" t="n">
        <v>3</v>
      </c>
      <c r="N144" t="n">
        <v>89.11</v>
      </c>
      <c r="O144" t="n">
        <v>38056.58</v>
      </c>
      <c r="P144" t="n">
        <v>83.78</v>
      </c>
      <c r="Q144" t="n">
        <v>202.85</v>
      </c>
      <c r="R144" t="n">
        <v>20.31</v>
      </c>
      <c r="S144" t="n">
        <v>13.89</v>
      </c>
      <c r="T144" t="n">
        <v>1529.29</v>
      </c>
      <c r="U144" t="n">
        <v>0.68</v>
      </c>
      <c r="V144" t="n">
        <v>0.76</v>
      </c>
      <c r="W144" t="n">
        <v>0.64</v>
      </c>
      <c r="X144" t="n">
        <v>0.08</v>
      </c>
      <c r="Y144" t="n">
        <v>1</v>
      </c>
      <c r="Z144" t="n">
        <v>10</v>
      </c>
    </row>
    <row r="145">
      <c r="A145" t="n">
        <v>65</v>
      </c>
      <c r="B145" t="n">
        <v>140</v>
      </c>
      <c r="C145" t="inlineStr">
        <is>
          <t xml:space="preserve">CONCLUIDO	</t>
        </is>
      </c>
      <c r="D145" t="n">
        <v>12.0712</v>
      </c>
      <c r="E145" t="n">
        <v>8.279999999999999</v>
      </c>
      <c r="F145" t="n">
        <v>5.12</v>
      </c>
      <c r="G145" t="n">
        <v>61.46</v>
      </c>
      <c r="H145" t="n">
        <v>1</v>
      </c>
      <c r="I145" t="n">
        <v>5</v>
      </c>
      <c r="J145" t="n">
        <v>307.21</v>
      </c>
      <c r="K145" t="n">
        <v>60.56</v>
      </c>
      <c r="L145" t="n">
        <v>17.25</v>
      </c>
      <c r="M145" t="n">
        <v>3</v>
      </c>
      <c r="N145" t="n">
        <v>89.40000000000001</v>
      </c>
      <c r="O145" t="n">
        <v>38123.01</v>
      </c>
      <c r="P145" t="n">
        <v>83.68000000000001</v>
      </c>
      <c r="Q145" t="n">
        <v>202.82</v>
      </c>
      <c r="R145" t="n">
        <v>20.3</v>
      </c>
      <c r="S145" t="n">
        <v>13.89</v>
      </c>
      <c r="T145" t="n">
        <v>1524.37</v>
      </c>
      <c r="U145" t="n">
        <v>0.68</v>
      </c>
      <c r="V145" t="n">
        <v>0.76</v>
      </c>
      <c r="W145" t="n">
        <v>0.64</v>
      </c>
      <c r="X145" t="n">
        <v>0.08</v>
      </c>
      <c r="Y145" t="n">
        <v>1</v>
      </c>
      <c r="Z145" t="n">
        <v>10</v>
      </c>
    </row>
    <row r="146">
      <c r="A146" t="n">
        <v>66</v>
      </c>
      <c r="B146" t="n">
        <v>140</v>
      </c>
      <c r="C146" t="inlineStr">
        <is>
          <t xml:space="preserve">CONCLUIDO	</t>
        </is>
      </c>
      <c r="D146" t="n">
        <v>12.0647</v>
      </c>
      <c r="E146" t="n">
        <v>8.289999999999999</v>
      </c>
      <c r="F146" t="n">
        <v>5.13</v>
      </c>
      <c r="G146" t="n">
        <v>61.52</v>
      </c>
      <c r="H146" t="n">
        <v>1.01</v>
      </c>
      <c r="I146" t="n">
        <v>5</v>
      </c>
      <c r="J146" t="n">
        <v>307.75</v>
      </c>
      <c r="K146" t="n">
        <v>60.56</v>
      </c>
      <c r="L146" t="n">
        <v>17.5</v>
      </c>
      <c r="M146" t="n">
        <v>3</v>
      </c>
      <c r="N146" t="n">
        <v>89.69</v>
      </c>
      <c r="O146" t="n">
        <v>38189.58</v>
      </c>
      <c r="P146" t="n">
        <v>83.62</v>
      </c>
      <c r="Q146" t="n">
        <v>202.81</v>
      </c>
      <c r="R146" t="n">
        <v>20.32</v>
      </c>
      <c r="S146" t="n">
        <v>13.89</v>
      </c>
      <c r="T146" t="n">
        <v>1536.8</v>
      </c>
      <c r="U146" t="n">
        <v>0.68</v>
      </c>
      <c r="V146" t="n">
        <v>0.75</v>
      </c>
      <c r="W146" t="n">
        <v>0.65</v>
      </c>
      <c r="X146" t="n">
        <v>0.09</v>
      </c>
      <c r="Y146" t="n">
        <v>1</v>
      </c>
      <c r="Z146" t="n">
        <v>10</v>
      </c>
    </row>
    <row r="147">
      <c r="A147" t="n">
        <v>67</v>
      </c>
      <c r="B147" t="n">
        <v>140</v>
      </c>
      <c r="C147" t="inlineStr">
        <is>
          <t xml:space="preserve">CONCLUIDO	</t>
        </is>
      </c>
      <c r="D147" t="n">
        <v>12.0769</v>
      </c>
      <c r="E147" t="n">
        <v>8.279999999999999</v>
      </c>
      <c r="F147" t="n">
        <v>5.12</v>
      </c>
      <c r="G147" t="n">
        <v>61.42</v>
      </c>
      <c r="H147" t="n">
        <v>1.03</v>
      </c>
      <c r="I147" t="n">
        <v>5</v>
      </c>
      <c r="J147" t="n">
        <v>308.29</v>
      </c>
      <c r="K147" t="n">
        <v>60.56</v>
      </c>
      <c r="L147" t="n">
        <v>17.75</v>
      </c>
      <c r="M147" t="n">
        <v>3</v>
      </c>
      <c r="N147" t="n">
        <v>89.98</v>
      </c>
      <c r="O147" t="n">
        <v>38256.26</v>
      </c>
      <c r="P147" t="n">
        <v>83.34999999999999</v>
      </c>
      <c r="Q147" t="n">
        <v>202.81</v>
      </c>
      <c r="R147" t="n">
        <v>20.19</v>
      </c>
      <c r="S147" t="n">
        <v>13.89</v>
      </c>
      <c r="T147" t="n">
        <v>1468.59</v>
      </c>
      <c r="U147" t="n">
        <v>0.6899999999999999</v>
      </c>
      <c r="V147" t="n">
        <v>0.76</v>
      </c>
      <c r="W147" t="n">
        <v>0.64</v>
      </c>
      <c r="X147" t="n">
        <v>0.08</v>
      </c>
      <c r="Y147" t="n">
        <v>1</v>
      </c>
      <c r="Z147" t="n">
        <v>10</v>
      </c>
    </row>
    <row r="148">
      <c r="A148" t="n">
        <v>68</v>
      </c>
      <c r="B148" t="n">
        <v>140</v>
      </c>
      <c r="C148" t="inlineStr">
        <is>
          <t xml:space="preserve">CONCLUIDO	</t>
        </is>
      </c>
      <c r="D148" t="n">
        <v>12.0773</v>
      </c>
      <c r="E148" t="n">
        <v>8.279999999999999</v>
      </c>
      <c r="F148" t="n">
        <v>5.12</v>
      </c>
      <c r="G148" t="n">
        <v>61.41</v>
      </c>
      <c r="H148" t="n">
        <v>1.04</v>
      </c>
      <c r="I148" t="n">
        <v>5</v>
      </c>
      <c r="J148" t="n">
        <v>308.83</v>
      </c>
      <c r="K148" t="n">
        <v>60.56</v>
      </c>
      <c r="L148" t="n">
        <v>18</v>
      </c>
      <c r="M148" t="n">
        <v>3</v>
      </c>
      <c r="N148" t="n">
        <v>90.27</v>
      </c>
      <c r="O148" t="n">
        <v>38323.08</v>
      </c>
      <c r="P148" t="n">
        <v>83.09999999999999</v>
      </c>
      <c r="Q148" t="n">
        <v>202.81</v>
      </c>
      <c r="R148" t="n">
        <v>20.18</v>
      </c>
      <c r="S148" t="n">
        <v>13.89</v>
      </c>
      <c r="T148" t="n">
        <v>1465.48</v>
      </c>
      <c r="U148" t="n">
        <v>0.6899999999999999</v>
      </c>
      <c r="V148" t="n">
        <v>0.76</v>
      </c>
      <c r="W148" t="n">
        <v>0.64</v>
      </c>
      <c r="X148" t="n">
        <v>0.08</v>
      </c>
      <c r="Y148" t="n">
        <v>1</v>
      </c>
      <c r="Z148" t="n">
        <v>10</v>
      </c>
    </row>
    <row r="149">
      <c r="A149" t="n">
        <v>69</v>
      </c>
      <c r="B149" t="n">
        <v>140</v>
      </c>
      <c r="C149" t="inlineStr">
        <is>
          <t xml:space="preserve">CONCLUIDO	</t>
        </is>
      </c>
      <c r="D149" t="n">
        <v>12.0862</v>
      </c>
      <c r="E149" t="n">
        <v>8.27</v>
      </c>
      <c r="F149" t="n">
        <v>5.11</v>
      </c>
      <c r="G149" t="n">
        <v>61.34</v>
      </c>
      <c r="H149" t="n">
        <v>1.05</v>
      </c>
      <c r="I149" t="n">
        <v>5</v>
      </c>
      <c r="J149" t="n">
        <v>309.37</v>
      </c>
      <c r="K149" t="n">
        <v>60.56</v>
      </c>
      <c r="L149" t="n">
        <v>18.25</v>
      </c>
      <c r="M149" t="n">
        <v>3</v>
      </c>
      <c r="N149" t="n">
        <v>90.56999999999999</v>
      </c>
      <c r="O149" t="n">
        <v>38390.02</v>
      </c>
      <c r="P149" t="n">
        <v>82.67</v>
      </c>
      <c r="Q149" t="n">
        <v>202.81</v>
      </c>
      <c r="R149" t="n">
        <v>19.96</v>
      </c>
      <c r="S149" t="n">
        <v>13.89</v>
      </c>
      <c r="T149" t="n">
        <v>1352.62</v>
      </c>
      <c r="U149" t="n">
        <v>0.7</v>
      </c>
      <c r="V149" t="n">
        <v>0.76</v>
      </c>
      <c r="W149" t="n">
        <v>0.64</v>
      </c>
      <c r="X149" t="n">
        <v>0.07000000000000001</v>
      </c>
      <c r="Y149" t="n">
        <v>1</v>
      </c>
      <c r="Z149" t="n">
        <v>10</v>
      </c>
    </row>
    <row r="150">
      <c r="A150" t="n">
        <v>70</v>
      </c>
      <c r="B150" t="n">
        <v>140</v>
      </c>
      <c r="C150" t="inlineStr">
        <is>
          <t xml:space="preserve">CONCLUIDO	</t>
        </is>
      </c>
      <c r="D150" t="n">
        <v>12.0846</v>
      </c>
      <c r="E150" t="n">
        <v>8.279999999999999</v>
      </c>
      <c r="F150" t="n">
        <v>5.11</v>
      </c>
      <c r="G150" t="n">
        <v>61.35</v>
      </c>
      <c r="H150" t="n">
        <v>1.06</v>
      </c>
      <c r="I150" t="n">
        <v>5</v>
      </c>
      <c r="J150" t="n">
        <v>309.91</v>
      </c>
      <c r="K150" t="n">
        <v>60.56</v>
      </c>
      <c r="L150" t="n">
        <v>18.5</v>
      </c>
      <c r="M150" t="n">
        <v>3</v>
      </c>
      <c r="N150" t="n">
        <v>90.86</v>
      </c>
      <c r="O150" t="n">
        <v>38457.09</v>
      </c>
      <c r="P150" t="n">
        <v>82.5</v>
      </c>
      <c r="Q150" t="n">
        <v>202.81</v>
      </c>
      <c r="R150" t="n">
        <v>20.02</v>
      </c>
      <c r="S150" t="n">
        <v>13.89</v>
      </c>
      <c r="T150" t="n">
        <v>1384.21</v>
      </c>
      <c r="U150" t="n">
        <v>0.6899999999999999</v>
      </c>
      <c r="V150" t="n">
        <v>0.76</v>
      </c>
      <c r="W150" t="n">
        <v>0.64</v>
      </c>
      <c r="X150" t="n">
        <v>0.07000000000000001</v>
      </c>
      <c r="Y150" t="n">
        <v>1</v>
      </c>
      <c r="Z150" t="n">
        <v>10</v>
      </c>
    </row>
    <row r="151">
      <c r="A151" t="n">
        <v>71</v>
      </c>
      <c r="B151" t="n">
        <v>140</v>
      </c>
      <c r="C151" t="inlineStr">
        <is>
          <t xml:space="preserve">CONCLUIDO	</t>
        </is>
      </c>
      <c r="D151" t="n">
        <v>12.0805</v>
      </c>
      <c r="E151" t="n">
        <v>8.279999999999999</v>
      </c>
      <c r="F151" t="n">
        <v>5.12</v>
      </c>
      <c r="G151" t="n">
        <v>61.39</v>
      </c>
      <c r="H151" t="n">
        <v>1.08</v>
      </c>
      <c r="I151" t="n">
        <v>5</v>
      </c>
      <c r="J151" t="n">
        <v>310.46</v>
      </c>
      <c r="K151" t="n">
        <v>60.56</v>
      </c>
      <c r="L151" t="n">
        <v>18.75</v>
      </c>
      <c r="M151" t="n">
        <v>3</v>
      </c>
      <c r="N151" t="n">
        <v>91.16</v>
      </c>
      <c r="O151" t="n">
        <v>38524.29</v>
      </c>
      <c r="P151" t="n">
        <v>82.33</v>
      </c>
      <c r="Q151" t="n">
        <v>202.81</v>
      </c>
      <c r="R151" t="n">
        <v>20.04</v>
      </c>
      <c r="S151" t="n">
        <v>13.89</v>
      </c>
      <c r="T151" t="n">
        <v>1396.61</v>
      </c>
      <c r="U151" t="n">
        <v>0.6899999999999999</v>
      </c>
      <c r="V151" t="n">
        <v>0.76</v>
      </c>
      <c r="W151" t="n">
        <v>0.65</v>
      </c>
      <c r="X151" t="n">
        <v>0.08</v>
      </c>
      <c r="Y151" t="n">
        <v>1</v>
      </c>
      <c r="Z151" t="n">
        <v>10</v>
      </c>
    </row>
    <row r="152">
      <c r="A152" t="n">
        <v>72</v>
      </c>
      <c r="B152" t="n">
        <v>140</v>
      </c>
      <c r="C152" t="inlineStr">
        <is>
          <t xml:space="preserve">CONCLUIDO	</t>
        </is>
      </c>
      <c r="D152" t="n">
        <v>12.0688</v>
      </c>
      <c r="E152" t="n">
        <v>8.289999999999999</v>
      </c>
      <c r="F152" t="n">
        <v>5.12</v>
      </c>
      <c r="G152" t="n">
        <v>61.48</v>
      </c>
      <c r="H152" t="n">
        <v>1.09</v>
      </c>
      <c r="I152" t="n">
        <v>5</v>
      </c>
      <c r="J152" t="n">
        <v>311.01</v>
      </c>
      <c r="K152" t="n">
        <v>60.56</v>
      </c>
      <c r="L152" t="n">
        <v>19</v>
      </c>
      <c r="M152" t="n">
        <v>3</v>
      </c>
      <c r="N152" t="n">
        <v>91.45</v>
      </c>
      <c r="O152" t="n">
        <v>38591.62</v>
      </c>
      <c r="P152" t="n">
        <v>82.42</v>
      </c>
      <c r="Q152" t="n">
        <v>202.81</v>
      </c>
      <c r="R152" t="n">
        <v>20.26</v>
      </c>
      <c r="S152" t="n">
        <v>13.89</v>
      </c>
      <c r="T152" t="n">
        <v>1507.2</v>
      </c>
      <c r="U152" t="n">
        <v>0.6899999999999999</v>
      </c>
      <c r="V152" t="n">
        <v>0.76</v>
      </c>
      <c r="W152" t="n">
        <v>0.65</v>
      </c>
      <c r="X152" t="n">
        <v>0.09</v>
      </c>
      <c r="Y152" t="n">
        <v>1</v>
      </c>
      <c r="Z152" t="n">
        <v>10</v>
      </c>
    </row>
    <row r="153">
      <c r="A153" t="n">
        <v>73</v>
      </c>
      <c r="B153" t="n">
        <v>140</v>
      </c>
      <c r="C153" t="inlineStr">
        <is>
          <t xml:space="preserve">CONCLUIDO	</t>
        </is>
      </c>
      <c r="D153" t="n">
        <v>12.0826</v>
      </c>
      <c r="E153" t="n">
        <v>8.279999999999999</v>
      </c>
      <c r="F153" t="n">
        <v>5.11</v>
      </c>
      <c r="G153" t="n">
        <v>61.37</v>
      </c>
      <c r="H153" t="n">
        <v>1.1</v>
      </c>
      <c r="I153" t="n">
        <v>5</v>
      </c>
      <c r="J153" t="n">
        <v>311.55</v>
      </c>
      <c r="K153" t="n">
        <v>60.56</v>
      </c>
      <c r="L153" t="n">
        <v>19.25</v>
      </c>
      <c r="M153" t="n">
        <v>3</v>
      </c>
      <c r="N153" t="n">
        <v>91.75</v>
      </c>
      <c r="O153" t="n">
        <v>38659.08</v>
      </c>
      <c r="P153" t="n">
        <v>82.13</v>
      </c>
      <c r="Q153" t="n">
        <v>202.82</v>
      </c>
      <c r="R153" t="n">
        <v>20.06</v>
      </c>
      <c r="S153" t="n">
        <v>13.89</v>
      </c>
      <c r="T153" t="n">
        <v>1407.13</v>
      </c>
      <c r="U153" t="n">
        <v>0.6899999999999999</v>
      </c>
      <c r="V153" t="n">
        <v>0.76</v>
      </c>
      <c r="W153" t="n">
        <v>0.64</v>
      </c>
      <c r="X153" t="n">
        <v>0.08</v>
      </c>
      <c r="Y153" t="n">
        <v>1</v>
      </c>
      <c r="Z153" t="n">
        <v>10</v>
      </c>
    </row>
    <row r="154">
      <c r="A154" t="n">
        <v>74</v>
      </c>
      <c r="B154" t="n">
        <v>140</v>
      </c>
      <c r="C154" t="inlineStr">
        <is>
          <t xml:space="preserve">CONCLUIDO	</t>
        </is>
      </c>
      <c r="D154" t="n">
        <v>12.1926</v>
      </c>
      <c r="E154" t="n">
        <v>8.199999999999999</v>
      </c>
      <c r="F154" t="n">
        <v>5.09</v>
      </c>
      <c r="G154" t="n">
        <v>76.38</v>
      </c>
      <c r="H154" t="n">
        <v>1.11</v>
      </c>
      <c r="I154" t="n">
        <v>4</v>
      </c>
      <c r="J154" t="n">
        <v>312.1</v>
      </c>
      <c r="K154" t="n">
        <v>60.56</v>
      </c>
      <c r="L154" t="n">
        <v>19.5</v>
      </c>
      <c r="M154" t="n">
        <v>2</v>
      </c>
      <c r="N154" t="n">
        <v>92.05</v>
      </c>
      <c r="O154" t="n">
        <v>38726.8</v>
      </c>
      <c r="P154" t="n">
        <v>81.5</v>
      </c>
      <c r="Q154" t="n">
        <v>202.83</v>
      </c>
      <c r="R154" t="n">
        <v>19.3</v>
      </c>
      <c r="S154" t="n">
        <v>13.89</v>
      </c>
      <c r="T154" t="n">
        <v>1031.6</v>
      </c>
      <c r="U154" t="n">
        <v>0.72</v>
      </c>
      <c r="V154" t="n">
        <v>0.76</v>
      </c>
      <c r="W154" t="n">
        <v>0.64</v>
      </c>
      <c r="X154" t="n">
        <v>0.05</v>
      </c>
      <c r="Y154" t="n">
        <v>1</v>
      </c>
      <c r="Z154" t="n">
        <v>10</v>
      </c>
    </row>
    <row r="155">
      <c r="A155" t="n">
        <v>75</v>
      </c>
      <c r="B155" t="n">
        <v>140</v>
      </c>
      <c r="C155" t="inlineStr">
        <is>
          <t xml:space="preserve">CONCLUIDO	</t>
        </is>
      </c>
      <c r="D155" t="n">
        <v>12.1918</v>
      </c>
      <c r="E155" t="n">
        <v>8.199999999999999</v>
      </c>
      <c r="F155" t="n">
        <v>5.09</v>
      </c>
      <c r="G155" t="n">
        <v>76.38</v>
      </c>
      <c r="H155" t="n">
        <v>1.13</v>
      </c>
      <c r="I155" t="n">
        <v>4</v>
      </c>
      <c r="J155" t="n">
        <v>312.65</v>
      </c>
      <c r="K155" t="n">
        <v>60.56</v>
      </c>
      <c r="L155" t="n">
        <v>19.75</v>
      </c>
      <c r="M155" t="n">
        <v>2</v>
      </c>
      <c r="N155" t="n">
        <v>92.34999999999999</v>
      </c>
      <c r="O155" t="n">
        <v>38794.53</v>
      </c>
      <c r="P155" t="n">
        <v>81.48999999999999</v>
      </c>
      <c r="Q155" t="n">
        <v>202.81</v>
      </c>
      <c r="R155" t="n">
        <v>19.3</v>
      </c>
      <c r="S155" t="n">
        <v>13.89</v>
      </c>
      <c r="T155" t="n">
        <v>1031.39</v>
      </c>
      <c r="U155" t="n">
        <v>0.72</v>
      </c>
      <c r="V155" t="n">
        <v>0.76</v>
      </c>
      <c r="W155" t="n">
        <v>0.64</v>
      </c>
      <c r="X155" t="n">
        <v>0.05</v>
      </c>
      <c r="Y155" t="n">
        <v>1</v>
      </c>
      <c r="Z155" t="n">
        <v>10</v>
      </c>
    </row>
    <row r="156">
      <c r="A156" t="n">
        <v>76</v>
      </c>
      <c r="B156" t="n">
        <v>140</v>
      </c>
      <c r="C156" t="inlineStr">
        <is>
          <t xml:space="preserve">CONCLUIDO	</t>
        </is>
      </c>
      <c r="D156" t="n">
        <v>12.1844</v>
      </c>
      <c r="E156" t="n">
        <v>8.210000000000001</v>
      </c>
      <c r="F156" t="n">
        <v>5.1</v>
      </c>
      <c r="G156" t="n">
        <v>76.45999999999999</v>
      </c>
      <c r="H156" t="n">
        <v>1.14</v>
      </c>
      <c r="I156" t="n">
        <v>4</v>
      </c>
      <c r="J156" t="n">
        <v>313.2</v>
      </c>
      <c r="K156" t="n">
        <v>60.56</v>
      </c>
      <c r="L156" t="n">
        <v>20</v>
      </c>
      <c r="M156" t="n">
        <v>2</v>
      </c>
      <c r="N156" t="n">
        <v>92.65000000000001</v>
      </c>
      <c r="O156" t="n">
        <v>38862.4</v>
      </c>
      <c r="P156" t="n">
        <v>81.68000000000001</v>
      </c>
      <c r="Q156" t="n">
        <v>202.81</v>
      </c>
      <c r="R156" t="n">
        <v>19.41</v>
      </c>
      <c r="S156" t="n">
        <v>13.89</v>
      </c>
      <c r="T156" t="n">
        <v>1087.28</v>
      </c>
      <c r="U156" t="n">
        <v>0.72</v>
      </c>
      <c r="V156" t="n">
        <v>0.76</v>
      </c>
      <c r="W156" t="n">
        <v>0.65</v>
      </c>
      <c r="X156" t="n">
        <v>0.06</v>
      </c>
      <c r="Y156" t="n">
        <v>1</v>
      </c>
      <c r="Z156" t="n">
        <v>10</v>
      </c>
    </row>
    <row r="157">
      <c r="A157" t="n">
        <v>77</v>
      </c>
      <c r="B157" t="n">
        <v>140</v>
      </c>
      <c r="C157" t="inlineStr">
        <is>
          <t xml:space="preserve">CONCLUIDO	</t>
        </is>
      </c>
      <c r="D157" t="n">
        <v>12.1836</v>
      </c>
      <c r="E157" t="n">
        <v>8.210000000000001</v>
      </c>
      <c r="F157" t="n">
        <v>5.1</v>
      </c>
      <c r="G157" t="n">
        <v>76.47</v>
      </c>
      <c r="H157" t="n">
        <v>1.15</v>
      </c>
      <c r="I157" t="n">
        <v>4</v>
      </c>
      <c r="J157" t="n">
        <v>313.75</v>
      </c>
      <c r="K157" t="n">
        <v>60.56</v>
      </c>
      <c r="L157" t="n">
        <v>20.25</v>
      </c>
      <c r="M157" t="n">
        <v>2</v>
      </c>
      <c r="N157" t="n">
        <v>92.95</v>
      </c>
      <c r="O157" t="n">
        <v>38930.39</v>
      </c>
      <c r="P157" t="n">
        <v>81.87</v>
      </c>
      <c r="Q157" t="n">
        <v>202.88</v>
      </c>
      <c r="R157" t="n">
        <v>19.53</v>
      </c>
      <c r="S157" t="n">
        <v>13.89</v>
      </c>
      <c r="T157" t="n">
        <v>1143.48</v>
      </c>
      <c r="U157" t="n">
        <v>0.71</v>
      </c>
      <c r="V157" t="n">
        <v>0.76</v>
      </c>
      <c r="W157" t="n">
        <v>0.64</v>
      </c>
      <c r="X157" t="n">
        <v>0.06</v>
      </c>
      <c r="Y157" t="n">
        <v>1</v>
      </c>
      <c r="Z157" t="n">
        <v>10</v>
      </c>
    </row>
    <row r="158">
      <c r="A158" t="n">
        <v>78</v>
      </c>
      <c r="B158" t="n">
        <v>140</v>
      </c>
      <c r="C158" t="inlineStr">
        <is>
          <t xml:space="preserve">CONCLUIDO	</t>
        </is>
      </c>
      <c r="D158" t="n">
        <v>12.1914</v>
      </c>
      <c r="E158" t="n">
        <v>8.199999999999999</v>
      </c>
      <c r="F158" t="n">
        <v>5.09</v>
      </c>
      <c r="G158" t="n">
        <v>76.39</v>
      </c>
      <c r="H158" t="n">
        <v>1.16</v>
      </c>
      <c r="I158" t="n">
        <v>4</v>
      </c>
      <c r="J158" t="n">
        <v>314.3</v>
      </c>
      <c r="K158" t="n">
        <v>60.56</v>
      </c>
      <c r="L158" t="n">
        <v>20.5</v>
      </c>
      <c r="M158" t="n">
        <v>2</v>
      </c>
      <c r="N158" t="n">
        <v>93.25</v>
      </c>
      <c r="O158" t="n">
        <v>38998.53</v>
      </c>
      <c r="P158" t="n">
        <v>81.98</v>
      </c>
      <c r="Q158" t="n">
        <v>202.81</v>
      </c>
      <c r="R158" t="n">
        <v>19.38</v>
      </c>
      <c r="S158" t="n">
        <v>13.89</v>
      </c>
      <c r="T158" t="n">
        <v>1070.73</v>
      </c>
      <c r="U158" t="n">
        <v>0.72</v>
      </c>
      <c r="V158" t="n">
        <v>0.76</v>
      </c>
      <c r="W158" t="n">
        <v>0.64</v>
      </c>
      <c r="X158" t="n">
        <v>0.05</v>
      </c>
      <c r="Y158" t="n">
        <v>1</v>
      </c>
      <c r="Z158" t="n">
        <v>10</v>
      </c>
    </row>
    <row r="159">
      <c r="A159" t="n">
        <v>79</v>
      </c>
      <c r="B159" t="n">
        <v>140</v>
      </c>
      <c r="C159" t="inlineStr">
        <is>
          <t xml:space="preserve">CONCLUIDO	</t>
        </is>
      </c>
      <c r="D159" t="n">
        <v>12.1803</v>
      </c>
      <c r="E159" t="n">
        <v>8.210000000000001</v>
      </c>
      <c r="F159" t="n">
        <v>5.1</v>
      </c>
      <c r="G159" t="n">
        <v>76.5</v>
      </c>
      <c r="H159" t="n">
        <v>1.17</v>
      </c>
      <c r="I159" t="n">
        <v>4</v>
      </c>
      <c r="J159" t="n">
        <v>314.86</v>
      </c>
      <c r="K159" t="n">
        <v>60.56</v>
      </c>
      <c r="L159" t="n">
        <v>20.75</v>
      </c>
      <c r="M159" t="n">
        <v>2</v>
      </c>
      <c r="N159" t="n">
        <v>93.55</v>
      </c>
      <c r="O159" t="n">
        <v>39066.8</v>
      </c>
      <c r="P159" t="n">
        <v>82.2</v>
      </c>
      <c r="Q159" t="n">
        <v>202.84</v>
      </c>
      <c r="R159" t="n">
        <v>19.57</v>
      </c>
      <c r="S159" t="n">
        <v>13.89</v>
      </c>
      <c r="T159" t="n">
        <v>1166.54</v>
      </c>
      <c r="U159" t="n">
        <v>0.71</v>
      </c>
      <c r="V159" t="n">
        <v>0.76</v>
      </c>
      <c r="W159" t="n">
        <v>0.64</v>
      </c>
      <c r="X159" t="n">
        <v>0.06</v>
      </c>
      <c r="Y159" t="n">
        <v>1</v>
      </c>
      <c r="Z159" t="n">
        <v>10</v>
      </c>
    </row>
    <row r="160">
      <c r="A160" t="n">
        <v>80</v>
      </c>
      <c r="B160" t="n">
        <v>140</v>
      </c>
      <c r="C160" t="inlineStr">
        <is>
          <t xml:space="preserve">CONCLUIDO	</t>
        </is>
      </c>
      <c r="D160" t="n">
        <v>12.1799</v>
      </c>
      <c r="E160" t="n">
        <v>8.210000000000001</v>
      </c>
      <c r="F160" t="n">
        <v>5.1</v>
      </c>
      <c r="G160" t="n">
        <v>76.5</v>
      </c>
      <c r="H160" t="n">
        <v>1.19</v>
      </c>
      <c r="I160" t="n">
        <v>4</v>
      </c>
      <c r="J160" t="n">
        <v>315.41</v>
      </c>
      <c r="K160" t="n">
        <v>60.56</v>
      </c>
      <c r="L160" t="n">
        <v>21</v>
      </c>
      <c r="M160" t="n">
        <v>2</v>
      </c>
      <c r="N160" t="n">
        <v>93.86</v>
      </c>
      <c r="O160" t="n">
        <v>39135.2</v>
      </c>
      <c r="P160" t="n">
        <v>82.31999999999999</v>
      </c>
      <c r="Q160" t="n">
        <v>202.81</v>
      </c>
      <c r="R160" t="n">
        <v>19.63</v>
      </c>
      <c r="S160" t="n">
        <v>13.89</v>
      </c>
      <c r="T160" t="n">
        <v>1196.39</v>
      </c>
      <c r="U160" t="n">
        <v>0.71</v>
      </c>
      <c r="V160" t="n">
        <v>0.76</v>
      </c>
      <c r="W160" t="n">
        <v>0.64</v>
      </c>
      <c r="X160" t="n">
        <v>0.06</v>
      </c>
      <c r="Y160" t="n">
        <v>1</v>
      </c>
      <c r="Z160" t="n">
        <v>10</v>
      </c>
    </row>
    <row r="161">
      <c r="A161" t="n">
        <v>81</v>
      </c>
      <c r="B161" t="n">
        <v>140</v>
      </c>
      <c r="C161" t="inlineStr">
        <is>
          <t xml:space="preserve">CONCLUIDO	</t>
        </is>
      </c>
      <c r="D161" t="n">
        <v>12.1807</v>
      </c>
      <c r="E161" t="n">
        <v>8.210000000000001</v>
      </c>
      <c r="F161" t="n">
        <v>5.1</v>
      </c>
      <c r="G161" t="n">
        <v>76.5</v>
      </c>
      <c r="H161" t="n">
        <v>1.2</v>
      </c>
      <c r="I161" t="n">
        <v>4</v>
      </c>
      <c r="J161" t="n">
        <v>315.97</v>
      </c>
      <c r="K161" t="n">
        <v>60.56</v>
      </c>
      <c r="L161" t="n">
        <v>21.25</v>
      </c>
      <c r="M161" t="n">
        <v>2</v>
      </c>
      <c r="N161" t="n">
        <v>94.16</v>
      </c>
      <c r="O161" t="n">
        <v>39203.74</v>
      </c>
      <c r="P161" t="n">
        <v>82.28</v>
      </c>
      <c r="Q161" t="n">
        <v>202.81</v>
      </c>
      <c r="R161" t="n">
        <v>19.58</v>
      </c>
      <c r="S161" t="n">
        <v>13.89</v>
      </c>
      <c r="T161" t="n">
        <v>1168.21</v>
      </c>
      <c r="U161" t="n">
        <v>0.71</v>
      </c>
      <c r="V161" t="n">
        <v>0.76</v>
      </c>
      <c r="W161" t="n">
        <v>0.64</v>
      </c>
      <c r="X161" t="n">
        <v>0.06</v>
      </c>
      <c r="Y161" t="n">
        <v>1</v>
      </c>
      <c r="Z161" t="n">
        <v>10</v>
      </c>
    </row>
    <row r="162">
      <c r="A162" t="n">
        <v>82</v>
      </c>
      <c r="B162" t="n">
        <v>140</v>
      </c>
      <c r="C162" t="inlineStr">
        <is>
          <t xml:space="preserve">CONCLUIDO	</t>
        </is>
      </c>
      <c r="D162" t="n">
        <v>12.1729</v>
      </c>
      <c r="E162" t="n">
        <v>8.220000000000001</v>
      </c>
      <c r="F162" t="n">
        <v>5.11</v>
      </c>
      <c r="G162" t="n">
        <v>76.58</v>
      </c>
      <c r="H162" t="n">
        <v>1.21</v>
      </c>
      <c r="I162" t="n">
        <v>4</v>
      </c>
      <c r="J162" t="n">
        <v>316.53</v>
      </c>
      <c r="K162" t="n">
        <v>60.56</v>
      </c>
      <c r="L162" t="n">
        <v>21.5</v>
      </c>
      <c r="M162" t="n">
        <v>2</v>
      </c>
      <c r="N162" t="n">
        <v>94.47</v>
      </c>
      <c r="O162" t="n">
        <v>39272.42</v>
      </c>
      <c r="P162" t="n">
        <v>82.31999999999999</v>
      </c>
      <c r="Q162" t="n">
        <v>202.81</v>
      </c>
      <c r="R162" t="n">
        <v>19.7</v>
      </c>
      <c r="S162" t="n">
        <v>13.89</v>
      </c>
      <c r="T162" t="n">
        <v>1229.31</v>
      </c>
      <c r="U162" t="n">
        <v>0.71</v>
      </c>
      <c r="V162" t="n">
        <v>0.76</v>
      </c>
      <c r="W162" t="n">
        <v>0.65</v>
      </c>
      <c r="X162" t="n">
        <v>0.07000000000000001</v>
      </c>
      <c r="Y162" t="n">
        <v>1</v>
      </c>
      <c r="Z162" t="n">
        <v>10</v>
      </c>
    </row>
    <row r="163">
      <c r="A163" t="n">
        <v>83</v>
      </c>
      <c r="B163" t="n">
        <v>140</v>
      </c>
      <c r="C163" t="inlineStr">
        <is>
          <t xml:space="preserve">CONCLUIDO	</t>
        </is>
      </c>
      <c r="D163" t="n">
        <v>12.1786</v>
      </c>
      <c r="E163" t="n">
        <v>8.210000000000001</v>
      </c>
      <c r="F163" t="n">
        <v>5.1</v>
      </c>
      <c r="G163" t="n">
        <v>76.52</v>
      </c>
      <c r="H163" t="n">
        <v>1.22</v>
      </c>
      <c r="I163" t="n">
        <v>4</v>
      </c>
      <c r="J163" t="n">
        <v>317.08</v>
      </c>
      <c r="K163" t="n">
        <v>60.56</v>
      </c>
      <c r="L163" t="n">
        <v>21.75</v>
      </c>
      <c r="M163" t="n">
        <v>2</v>
      </c>
      <c r="N163" t="n">
        <v>94.78</v>
      </c>
      <c r="O163" t="n">
        <v>39341.24</v>
      </c>
      <c r="P163" t="n">
        <v>82.15000000000001</v>
      </c>
      <c r="Q163" t="n">
        <v>202.81</v>
      </c>
      <c r="R163" t="n">
        <v>19.6</v>
      </c>
      <c r="S163" t="n">
        <v>13.89</v>
      </c>
      <c r="T163" t="n">
        <v>1181.12</v>
      </c>
      <c r="U163" t="n">
        <v>0.71</v>
      </c>
      <c r="V163" t="n">
        <v>0.76</v>
      </c>
      <c r="W163" t="n">
        <v>0.64</v>
      </c>
      <c r="X163" t="n">
        <v>0.06</v>
      </c>
      <c r="Y163" t="n">
        <v>1</v>
      </c>
      <c r="Z163" t="n">
        <v>10</v>
      </c>
    </row>
    <row r="164">
      <c r="A164" t="n">
        <v>84</v>
      </c>
      <c r="B164" t="n">
        <v>140</v>
      </c>
      <c r="C164" t="inlineStr">
        <is>
          <t xml:space="preserve">CONCLUIDO	</t>
        </is>
      </c>
      <c r="D164" t="n">
        <v>12.1881</v>
      </c>
      <c r="E164" t="n">
        <v>8.199999999999999</v>
      </c>
      <c r="F164" t="n">
        <v>5.09</v>
      </c>
      <c r="G164" t="n">
        <v>76.42</v>
      </c>
      <c r="H164" t="n">
        <v>1.23</v>
      </c>
      <c r="I164" t="n">
        <v>4</v>
      </c>
      <c r="J164" t="n">
        <v>317.64</v>
      </c>
      <c r="K164" t="n">
        <v>60.56</v>
      </c>
      <c r="L164" t="n">
        <v>22</v>
      </c>
      <c r="M164" t="n">
        <v>2</v>
      </c>
      <c r="N164" t="n">
        <v>95.09</v>
      </c>
      <c r="O164" t="n">
        <v>39410.2</v>
      </c>
      <c r="P164" t="n">
        <v>82.18000000000001</v>
      </c>
      <c r="Q164" t="n">
        <v>202.84</v>
      </c>
      <c r="R164" t="n">
        <v>19.39</v>
      </c>
      <c r="S164" t="n">
        <v>13.89</v>
      </c>
      <c r="T164" t="n">
        <v>1073.91</v>
      </c>
      <c r="U164" t="n">
        <v>0.72</v>
      </c>
      <c r="V164" t="n">
        <v>0.76</v>
      </c>
      <c r="W164" t="n">
        <v>0.64</v>
      </c>
      <c r="X164" t="n">
        <v>0.06</v>
      </c>
      <c r="Y164" t="n">
        <v>1</v>
      </c>
      <c r="Z164" t="n">
        <v>10</v>
      </c>
    </row>
    <row r="165">
      <c r="A165" t="n">
        <v>85</v>
      </c>
      <c r="B165" t="n">
        <v>140</v>
      </c>
      <c r="C165" t="inlineStr">
        <is>
          <t xml:space="preserve">CONCLUIDO	</t>
        </is>
      </c>
      <c r="D165" t="n">
        <v>12.1827</v>
      </c>
      <c r="E165" t="n">
        <v>8.210000000000001</v>
      </c>
      <c r="F165" t="n">
        <v>5.1</v>
      </c>
      <c r="G165" t="n">
        <v>76.47</v>
      </c>
      <c r="H165" t="n">
        <v>1.25</v>
      </c>
      <c r="I165" t="n">
        <v>4</v>
      </c>
      <c r="J165" t="n">
        <v>318.2</v>
      </c>
      <c r="K165" t="n">
        <v>60.56</v>
      </c>
      <c r="L165" t="n">
        <v>22.25</v>
      </c>
      <c r="M165" t="n">
        <v>2</v>
      </c>
      <c r="N165" t="n">
        <v>95.40000000000001</v>
      </c>
      <c r="O165" t="n">
        <v>39479.3</v>
      </c>
      <c r="P165" t="n">
        <v>82.16</v>
      </c>
      <c r="Q165" t="n">
        <v>202.81</v>
      </c>
      <c r="R165" t="n">
        <v>19.47</v>
      </c>
      <c r="S165" t="n">
        <v>13.89</v>
      </c>
      <c r="T165" t="n">
        <v>1113.8</v>
      </c>
      <c r="U165" t="n">
        <v>0.71</v>
      </c>
      <c r="V165" t="n">
        <v>0.76</v>
      </c>
      <c r="W165" t="n">
        <v>0.65</v>
      </c>
      <c r="X165" t="n">
        <v>0.06</v>
      </c>
      <c r="Y165" t="n">
        <v>1</v>
      </c>
      <c r="Z165" t="n">
        <v>10</v>
      </c>
    </row>
    <row r="166">
      <c r="A166" t="n">
        <v>86</v>
      </c>
      <c r="B166" t="n">
        <v>140</v>
      </c>
      <c r="C166" t="inlineStr">
        <is>
          <t xml:space="preserve">CONCLUIDO	</t>
        </is>
      </c>
      <c r="D166" t="n">
        <v>12.1848</v>
      </c>
      <c r="E166" t="n">
        <v>8.210000000000001</v>
      </c>
      <c r="F166" t="n">
        <v>5.1</v>
      </c>
      <c r="G166" t="n">
        <v>76.45</v>
      </c>
      <c r="H166" t="n">
        <v>1.26</v>
      </c>
      <c r="I166" t="n">
        <v>4</v>
      </c>
      <c r="J166" t="n">
        <v>318.76</v>
      </c>
      <c r="K166" t="n">
        <v>60.56</v>
      </c>
      <c r="L166" t="n">
        <v>22.5</v>
      </c>
      <c r="M166" t="n">
        <v>2</v>
      </c>
      <c r="N166" t="n">
        <v>95.70999999999999</v>
      </c>
      <c r="O166" t="n">
        <v>39548.54</v>
      </c>
      <c r="P166" t="n">
        <v>81.98</v>
      </c>
      <c r="Q166" t="n">
        <v>202.81</v>
      </c>
      <c r="R166" t="n">
        <v>19.47</v>
      </c>
      <c r="S166" t="n">
        <v>13.89</v>
      </c>
      <c r="T166" t="n">
        <v>1117.1</v>
      </c>
      <c r="U166" t="n">
        <v>0.71</v>
      </c>
      <c r="V166" t="n">
        <v>0.76</v>
      </c>
      <c r="W166" t="n">
        <v>0.64</v>
      </c>
      <c r="X166" t="n">
        <v>0.06</v>
      </c>
      <c r="Y166" t="n">
        <v>1</v>
      </c>
      <c r="Z166" t="n">
        <v>10</v>
      </c>
    </row>
    <row r="167">
      <c r="A167" t="n">
        <v>87</v>
      </c>
      <c r="B167" t="n">
        <v>140</v>
      </c>
      <c r="C167" t="inlineStr">
        <is>
          <t xml:space="preserve">CONCLUIDO	</t>
        </is>
      </c>
      <c r="D167" t="n">
        <v>12.1819</v>
      </c>
      <c r="E167" t="n">
        <v>8.210000000000001</v>
      </c>
      <c r="F167" t="n">
        <v>5.1</v>
      </c>
      <c r="G167" t="n">
        <v>76.48</v>
      </c>
      <c r="H167" t="n">
        <v>1.27</v>
      </c>
      <c r="I167" t="n">
        <v>4</v>
      </c>
      <c r="J167" t="n">
        <v>319.33</v>
      </c>
      <c r="K167" t="n">
        <v>60.56</v>
      </c>
      <c r="L167" t="n">
        <v>22.75</v>
      </c>
      <c r="M167" t="n">
        <v>2</v>
      </c>
      <c r="N167" t="n">
        <v>96.02</v>
      </c>
      <c r="O167" t="n">
        <v>39617.93</v>
      </c>
      <c r="P167" t="n">
        <v>81.94</v>
      </c>
      <c r="Q167" t="n">
        <v>202.81</v>
      </c>
      <c r="R167" t="n">
        <v>19.51</v>
      </c>
      <c r="S167" t="n">
        <v>13.89</v>
      </c>
      <c r="T167" t="n">
        <v>1132.36</v>
      </c>
      <c r="U167" t="n">
        <v>0.71</v>
      </c>
      <c r="V167" t="n">
        <v>0.76</v>
      </c>
      <c r="W167" t="n">
        <v>0.64</v>
      </c>
      <c r="X167" t="n">
        <v>0.06</v>
      </c>
      <c r="Y167" t="n">
        <v>1</v>
      </c>
      <c r="Z167" t="n">
        <v>10</v>
      </c>
    </row>
    <row r="168">
      <c r="A168" t="n">
        <v>88</v>
      </c>
      <c r="B168" t="n">
        <v>140</v>
      </c>
      <c r="C168" t="inlineStr">
        <is>
          <t xml:space="preserve">CONCLUIDO	</t>
        </is>
      </c>
      <c r="D168" t="n">
        <v>12.1856</v>
      </c>
      <c r="E168" t="n">
        <v>8.210000000000001</v>
      </c>
      <c r="F168" t="n">
        <v>5.1</v>
      </c>
      <c r="G168" t="n">
        <v>76.45</v>
      </c>
      <c r="H168" t="n">
        <v>1.28</v>
      </c>
      <c r="I168" t="n">
        <v>4</v>
      </c>
      <c r="J168" t="n">
        <v>319.89</v>
      </c>
      <c r="K168" t="n">
        <v>60.56</v>
      </c>
      <c r="L168" t="n">
        <v>23</v>
      </c>
      <c r="M168" t="n">
        <v>2</v>
      </c>
      <c r="N168" t="n">
        <v>96.34</v>
      </c>
      <c r="O168" t="n">
        <v>39687.46</v>
      </c>
      <c r="P168" t="n">
        <v>81.75</v>
      </c>
      <c r="Q168" t="n">
        <v>202.81</v>
      </c>
      <c r="R168" t="n">
        <v>19.45</v>
      </c>
      <c r="S168" t="n">
        <v>13.89</v>
      </c>
      <c r="T168" t="n">
        <v>1104.41</v>
      </c>
      <c r="U168" t="n">
        <v>0.71</v>
      </c>
      <c r="V168" t="n">
        <v>0.76</v>
      </c>
      <c r="W168" t="n">
        <v>0.64</v>
      </c>
      <c r="X168" t="n">
        <v>0.06</v>
      </c>
      <c r="Y168" t="n">
        <v>1</v>
      </c>
      <c r="Z168" t="n">
        <v>10</v>
      </c>
    </row>
    <row r="169">
      <c r="A169" t="n">
        <v>89</v>
      </c>
      <c r="B169" t="n">
        <v>140</v>
      </c>
      <c r="C169" t="inlineStr">
        <is>
          <t xml:space="preserve">CONCLUIDO	</t>
        </is>
      </c>
      <c r="D169" t="n">
        <v>12.1914</v>
      </c>
      <c r="E169" t="n">
        <v>8.199999999999999</v>
      </c>
      <c r="F169" t="n">
        <v>5.09</v>
      </c>
      <c r="G169" t="n">
        <v>76.39</v>
      </c>
      <c r="H169" t="n">
        <v>1.29</v>
      </c>
      <c r="I169" t="n">
        <v>4</v>
      </c>
      <c r="J169" t="n">
        <v>320.46</v>
      </c>
      <c r="K169" t="n">
        <v>60.56</v>
      </c>
      <c r="L169" t="n">
        <v>23.25</v>
      </c>
      <c r="M169" t="n">
        <v>2</v>
      </c>
      <c r="N169" t="n">
        <v>96.65000000000001</v>
      </c>
      <c r="O169" t="n">
        <v>39757.13</v>
      </c>
      <c r="P169" t="n">
        <v>81.59</v>
      </c>
      <c r="Q169" t="n">
        <v>202.81</v>
      </c>
      <c r="R169" t="n">
        <v>19.34</v>
      </c>
      <c r="S169" t="n">
        <v>13.89</v>
      </c>
      <c r="T169" t="n">
        <v>1050.93</v>
      </c>
      <c r="U169" t="n">
        <v>0.72</v>
      </c>
      <c r="V169" t="n">
        <v>0.76</v>
      </c>
      <c r="W169" t="n">
        <v>0.64</v>
      </c>
      <c r="X169" t="n">
        <v>0.05</v>
      </c>
      <c r="Y169" t="n">
        <v>1</v>
      </c>
      <c r="Z169" t="n">
        <v>10</v>
      </c>
    </row>
    <row r="170">
      <c r="A170" t="n">
        <v>90</v>
      </c>
      <c r="B170" t="n">
        <v>140</v>
      </c>
      <c r="C170" t="inlineStr">
        <is>
          <t xml:space="preserve">CONCLUIDO	</t>
        </is>
      </c>
      <c r="D170" t="n">
        <v>12.1852</v>
      </c>
      <c r="E170" t="n">
        <v>8.210000000000001</v>
      </c>
      <c r="F170" t="n">
        <v>5.1</v>
      </c>
      <c r="G170" t="n">
        <v>76.45</v>
      </c>
      <c r="H170" t="n">
        <v>1.3</v>
      </c>
      <c r="I170" t="n">
        <v>4</v>
      </c>
      <c r="J170" t="n">
        <v>321.02</v>
      </c>
      <c r="K170" t="n">
        <v>60.56</v>
      </c>
      <c r="L170" t="n">
        <v>23.5</v>
      </c>
      <c r="M170" t="n">
        <v>2</v>
      </c>
      <c r="N170" t="n">
        <v>96.97</v>
      </c>
      <c r="O170" t="n">
        <v>39826.95</v>
      </c>
      <c r="P170" t="n">
        <v>81.58</v>
      </c>
      <c r="Q170" t="n">
        <v>202.81</v>
      </c>
      <c r="R170" t="n">
        <v>19.45</v>
      </c>
      <c r="S170" t="n">
        <v>13.89</v>
      </c>
      <c r="T170" t="n">
        <v>1105.8</v>
      </c>
      <c r="U170" t="n">
        <v>0.71</v>
      </c>
      <c r="V170" t="n">
        <v>0.76</v>
      </c>
      <c r="W170" t="n">
        <v>0.64</v>
      </c>
      <c r="X170" t="n">
        <v>0.06</v>
      </c>
      <c r="Y170" t="n">
        <v>1</v>
      </c>
      <c r="Z170" t="n">
        <v>10</v>
      </c>
    </row>
    <row r="171">
      <c r="A171" t="n">
        <v>91</v>
      </c>
      <c r="B171" t="n">
        <v>140</v>
      </c>
      <c r="C171" t="inlineStr">
        <is>
          <t xml:space="preserve">CONCLUIDO	</t>
        </is>
      </c>
      <c r="D171" t="n">
        <v>12.1893</v>
      </c>
      <c r="E171" t="n">
        <v>8.199999999999999</v>
      </c>
      <c r="F171" t="n">
        <v>5.09</v>
      </c>
      <c r="G171" t="n">
        <v>76.41</v>
      </c>
      <c r="H171" t="n">
        <v>1.32</v>
      </c>
      <c r="I171" t="n">
        <v>4</v>
      </c>
      <c r="J171" t="n">
        <v>321.59</v>
      </c>
      <c r="K171" t="n">
        <v>60.56</v>
      </c>
      <c r="L171" t="n">
        <v>23.75</v>
      </c>
      <c r="M171" t="n">
        <v>2</v>
      </c>
      <c r="N171" t="n">
        <v>97.28</v>
      </c>
      <c r="O171" t="n">
        <v>39896.91</v>
      </c>
      <c r="P171" t="n">
        <v>81.45999999999999</v>
      </c>
      <c r="Q171" t="n">
        <v>202.81</v>
      </c>
      <c r="R171" t="n">
        <v>19.26</v>
      </c>
      <c r="S171" t="n">
        <v>13.89</v>
      </c>
      <c r="T171" t="n">
        <v>1010.09</v>
      </c>
      <c r="U171" t="n">
        <v>0.72</v>
      </c>
      <c r="V171" t="n">
        <v>0.76</v>
      </c>
      <c r="W171" t="n">
        <v>0.65</v>
      </c>
      <c r="X171" t="n">
        <v>0.06</v>
      </c>
      <c r="Y171" t="n">
        <v>1</v>
      </c>
      <c r="Z171" t="n">
        <v>10</v>
      </c>
    </row>
    <row r="172">
      <c r="A172" t="n">
        <v>92</v>
      </c>
      <c r="B172" t="n">
        <v>140</v>
      </c>
      <c r="C172" t="inlineStr">
        <is>
          <t xml:space="preserve">CONCLUIDO	</t>
        </is>
      </c>
      <c r="D172" t="n">
        <v>12.1893</v>
      </c>
      <c r="E172" t="n">
        <v>8.199999999999999</v>
      </c>
      <c r="F172" t="n">
        <v>5.09</v>
      </c>
      <c r="G172" t="n">
        <v>76.41</v>
      </c>
      <c r="H172" t="n">
        <v>1.33</v>
      </c>
      <c r="I172" t="n">
        <v>4</v>
      </c>
      <c r="J172" t="n">
        <v>322.16</v>
      </c>
      <c r="K172" t="n">
        <v>60.56</v>
      </c>
      <c r="L172" t="n">
        <v>24</v>
      </c>
      <c r="M172" t="n">
        <v>2</v>
      </c>
      <c r="N172" t="n">
        <v>97.59999999999999</v>
      </c>
      <c r="O172" t="n">
        <v>39967.02</v>
      </c>
      <c r="P172" t="n">
        <v>81.23999999999999</v>
      </c>
      <c r="Q172" t="n">
        <v>202.81</v>
      </c>
      <c r="R172" t="n">
        <v>19.31</v>
      </c>
      <c r="S172" t="n">
        <v>13.89</v>
      </c>
      <c r="T172" t="n">
        <v>1037.05</v>
      </c>
      <c r="U172" t="n">
        <v>0.72</v>
      </c>
      <c r="V172" t="n">
        <v>0.76</v>
      </c>
      <c r="W172" t="n">
        <v>0.64</v>
      </c>
      <c r="X172" t="n">
        <v>0.06</v>
      </c>
      <c r="Y172" t="n">
        <v>1</v>
      </c>
      <c r="Z172" t="n">
        <v>10</v>
      </c>
    </row>
    <row r="173">
      <c r="A173" t="n">
        <v>93</v>
      </c>
      <c r="B173" t="n">
        <v>140</v>
      </c>
      <c r="C173" t="inlineStr">
        <is>
          <t xml:space="preserve">CONCLUIDO	</t>
        </is>
      </c>
      <c r="D173" t="n">
        <v>12.1877</v>
      </c>
      <c r="E173" t="n">
        <v>8.199999999999999</v>
      </c>
      <c r="F173" t="n">
        <v>5.09</v>
      </c>
      <c r="G173" t="n">
        <v>76.42</v>
      </c>
      <c r="H173" t="n">
        <v>1.34</v>
      </c>
      <c r="I173" t="n">
        <v>4</v>
      </c>
      <c r="J173" t="n">
        <v>322.73</v>
      </c>
      <c r="K173" t="n">
        <v>60.56</v>
      </c>
      <c r="L173" t="n">
        <v>24.25</v>
      </c>
      <c r="M173" t="n">
        <v>2</v>
      </c>
      <c r="N173" t="n">
        <v>97.92</v>
      </c>
      <c r="O173" t="n">
        <v>40037.28</v>
      </c>
      <c r="P173" t="n">
        <v>81.11</v>
      </c>
      <c r="Q173" t="n">
        <v>202.84</v>
      </c>
      <c r="R173" t="n">
        <v>19.4</v>
      </c>
      <c r="S173" t="n">
        <v>13.89</v>
      </c>
      <c r="T173" t="n">
        <v>1080.36</v>
      </c>
      <c r="U173" t="n">
        <v>0.72</v>
      </c>
      <c r="V173" t="n">
        <v>0.76</v>
      </c>
      <c r="W173" t="n">
        <v>0.64</v>
      </c>
      <c r="X173" t="n">
        <v>0.06</v>
      </c>
      <c r="Y173" t="n">
        <v>1</v>
      </c>
      <c r="Z173" t="n">
        <v>10</v>
      </c>
    </row>
    <row r="174">
      <c r="A174" t="n">
        <v>94</v>
      </c>
      <c r="B174" t="n">
        <v>140</v>
      </c>
      <c r="C174" t="inlineStr">
        <is>
          <t xml:space="preserve">CONCLUIDO	</t>
        </is>
      </c>
      <c r="D174" t="n">
        <v>12.1885</v>
      </c>
      <c r="E174" t="n">
        <v>8.199999999999999</v>
      </c>
      <c r="F174" t="n">
        <v>5.09</v>
      </c>
      <c r="G174" t="n">
        <v>76.42</v>
      </c>
      <c r="H174" t="n">
        <v>1.35</v>
      </c>
      <c r="I174" t="n">
        <v>4</v>
      </c>
      <c r="J174" t="n">
        <v>323.3</v>
      </c>
      <c r="K174" t="n">
        <v>60.56</v>
      </c>
      <c r="L174" t="n">
        <v>24.5</v>
      </c>
      <c r="M174" t="n">
        <v>2</v>
      </c>
      <c r="N174" t="n">
        <v>98.23999999999999</v>
      </c>
      <c r="O174" t="n">
        <v>40107.81</v>
      </c>
      <c r="P174" t="n">
        <v>80.92</v>
      </c>
      <c r="Q174" t="n">
        <v>202.81</v>
      </c>
      <c r="R174" t="n">
        <v>19.36</v>
      </c>
      <c r="S174" t="n">
        <v>13.89</v>
      </c>
      <c r="T174" t="n">
        <v>1061.83</v>
      </c>
      <c r="U174" t="n">
        <v>0.72</v>
      </c>
      <c r="V174" t="n">
        <v>0.76</v>
      </c>
      <c r="W174" t="n">
        <v>0.64</v>
      </c>
      <c r="X174" t="n">
        <v>0.06</v>
      </c>
      <c r="Y174" t="n">
        <v>1</v>
      </c>
      <c r="Z174" t="n">
        <v>10</v>
      </c>
    </row>
    <row r="175">
      <c r="A175" t="n">
        <v>95</v>
      </c>
      <c r="B175" t="n">
        <v>140</v>
      </c>
      <c r="C175" t="inlineStr">
        <is>
          <t xml:space="preserve">CONCLUIDO	</t>
        </is>
      </c>
      <c r="D175" t="n">
        <v>12.1993</v>
      </c>
      <c r="E175" t="n">
        <v>8.199999999999999</v>
      </c>
      <c r="F175" t="n">
        <v>5.09</v>
      </c>
      <c r="G175" t="n">
        <v>76.31</v>
      </c>
      <c r="H175" t="n">
        <v>1.36</v>
      </c>
      <c r="I175" t="n">
        <v>4</v>
      </c>
      <c r="J175" t="n">
        <v>323.87</v>
      </c>
      <c r="K175" t="n">
        <v>60.56</v>
      </c>
      <c r="L175" t="n">
        <v>24.75</v>
      </c>
      <c r="M175" t="n">
        <v>2</v>
      </c>
      <c r="N175" t="n">
        <v>98.56999999999999</v>
      </c>
      <c r="O175" t="n">
        <v>40178.37</v>
      </c>
      <c r="P175" t="n">
        <v>80.47</v>
      </c>
      <c r="Q175" t="n">
        <v>202.82</v>
      </c>
      <c r="R175" t="n">
        <v>19.16</v>
      </c>
      <c r="S175" t="n">
        <v>13.89</v>
      </c>
      <c r="T175" t="n">
        <v>958.53</v>
      </c>
      <c r="U175" t="n">
        <v>0.73</v>
      </c>
      <c r="V175" t="n">
        <v>0.76</v>
      </c>
      <c r="W175" t="n">
        <v>0.64</v>
      </c>
      <c r="X175" t="n">
        <v>0.05</v>
      </c>
      <c r="Y175" t="n">
        <v>1</v>
      </c>
      <c r="Z175" t="n">
        <v>10</v>
      </c>
    </row>
    <row r="176">
      <c r="A176" t="n">
        <v>96</v>
      </c>
      <c r="B176" t="n">
        <v>140</v>
      </c>
      <c r="C176" t="inlineStr">
        <is>
          <t xml:space="preserve">CONCLUIDO	</t>
        </is>
      </c>
      <c r="D176" t="n">
        <v>12.2017</v>
      </c>
      <c r="E176" t="n">
        <v>8.199999999999999</v>
      </c>
      <c r="F176" t="n">
        <v>5.09</v>
      </c>
      <c r="G176" t="n">
        <v>76.28</v>
      </c>
      <c r="H176" t="n">
        <v>1.37</v>
      </c>
      <c r="I176" t="n">
        <v>4</v>
      </c>
      <c r="J176" t="n">
        <v>324.44</v>
      </c>
      <c r="K176" t="n">
        <v>60.56</v>
      </c>
      <c r="L176" t="n">
        <v>25</v>
      </c>
      <c r="M176" t="n">
        <v>2</v>
      </c>
      <c r="N176" t="n">
        <v>98.89</v>
      </c>
      <c r="O176" t="n">
        <v>40249.08</v>
      </c>
      <c r="P176" t="n">
        <v>80.23</v>
      </c>
      <c r="Q176" t="n">
        <v>202.81</v>
      </c>
      <c r="R176" t="n">
        <v>19.12</v>
      </c>
      <c r="S176" t="n">
        <v>13.89</v>
      </c>
      <c r="T176" t="n">
        <v>941.98</v>
      </c>
      <c r="U176" t="n">
        <v>0.73</v>
      </c>
      <c r="V176" t="n">
        <v>0.76</v>
      </c>
      <c r="W176" t="n">
        <v>0.64</v>
      </c>
      <c r="X176" t="n">
        <v>0.05</v>
      </c>
      <c r="Y176" t="n">
        <v>1</v>
      </c>
      <c r="Z176" t="n">
        <v>10</v>
      </c>
    </row>
    <row r="177">
      <c r="A177" t="n">
        <v>97</v>
      </c>
      <c r="B177" t="n">
        <v>140</v>
      </c>
      <c r="C177" t="inlineStr">
        <is>
          <t xml:space="preserve">CONCLUIDO	</t>
        </is>
      </c>
      <c r="D177" t="n">
        <v>12.1947</v>
      </c>
      <c r="E177" t="n">
        <v>8.199999999999999</v>
      </c>
      <c r="F177" t="n">
        <v>5.09</v>
      </c>
      <c r="G177" t="n">
        <v>76.34999999999999</v>
      </c>
      <c r="H177" t="n">
        <v>1.38</v>
      </c>
      <c r="I177" t="n">
        <v>4</v>
      </c>
      <c r="J177" t="n">
        <v>325.02</v>
      </c>
      <c r="K177" t="n">
        <v>60.56</v>
      </c>
      <c r="L177" t="n">
        <v>25.25</v>
      </c>
      <c r="M177" t="n">
        <v>2</v>
      </c>
      <c r="N177" t="n">
        <v>99.20999999999999</v>
      </c>
      <c r="O177" t="n">
        <v>40319.95</v>
      </c>
      <c r="P177" t="n">
        <v>80.20999999999999</v>
      </c>
      <c r="Q177" t="n">
        <v>202.81</v>
      </c>
      <c r="R177" t="n">
        <v>19.25</v>
      </c>
      <c r="S177" t="n">
        <v>13.89</v>
      </c>
      <c r="T177" t="n">
        <v>1002.87</v>
      </c>
      <c r="U177" t="n">
        <v>0.72</v>
      </c>
      <c r="V177" t="n">
        <v>0.76</v>
      </c>
      <c r="W177" t="n">
        <v>0.64</v>
      </c>
      <c r="X177" t="n">
        <v>0.05</v>
      </c>
      <c r="Y177" t="n">
        <v>1</v>
      </c>
      <c r="Z177" t="n">
        <v>10</v>
      </c>
    </row>
    <row r="178">
      <c r="A178" t="n">
        <v>98</v>
      </c>
      <c r="B178" t="n">
        <v>140</v>
      </c>
      <c r="C178" t="inlineStr">
        <is>
          <t xml:space="preserve">CONCLUIDO	</t>
        </is>
      </c>
      <c r="D178" t="n">
        <v>12.1947</v>
      </c>
      <c r="E178" t="n">
        <v>8.199999999999999</v>
      </c>
      <c r="F178" t="n">
        <v>5.09</v>
      </c>
      <c r="G178" t="n">
        <v>76.34999999999999</v>
      </c>
      <c r="H178" t="n">
        <v>1.4</v>
      </c>
      <c r="I178" t="n">
        <v>4</v>
      </c>
      <c r="J178" t="n">
        <v>325.59</v>
      </c>
      <c r="K178" t="n">
        <v>60.56</v>
      </c>
      <c r="L178" t="n">
        <v>25.5</v>
      </c>
      <c r="M178" t="n">
        <v>2</v>
      </c>
      <c r="N178" t="n">
        <v>99.54000000000001</v>
      </c>
      <c r="O178" t="n">
        <v>40390.96</v>
      </c>
      <c r="P178" t="n">
        <v>80.11</v>
      </c>
      <c r="Q178" t="n">
        <v>202.81</v>
      </c>
      <c r="R178" t="n">
        <v>19.17</v>
      </c>
      <c r="S178" t="n">
        <v>13.89</v>
      </c>
      <c r="T178" t="n">
        <v>966.76</v>
      </c>
      <c r="U178" t="n">
        <v>0.72</v>
      </c>
      <c r="V178" t="n">
        <v>0.76</v>
      </c>
      <c r="W178" t="n">
        <v>0.65</v>
      </c>
      <c r="X178" t="n">
        <v>0.05</v>
      </c>
      <c r="Y178" t="n">
        <v>1</v>
      </c>
      <c r="Z178" t="n">
        <v>10</v>
      </c>
    </row>
    <row r="179">
      <c r="A179" t="n">
        <v>99</v>
      </c>
      <c r="B179" t="n">
        <v>140</v>
      </c>
      <c r="C179" t="inlineStr">
        <is>
          <t xml:space="preserve">CONCLUIDO	</t>
        </is>
      </c>
      <c r="D179" t="n">
        <v>12.1959</v>
      </c>
      <c r="E179" t="n">
        <v>8.199999999999999</v>
      </c>
      <c r="F179" t="n">
        <v>5.09</v>
      </c>
      <c r="G179" t="n">
        <v>76.34</v>
      </c>
      <c r="H179" t="n">
        <v>1.41</v>
      </c>
      <c r="I179" t="n">
        <v>4</v>
      </c>
      <c r="J179" t="n">
        <v>326.17</v>
      </c>
      <c r="K179" t="n">
        <v>60.56</v>
      </c>
      <c r="L179" t="n">
        <v>25.75</v>
      </c>
      <c r="M179" t="n">
        <v>2</v>
      </c>
      <c r="N179" t="n">
        <v>99.87</v>
      </c>
      <c r="O179" t="n">
        <v>40462.13</v>
      </c>
      <c r="P179" t="n">
        <v>79.94</v>
      </c>
      <c r="Q179" t="n">
        <v>202.82</v>
      </c>
      <c r="R179" t="n">
        <v>19.19</v>
      </c>
      <c r="S179" t="n">
        <v>13.89</v>
      </c>
      <c r="T179" t="n">
        <v>974.01</v>
      </c>
      <c r="U179" t="n">
        <v>0.72</v>
      </c>
      <c r="V179" t="n">
        <v>0.76</v>
      </c>
      <c r="W179" t="n">
        <v>0.64</v>
      </c>
      <c r="X179" t="n">
        <v>0.05</v>
      </c>
      <c r="Y179" t="n">
        <v>1</v>
      </c>
      <c r="Z179" t="n">
        <v>10</v>
      </c>
    </row>
    <row r="180">
      <c r="A180" t="n">
        <v>100</v>
      </c>
      <c r="B180" t="n">
        <v>140</v>
      </c>
      <c r="C180" t="inlineStr">
        <is>
          <t xml:space="preserve">CONCLUIDO	</t>
        </is>
      </c>
      <c r="D180" t="n">
        <v>12.1997</v>
      </c>
      <c r="E180" t="n">
        <v>8.199999999999999</v>
      </c>
      <c r="F180" t="n">
        <v>5.09</v>
      </c>
      <c r="G180" t="n">
        <v>76.3</v>
      </c>
      <c r="H180" t="n">
        <v>1.42</v>
      </c>
      <c r="I180" t="n">
        <v>4</v>
      </c>
      <c r="J180" t="n">
        <v>326.75</v>
      </c>
      <c r="K180" t="n">
        <v>60.56</v>
      </c>
      <c r="L180" t="n">
        <v>26</v>
      </c>
      <c r="M180" t="n">
        <v>2</v>
      </c>
      <c r="N180" t="n">
        <v>100.2</v>
      </c>
      <c r="O180" t="n">
        <v>40533.46</v>
      </c>
      <c r="P180" t="n">
        <v>79.73999999999999</v>
      </c>
      <c r="Q180" t="n">
        <v>202.88</v>
      </c>
      <c r="R180" t="n">
        <v>19.12</v>
      </c>
      <c r="S180" t="n">
        <v>13.89</v>
      </c>
      <c r="T180" t="n">
        <v>940.41</v>
      </c>
      <c r="U180" t="n">
        <v>0.73</v>
      </c>
      <c r="V180" t="n">
        <v>0.76</v>
      </c>
      <c r="W180" t="n">
        <v>0.64</v>
      </c>
      <c r="X180" t="n">
        <v>0.05</v>
      </c>
      <c r="Y180" t="n">
        <v>1</v>
      </c>
      <c r="Z180" t="n">
        <v>10</v>
      </c>
    </row>
    <row r="181">
      <c r="A181" t="n">
        <v>101</v>
      </c>
      <c r="B181" t="n">
        <v>140</v>
      </c>
      <c r="C181" t="inlineStr">
        <is>
          <t xml:space="preserve">CONCLUIDO	</t>
        </is>
      </c>
      <c r="D181" t="n">
        <v>12.2001</v>
      </c>
      <c r="E181" t="n">
        <v>8.199999999999999</v>
      </c>
      <c r="F181" t="n">
        <v>5.09</v>
      </c>
      <c r="G181" t="n">
        <v>76.3</v>
      </c>
      <c r="H181" t="n">
        <v>1.43</v>
      </c>
      <c r="I181" t="n">
        <v>4</v>
      </c>
      <c r="J181" t="n">
        <v>327.33</v>
      </c>
      <c r="K181" t="n">
        <v>60.56</v>
      </c>
      <c r="L181" t="n">
        <v>26.25</v>
      </c>
      <c r="M181" t="n">
        <v>2</v>
      </c>
      <c r="N181" t="n">
        <v>100.52</v>
      </c>
      <c r="O181" t="n">
        <v>40604.94</v>
      </c>
      <c r="P181" t="n">
        <v>79.5</v>
      </c>
      <c r="Q181" t="n">
        <v>202.84</v>
      </c>
      <c r="R181" t="n">
        <v>19.09</v>
      </c>
      <c r="S181" t="n">
        <v>13.89</v>
      </c>
      <c r="T181" t="n">
        <v>926.03</v>
      </c>
      <c r="U181" t="n">
        <v>0.73</v>
      </c>
      <c r="V181" t="n">
        <v>0.76</v>
      </c>
      <c r="W181" t="n">
        <v>0.64</v>
      </c>
      <c r="X181" t="n">
        <v>0.05</v>
      </c>
      <c r="Y181" t="n">
        <v>1</v>
      </c>
      <c r="Z181" t="n">
        <v>10</v>
      </c>
    </row>
    <row r="182">
      <c r="A182" t="n">
        <v>102</v>
      </c>
      <c r="B182" t="n">
        <v>140</v>
      </c>
      <c r="C182" t="inlineStr">
        <is>
          <t xml:space="preserve">CONCLUIDO	</t>
        </is>
      </c>
      <c r="D182" t="n">
        <v>12.2017</v>
      </c>
      <c r="E182" t="n">
        <v>8.199999999999999</v>
      </c>
      <c r="F182" t="n">
        <v>5.09</v>
      </c>
      <c r="G182" t="n">
        <v>76.28</v>
      </c>
      <c r="H182" t="n">
        <v>1.44</v>
      </c>
      <c r="I182" t="n">
        <v>4</v>
      </c>
      <c r="J182" t="n">
        <v>327.91</v>
      </c>
      <c r="K182" t="n">
        <v>60.56</v>
      </c>
      <c r="L182" t="n">
        <v>26.5</v>
      </c>
      <c r="M182" t="n">
        <v>2</v>
      </c>
      <c r="N182" t="n">
        <v>100.86</v>
      </c>
      <c r="O182" t="n">
        <v>40676.58</v>
      </c>
      <c r="P182" t="n">
        <v>79.36</v>
      </c>
      <c r="Q182" t="n">
        <v>202.81</v>
      </c>
      <c r="R182" t="n">
        <v>19.09</v>
      </c>
      <c r="S182" t="n">
        <v>13.89</v>
      </c>
      <c r="T182" t="n">
        <v>923.4299999999999</v>
      </c>
      <c r="U182" t="n">
        <v>0.73</v>
      </c>
      <c r="V182" t="n">
        <v>0.76</v>
      </c>
      <c r="W182" t="n">
        <v>0.64</v>
      </c>
      <c r="X182" t="n">
        <v>0.05</v>
      </c>
      <c r="Y182" t="n">
        <v>1</v>
      </c>
      <c r="Z182" t="n">
        <v>10</v>
      </c>
    </row>
    <row r="183">
      <c r="A183" t="n">
        <v>103</v>
      </c>
      <c r="B183" t="n">
        <v>140</v>
      </c>
      <c r="C183" t="inlineStr">
        <is>
          <t xml:space="preserve">CONCLUIDO	</t>
        </is>
      </c>
      <c r="D183" t="n">
        <v>12.2026</v>
      </c>
      <c r="E183" t="n">
        <v>8.199999999999999</v>
      </c>
      <c r="F183" t="n">
        <v>5.08</v>
      </c>
      <c r="G183" t="n">
        <v>76.28</v>
      </c>
      <c r="H183" t="n">
        <v>1.45</v>
      </c>
      <c r="I183" t="n">
        <v>4</v>
      </c>
      <c r="J183" t="n">
        <v>328.49</v>
      </c>
      <c r="K183" t="n">
        <v>60.56</v>
      </c>
      <c r="L183" t="n">
        <v>26.75</v>
      </c>
      <c r="M183" t="n">
        <v>2</v>
      </c>
      <c r="N183" t="n">
        <v>101.19</v>
      </c>
      <c r="O183" t="n">
        <v>40748.37</v>
      </c>
      <c r="P183" t="n">
        <v>79.11</v>
      </c>
      <c r="Q183" t="n">
        <v>202.81</v>
      </c>
      <c r="R183" t="n">
        <v>18.98</v>
      </c>
      <c r="S183" t="n">
        <v>13.89</v>
      </c>
      <c r="T183" t="n">
        <v>872.09</v>
      </c>
      <c r="U183" t="n">
        <v>0.73</v>
      </c>
      <c r="V183" t="n">
        <v>0.76</v>
      </c>
      <c r="W183" t="n">
        <v>0.64</v>
      </c>
      <c r="X183" t="n">
        <v>0.05</v>
      </c>
      <c r="Y183" t="n">
        <v>1</v>
      </c>
      <c r="Z183" t="n">
        <v>10</v>
      </c>
    </row>
    <row r="184">
      <c r="A184" t="n">
        <v>104</v>
      </c>
      <c r="B184" t="n">
        <v>140</v>
      </c>
      <c r="C184" t="inlineStr">
        <is>
          <t xml:space="preserve">CONCLUIDO	</t>
        </is>
      </c>
      <c r="D184" t="n">
        <v>12.2046</v>
      </c>
      <c r="E184" t="n">
        <v>8.19</v>
      </c>
      <c r="F184" t="n">
        <v>5.08</v>
      </c>
      <c r="G184" t="n">
        <v>76.25</v>
      </c>
      <c r="H184" t="n">
        <v>1.46</v>
      </c>
      <c r="I184" t="n">
        <v>4</v>
      </c>
      <c r="J184" t="n">
        <v>329.08</v>
      </c>
      <c r="K184" t="n">
        <v>60.56</v>
      </c>
      <c r="L184" t="n">
        <v>27</v>
      </c>
      <c r="M184" t="n">
        <v>2</v>
      </c>
      <c r="N184" t="n">
        <v>101.52</v>
      </c>
      <c r="O184" t="n">
        <v>40820.32</v>
      </c>
      <c r="P184" t="n">
        <v>78.76000000000001</v>
      </c>
      <c r="Q184" t="n">
        <v>202.81</v>
      </c>
      <c r="R184" t="n">
        <v>19.03</v>
      </c>
      <c r="S184" t="n">
        <v>13.89</v>
      </c>
      <c r="T184" t="n">
        <v>895.78</v>
      </c>
      <c r="U184" t="n">
        <v>0.73</v>
      </c>
      <c r="V184" t="n">
        <v>0.76</v>
      </c>
      <c r="W184" t="n">
        <v>0.64</v>
      </c>
      <c r="X184" t="n">
        <v>0.05</v>
      </c>
      <c r="Y184" t="n">
        <v>1</v>
      </c>
      <c r="Z184" t="n">
        <v>10</v>
      </c>
    </row>
    <row r="185">
      <c r="A185" t="n">
        <v>105</v>
      </c>
      <c r="B185" t="n">
        <v>140</v>
      </c>
      <c r="C185" t="inlineStr">
        <is>
          <t xml:space="preserve">CONCLUIDO	</t>
        </is>
      </c>
      <c r="D185" t="n">
        <v>12.2021</v>
      </c>
      <c r="E185" t="n">
        <v>8.199999999999999</v>
      </c>
      <c r="F185" t="n">
        <v>5.09</v>
      </c>
      <c r="G185" t="n">
        <v>76.28</v>
      </c>
      <c r="H185" t="n">
        <v>1.47</v>
      </c>
      <c r="I185" t="n">
        <v>4</v>
      </c>
      <c r="J185" t="n">
        <v>329.66</v>
      </c>
      <c r="K185" t="n">
        <v>60.56</v>
      </c>
      <c r="L185" t="n">
        <v>27.25</v>
      </c>
      <c r="M185" t="n">
        <v>2</v>
      </c>
      <c r="N185" t="n">
        <v>101.86</v>
      </c>
      <c r="O185" t="n">
        <v>40892.44</v>
      </c>
      <c r="P185" t="n">
        <v>78.42</v>
      </c>
      <c r="Q185" t="n">
        <v>202.81</v>
      </c>
      <c r="R185" t="n">
        <v>19.06</v>
      </c>
      <c r="S185" t="n">
        <v>13.89</v>
      </c>
      <c r="T185" t="n">
        <v>910.51</v>
      </c>
      <c r="U185" t="n">
        <v>0.73</v>
      </c>
      <c r="V185" t="n">
        <v>0.76</v>
      </c>
      <c r="W185" t="n">
        <v>0.64</v>
      </c>
      <c r="X185" t="n">
        <v>0.05</v>
      </c>
      <c r="Y185" t="n">
        <v>1</v>
      </c>
      <c r="Z185" t="n">
        <v>10</v>
      </c>
    </row>
    <row r="186">
      <c r="A186" t="n">
        <v>106</v>
      </c>
      <c r="B186" t="n">
        <v>140</v>
      </c>
      <c r="C186" t="inlineStr">
        <is>
          <t xml:space="preserve">CONCLUIDO	</t>
        </is>
      </c>
      <c r="D186" t="n">
        <v>12.1988</v>
      </c>
      <c r="E186" t="n">
        <v>8.199999999999999</v>
      </c>
      <c r="F186" t="n">
        <v>5.09</v>
      </c>
      <c r="G186" t="n">
        <v>76.31</v>
      </c>
      <c r="H186" t="n">
        <v>1.48</v>
      </c>
      <c r="I186" t="n">
        <v>4</v>
      </c>
      <c r="J186" t="n">
        <v>330.25</v>
      </c>
      <c r="K186" t="n">
        <v>60.56</v>
      </c>
      <c r="L186" t="n">
        <v>27.5</v>
      </c>
      <c r="M186" t="n">
        <v>2</v>
      </c>
      <c r="N186" t="n">
        <v>102.19</v>
      </c>
      <c r="O186" t="n">
        <v>40964.71</v>
      </c>
      <c r="P186" t="n">
        <v>78.13</v>
      </c>
      <c r="Q186" t="n">
        <v>202.81</v>
      </c>
      <c r="R186" t="n">
        <v>19.12</v>
      </c>
      <c r="S186" t="n">
        <v>13.89</v>
      </c>
      <c r="T186" t="n">
        <v>938.0700000000001</v>
      </c>
      <c r="U186" t="n">
        <v>0.73</v>
      </c>
      <c r="V186" t="n">
        <v>0.76</v>
      </c>
      <c r="W186" t="n">
        <v>0.64</v>
      </c>
      <c r="X186" t="n">
        <v>0.05</v>
      </c>
      <c r="Y186" t="n">
        <v>1</v>
      </c>
      <c r="Z186" t="n">
        <v>10</v>
      </c>
    </row>
    <row r="187">
      <c r="A187" t="n">
        <v>107</v>
      </c>
      <c r="B187" t="n">
        <v>140</v>
      </c>
      <c r="C187" t="inlineStr">
        <is>
          <t xml:space="preserve">CONCLUIDO	</t>
        </is>
      </c>
      <c r="D187" t="n">
        <v>12.3123</v>
      </c>
      <c r="E187" t="n">
        <v>8.119999999999999</v>
      </c>
      <c r="F187" t="n">
        <v>5.06</v>
      </c>
      <c r="G187" t="n">
        <v>101.28</v>
      </c>
      <c r="H187" t="n">
        <v>1.49</v>
      </c>
      <c r="I187" t="n">
        <v>3</v>
      </c>
      <c r="J187" t="n">
        <v>330.83</v>
      </c>
      <c r="K187" t="n">
        <v>60.56</v>
      </c>
      <c r="L187" t="n">
        <v>27.75</v>
      </c>
      <c r="M187" t="n">
        <v>1</v>
      </c>
      <c r="N187" t="n">
        <v>102.53</v>
      </c>
      <c r="O187" t="n">
        <v>41037.15</v>
      </c>
      <c r="P187" t="n">
        <v>77.44</v>
      </c>
      <c r="Q187" t="n">
        <v>202.81</v>
      </c>
      <c r="R187" t="n">
        <v>18.42</v>
      </c>
      <c r="S187" t="n">
        <v>13.89</v>
      </c>
      <c r="T187" t="n">
        <v>594.95</v>
      </c>
      <c r="U187" t="n">
        <v>0.75</v>
      </c>
      <c r="V187" t="n">
        <v>0.76</v>
      </c>
      <c r="W187" t="n">
        <v>0.64</v>
      </c>
      <c r="X187" t="n">
        <v>0.03</v>
      </c>
      <c r="Y187" t="n">
        <v>1</v>
      </c>
      <c r="Z187" t="n">
        <v>10</v>
      </c>
    </row>
    <row r="188">
      <c r="A188" t="n">
        <v>108</v>
      </c>
      <c r="B188" t="n">
        <v>140</v>
      </c>
      <c r="C188" t="inlineStr">
        <is>
          <t xml:space="preserve">CONCLUIDO	</t>
        </is>
      </c>
      <c r="D188" t="n">
        <v>12.3056</v>
      </c>
      <c r="E188" t="n">
        <v>8.130000000000001</v>
      </c>
      <c r="F188" t="n">
        <v>5.07</v>
      </c>
      <c r="G188" t="n">
        <v>101.37</v>
      </c>
      <c r="H188" t="n">
        <v>1.51</v>
      </c>
      <c r="I188" t="n">
        <v>3</v>
      </c>
      <c r="J188" t="n">
        <v>331.42</v>
      </c>
      <c r="K188" t="n">
        <v>60.56</v>
      </c>
      <c r="L188" t="n">
        <v>28</v>
      </c>
      <c r="M188" t="n">
        <v>1</v>
      </c>
      <c r="N188" t="n">
        <v>102.87</v>
      </c>
      <c r="O188" t="n">
        <v>41109.75</v>
      </c>
      <c r="P188" t="n">
        <v>77.59999999999999</v>
      </c>
      <c r="Q188" t="n">
        <v>202.81</v>
      </c>
      <c r="R188" t="n">
        <v>18.58</v>
      </c>
      <c r="S188" t="n">
        <v>13.89</v>
      </c>
      <c r="T188" t="n">
        <v>674.29</v>
      </c>
      <c r="U188" t="n">
        <v>0.75</v>
      </c>
      <c r="V188" t="n">
        <v>0.76</v>
      </c>
      <c r="W188" t="n">
        <v>0.64</v>
      </c>
      <c r="X188" t="n">
        <v>0.03</v>
      </c>
      <c r="Y188" t="n">
        <v>1</v>
      </c>
      <c r="Z188" t="n">
        <v>10</v>
      </c>
    </row>
    <row r="189">
      <c r="A189" t="n">
        <v>109</v>
      </c>
      <c r="B189" t="n">
        <v>140</v>
      </c>
      <c r="C189" t="inlineStr">
        <is>
          <t xml:space="preserve">CONCLUIDO	</t>
        </is>
      </c>
      <c r="D189" t="n">
        <v>12.3026</v>
      </c>
      <c r="E189" t="n">
        <v>8.130000000000001</v>
      </c>
      <c r="F189" t="n">
        <v>5.07</v>
      </c>
      <c r="G189" t="n">
        <v>101.41</v>
      </c>
      <c r="H189" t="n">
        <v>1.52</v>
      </c>
      <c r="I189" t="n">
        <v>3</v>
      </c>
      <c r="J189" t="n">
        <v>332.01</v>
      </c>
      <c r="K189" t="n">
        <v>60.56</v>
      </c>
      <c r="L189" t="n">
        <v>28.25</v>
      </c>
      <c r="M189" t="n">
        <v>1</v>
      </c>
      <c r="N189" t="n">
        <v>103.21</v>
      </c>
      <c r="O189" t="n">
        <v>41182.52</v>
      </c>
      <c r="P189" t="n">
        <v>77.73999999999999</v>
      </c>
      <c r="Q189" t="n">
        <v>202.81</v>
      </c>
      <c r="R189" t="n">
        <v>18.61</v>
      </c>
      <c r="S189" t="n">
        <v>13.89</v>
      </c>
      <c r="T189" t="n">
        <v>690.9400000000001</v>
      </c>
      <c r="U189" t="n">
        <v>0.75</v>
      </c>
      <c r="V189" t="n">
        <v>0.76</v>
      </c>
      <c r="W189" t="n">
        <v>0.64</v>
      </c>
      <c r="X189" t="n">
        <v>0.03</v>
      </c>
      <c r="Y189" t="n">
        <v>1</v>
      </c>
      <c r="Z189" t="n">
        <v>10</v>
      </c>
    </row>
    <row r="190">
      <c r="A190" t="n">
        <v>110</v>
      </c>
      <c r="B190" t="n">
        <v>140</v>
      </c>
      <c r="C190" t="inlineStr">
        <is>
          <t xml:space="preserve">CONCLUIDO	</t>
        </is>
      </c>
      <c r="D190" t="n">
        <v>12.3039</v>
      </c>
      <c r="E190" t="n">
        <v>8.130000000000001</v>
      </c>
      <c r="F190" t="n">
        <v>5.07</v>
      </c>
      <c r="G190" t="n">
        <v>101.39</v>
      </c>
      <c r="H190" t="n">
        <v>1.53</v>
      </c>
      <c r="I190" t="n">
        <v>3</v>
      </c>
      <c r="J190" t="n">
        <v>332.6</v>
      </c>
      <c r="K190" t="n">
        <v>60.56</v>
      </c>
      <c r="L190" t="n">
        <v>28.5</v>
      </c>
      <c r="M190" t="n">
        <v>1</v>
      </c>
      <c r="N190" t="n">
        <v>103.55</v>
      </c>
      <c r="O190" t="n">
        <v>41255.45</v>
      </c>
      <c r="P190" t="n">
        <v>77.88</v>
      </c>
      <c r="Q190" t="n">
        <v>202.81</v>
      </c>
      <c r="R190" t="n">
        <v>18.62</v>
      </c>
      <c r="S190" t="n">
        <v>13.89</v>
      </c>
      <c r="T190" t="n">
        <v>695.0700000000001</v>
      </c>
      <c r="U190" t="n">
        <v>0.75</v>
      </c>
      <c r="V190" t="n">
        <v>0.76</v>
      </c>
      <c r="W190" t="n">
        <v>0.64</v>
      </c>
      <c r="X190" t="n">
        <v>0.03</v>
      </c>
      <c r="Y190" t="n">
        <v>1</v>
      </c>
      <c r="Z190" t="n">
        <v>10</v>
      </c>
    </row>
    <row r="191">
      <c r="A191" t="n">
        <v>111</v>
      </c>
      <c r="B191" t="n">
        <v>140</v>
      </c>
      <c r="C191" t="inlineStr">
        <is>
          <t xml:space="preserve">CONCLUIDO	</t>
        </is>
      </c>
      <c r="D191" t="n">
        <v>12.3031</v>
      </c>
      <c r="E191" t="n">
        <v>8.130000000000001</v>
      </c>
      <c r="F191" t="n">
        <v>5.07</v>
      </c>
      <c r="G191" t="n">
        <v>101.41</v>
      </c>
      <c r="H191" t="n">
        <v>1.54</v>
      </c>
      <c r="I191" t="n">
        <v>3</v>
      </c>
      <c r="J191" t="n">
        <v>333.2</v>
      </c>
      <c r="K191" t="n">
        <v>60.56</v>
      </c>
      <c r="L191" t="n">
        <v>28.75</v>
      </c>
      <c r="M191" t="n">
        <v>1</v>
      </c>
      <c r="N191" t="n">
        <v>103.89</v>
      </c>
      <c r="O191" t="n">
        <v>41328.54</v>
      </c>
      <c r="P191" t="n">
        <v>78.02</v>
      </c>
      <c r="Q191" t="n">
        <v>202.81</v>
      </c>
      <c r="R191" t="n">
        <v>18.56</v>
      </c>
      <c r="S191" t="n">
        <v>13.89</v>
      </c>
      <c r="T191" t="n">
        <v>664.86</v>
      </c>
      <c r="U191" t="n">
        <v>0.75</v>
      </c>
      <c r="V191" t="n">
        <v>0.76</v>
      </c>
      <c r="W191" t="n">
        <v>0.64</v>
      </c>
      <c r="X191" t="n">
        <v>0.03</v>
      </c>
      <c r="Y191" t="n">
        <v>1</v>
      </c>
      <c r="Z191" t="n">
        <v>10</v>
      </c>
    </row>
    <row r="192">
      <c r="A192" t="n">
        <v>112</v>
      </c>
      <c r="B192" t="n">
        <v>140</v>
      </c>
      <c r="C192" t="inlineStr">
        <is>
          <t xml:space="preserve">CONCLUIDO	</t>
        </is>
      </c>
      <c r="D192" t="n">
        <v>12.3064</v>
      </c>
      <c r="E192" t="n">
        <v>8.130000000000001</v>
      </c>
      <c r="F192" t="n">
        <v>5.07</v>
      </c>
      <c r="G192" t="n">
        <v>101.36</v>
      </c>
      <c r="H192" t="n">
        <v>1.55</v>
      </c>
      <c r="I192" t="n">
        <v>3</v>
      </c>
      <c r="J192" t="n">
        <v>333.79</v>
      </c>
      <c r="K192" t="n">
        <v>60.56</v>
      </c>
      <c r="L192" t="n">
        <v>29</v>
      </c>
      <c r="M192" t="n">
        <v>1</v>
      </c>
      <c r="N192" t="n">
        <v>104.24</v>
      </c>
      <c r="O192" t="n">
        <v>41401.93</v>
      </c>
      <c r="P192" t="n">
        <v>78.01000000000001</v>
      </c>
      <c r="Q192" t="n">
        <v>202.82</v>
      </c>
      <c r="R192" t="n">
        <v>18.51</v>
      </c>
      <c r="S192" t="n">
        <v>13.89</v>
      </c>
      <c r="T192" t="n">
        <v>638.54</v>
      </c>
      <c r="U192" t="n">
        <v>0.75</v>
      </c>
      <c r="V192" t="n">
        <v>0.76</v>
      </c>
      <c r="W192" t="n">
        <v>0.64</v>
      </c>
      <c r="X192" t="n">
        <v>0.03</v>
      </c>
      <c r="Y192" t="n">
        <v>1</v>
      </c>
      <c r="Z192" t="n">
        <v>10</v>
      </c>
    </row>
    <row r="193">
      <c r="A193" t="n">
        <v>113</v>
      </c>
      <c r="B193" t="n">
        <v>140</v>
      </c>
      <c r="C193" t="inlineStr">
        <is>
          <t xml:space="preserve">CONCLUIDO	</t>
        </is>
      </c>
      <c r="D193" t="n">
        <v>12.3094</v>
      </c>
      <c r="E193" t="n">
        <v>8.119999999999999</v>
      </c>
      <c r="F193" t="n">
        <v>5.07</v>
      </c>
      <c r="G193" t="n">
        <v>101.32</v>
      </c>
      <c r="H193" t="n">
        <v>1.56</v>
      </c>
      <c r="I193" t="n">
        <v>3</v>
      </c>
      <c r="J193" t="n">
        <v>334.39</v>
      </c>
      <c r="K193" t="n">
        <v>60.56</v>
      </c>
      <c r="L193" t="n">
        <v>29.25</v>
      </c>
      <c r="M193" t="n">
        <v>1</v>
      </c>
      <c r="N193" t="n">
        <v>104.58</v>
      </c>
      <c r="O193" t="n">
        <v>41475.37</v>
      </c>
      <c r="P193" t="n">
        <v>78.06999999999999</v>
      </c>
      <c r="Q193" t="n">
        <v>202.81</v>
      </c>
      <c r="R193" t="n">
        <v>18.47</v>
      </c>
      <c r="S193" t="n">
        <v>13.89</v>
      </c>
      <c r="T193" t="n">
        <v>617.9299999999999</v>
      </c>
      <c r="U193" t="n">
        <v>0.75</v>
      </c>
      <c r="V193" t="n">
        <v>0.76</v>
      </c>
      <c r="W193" t="n">
        <v>0.64</v>
      </c>
      <c r="X193" t="n">
        <v>0.03</v>
      </c>
      <c r="Y193" t="n">
        <v>1</v>
      </c>
      <c r="Z193" t="n">
        <v>10</v>
      </c>
    </row>
    <row r="194">
      <c r="A194" t="n">
        <v>114</v>
      </c>
      <c r="B194" t="n">
        <v>140</v>
      </c>
      <c r="C194" t="inlineStr">
        <is>
          <t xml:space="preserve">CONCLUIDO	</t>
        </is>
      </c>
      <c r="D194" t="n">
        <v>12.3069</v>
      </c>
      <c r="E194" t="n">
        <v>8.130000000000001</v>
      </c>
      <c r="F194" t="n">
        <v>5.07</v>
      </c>
      <c r="G194" t="n">
        <v>101.36</v>
      </c>
      <c r="H194" t="n">
        <v>1.57</v>
      </c>
      <c r="I194" t="n">
        <v>3</v>
      </c>
      <c r="J194" t="n">
        <v>334.98</v>
      </c>
      <c r="K194" t="n">
        <v>60.56</v>
      </c>
      <c r="L194" t="n">
        <v>29.5</v>
      </c>
      <c r="M194" t="n">
        <v>1</v>
      </c>
      <c r="N194" t="n">
        <v>104.93</v>
      </c>
      <c r="O194" t="n">
        <v>41548.98</v>
      </c>
      <c r="P194" t="n">
        <v>78.20999999999999</v>
      </c>
      <c r="Q194" t="n">
        <v>202.81</v>
      </c>
      <c r="R194" t="n">
        <v>18.48</v>
      </c>
      <c r="S194" t="n">
        <v>13.89</v>
      </c>
      <c r="T194" t="n">
        <v>622.84</v>
      </c>
      <c r="U194" t="n">
        <v>0.75</v>
      </c>
      <c r="V194" t="n">
        <v>0.76</v>
      </c>
      <c r="W194" t="n">
        <v>0.64</v>
      </c>
      <c r="X194" t="n">
        <v>0.03</v>
      </c>
      <c r="Y194" t="n">
        <v>1</v>
      </c>
      <c r="Z194" t="n">
        <v>10</v>
      </c>
    </row>
    <row r="195">
      <c r="A195" t="n">
        <v>115</v>
      </c>
      <c r="B195" t="n">
        <v>140</v>
      </c>
      <c r="C195" t="inlineStr">
        <is>
          <t xml:space="preserve">CONCLUIDO	</t>
        </is>
      </c>
      <c r="D195" t="n">
        <v>12.3052</v>
      </c>
      <c r="E195" t="n">
        <v>8.130000000000001</v>
      </c>
      <c r="F195" t="n">
        <v>5.07</v>
      </c>
      <c r="G195" t="n">
        <v>101.38</v>
      </c>
      <c r="H195" t="n">
        <v>1.58</v>
      </c>
      <c r="I195" t="n">
        <v>3</v>
      </c>
      <c r="J195" t="n">
        <v>335.58</v>
      </c>
      <c r="K195" t="n">
        <v>60.56</v>
      </c>
      <c r="L195" t="n">
        <v>29.75</v>
      </c>
      <c r="M195" t="n">
        <v>1</v>
      </c>
      <c r="N195" t="n">
        <v>105.28</v>
      </c>
      <c r="O195" t="n">
        <v>41622.76</v>
      </c>
      <c r="P195" t="n">
        <v>78.29000000000001</v>
      </c>
      <c r="Q195" t="n">
        <v>202.81</v>
      </c>
      <c r="R195" t="n">
        <v>18.57</v>
      </c>
      <c r="S195" t="n">
        <v>13.89</v>
      </c>
      <c r="T195" t="n">
        <v>671.1900000000001</v>
      </c>
      <c r="U195" t="n">
        <v>0.75</v>
      </c>
      <c r="V195" t="n">
        <v>0.76</v>
      </c>
      <c r="W195" t="n">
        <v>0.64</v>
      </c>
      <c r="X195" t="n">
        <v>0.03</v>
      </c>
      <c r="Y195" t="n">
        <v>1</v>
      </c>
      <c r="Z195" t="n">
        <v>10</v>
      </c>
    </row>
    <row r="196">
      <c r="A196" t="n">
        <v>116</v>
      </c>
      <c r="B196" t="n">
        <v>140</v>
      </c>
      <c r="C196" t="inlineStr">
        <is>
          <t xml:space="preserve">CONCLUIDO	</t>
        </is>
      </c>
      <c r="D196" t="n">
        <v>12.3085</v>
      </c>
      <c r="E196" t="n">
        <v>8.119999999999999</v>
      </c>
      <c r="F196" t="n">
        <v>5.07</v>
      </c>
      <c r="G196" t="n">
        <v>101.33</v>
      </c>
      <c r="H196" t="n">
        <v>1.59</v>
      </c>
      <c r="I196" t="n">
        <v>3</v>
      </c>
      <c r="J196" t="n">
        <v>336.18</v>
      </c>
      <c r="K196" t="n">
        <v>60.56</v>
      </c>
      <c r="L196" t="n">
        <v>30</v>
      </c>
      <c r="M196" t="n">
        <v>1</v>
      </c>
      <c r="N196" t="n">
        <v>105.63</v>
      </c>
      <c r="O196" t="n">
        <v>41696.71</v>
      </c>
      <c r="P196" t="n">
        <v>78.34999999999999</v>
      </c>
      <c r="Q196" t="n">
        <v>202.81</v>
      </c>
      <c r="R196" t="n">
        <v>18.5</v>
      </c>
      <c r="S196" t="n">
        <v>13.89</v>
      </c>
      <c r="T196" t="n">
        <v>632.51</v>
      </c>
      <c r="U196" t="n">
        <v>0.75</v>
      </c>
      <c r="V196" t="n">
        <v>0.76</v>
      </c>
      <c r="W196" t="n">
        <v>0.64</v>
      </c>
      <c r="X196" t="n">
        <v>0.03</v>
      </c>
      <c r="Y196" t="n">
        <v>1</v>
      </c>
      <c r="Z196" t="n">
        <v>10</v>
      </c>
    </row>
    <row r="197">
      <c r="A197" t="n">
        <v>117</v>
      </c>
      <c r="B197" t="n">
        <v>140</v>
      </c>
      <c r="C197" t="inlineStr">
        <is>
          <t xml:space="preserve">CONCLUIDO	</t>
        </is>
      </c>
      <c r="D197" t="n">
        <v>12.306</v>
      </c>
      <c r="E197" t="n">
        <v>8.130000000000001</v>
      </c>
      <c r="F197" t="n">
        <v>5.07</v>
      </c>
      <c r="G197" t="n">
        <v>101.37</v>
      </c>
      <c r="H197" t="n">
        <v>1.6</v>
      </c>
      <c r="I197" t="n">
        <v>3</v>
      </c>
      <c r="J197" t="n">
        <v>336.78</v>
      </c>
      <c r="K197" t="n">
        <v>60.56</v>
      </c>
      <c r="L197" t="n">
        <v>30.25</v>
      </c>
      <c r="M197" t="n">
        <v>1</v>
      </c>
      <c r="N197" t="n">
        <v>105.98</v>
      </c>
      <c r="O197" t="n">
        <v>41770.83</v>
      </c>
      <c r="P197" t="n">
        <v>78.68000000000001</v>
      </c>
      <c r="Q197" t="n">
        <v>202.81</v>
      </c>
      <c r="R197" t="n">
        <v>18.56</v>
      </c>
      <c r="S197" t="n">
        <v>13.89</v>
      </c>
      <c r="T197" t="n">
        <v>666.25</v>
      </c>
      <c r="U197" t="n">
        <v>0.75</v>
      </c>
      <c r="V197" t="n">
        <v>0.76</v>
      </c>
      <c r="W197" t="n">
        <v>0.64</v>
      </c>
      <c r="X197" t="n">
        <v>0.03</v>
      </c>
      <c r="Y197" t="n">
        <v>1</v>
      </c>
      <c r="Z197" t="n">
        <v>10</v>
      </c>
    </row>
    <row r="198">
      <c r="A198" t="n">
        <v>118</v>
      </c>
      <c r="B198" t="n">
        <v>140</v>
      </c>
      <c r="C198" t="inlineStr">
        <is>
          <t xml:space="preserve">CONCLUIDO	</t>
        </is>
      </c>
      <c r="D198" t="n">
        <v>12.3026</v>
      </c>
      <c r="E198" t="n">
        <v>8.130000000000001</v>
      </c>
      <c r="F198" t="n">
        <v>5.07</v>
      </c>
      <c r="G198" t="n">
        <v>101.41</v>
      </c>
      <c r="H198" t="n">
        <v>1.61</v>
      </c>
      <c r="I198" t="n">
        <v>3</v>
      </c>
      <c r="J198" t="n">
        <v>337.39</v>
      </c>
      <c r="K198" t="n">
        <v>60.56</v>
      </c>
      <c r="L198" t="n">
        <v>30.5</v>
      </c>
      <c r="M198" t="n">
        <v>1</v>
      </c>
      <c r="N198" t="n">
        <v>106.33</v>
      </c>
      <c r="O198" t="n">
        <v>41845.13</v>
      </c>
      <c r="P198" t="n">
        <v>78.81999999999999</v>
      </c>
      <c r="Q198" t="n">
        <v>202.83</v>
      </c>
      <c r="R198" t="n">
        <v>18.59</v>
      </c>
      <c r="S198" t="n">
        <v>13.89</v>
      </c>
      <c r="T198" t="n">
        <v>681.5</v>
      </c>
      <c r="U198" t="n">
        <v>0.75</v>
      </c>
      <c r="V198" t="n">
        <v>0.76</v>
      </c>
      <c r="W198" t="n">
        <v>0.64</v>
      </c>
      <c r="X198" t="n">
        <v>0.03</v>
      </c>
      <c r="Y198" t="n">
        <v>1</v>
      </c>
      <c r="Z198" t="n">
        <v>10</v>
      </c>
    </row>
    <row r="199">
      <c r="A199" t="n">
        <v>119</v>
      </c>
      <c r="B199" t="n">
        <v>140</v>
      </c>
      <c r="C199" t="inlineStr">
        <is>
          <t xml:space="preserve">CONCLUIDO	</t>
        </is>
      </c>
      <c r="D199" t="n">
        <v>12.3018</v>
      </c>
      <c r="E199" t="n">
        <v>8.130000000000001</v>
      </c>
      <c r="F199" t="n">
        <v>5.07</v>
      </c>
      <c r="G199" t="n">
        <v>101.42</v>
      </c>
      <c r="H199" t="n">
        <v>1.62</v>
      </c>
      <c r="I199" t="n">
        <v>3</v>
      </c>
      <c r="J199" t="n">
        <v>337.99</v>
      </c>
      <c r="K199" t="n">
        <v>60.56</v>
      </c>
      <c r="L199" t="n">
        <v>30.75</v>
      </c>
      <c r="M199" t="n">
        <v>1</v>
      </c>
      <c r="N199" t="n">
        <v>106.68</v>
      </c>
      <c r="O199" t="n">
        <v>41919.61</v>
      </c>
      <c r="P199" t="n">
        <v>78.88</v>
      </c>
      <c r="Q199" t="n">
        <v>202.83</v>
      </c>
      <c r="R199" t="n">
        <v>18.66</v>
      </c>
      <c r="S199" t="n">
        <v>13.89</v>
      </c>
      <c r="T199" t="n">
        <v>715.33</v>
      </c>
      <c r="U199" t="n">
        <v>0.74</v>
      </c>
      <c r="V199" t="n">
        <v>0.76</v>
      </c>
      <c r="W199" t="n">
        <v>0.64</v>
      </c>
      <c r="X199" t="n">
        <v>0.03</v>
      </c>
      <c r="Y199" t="n">
        <v>1</v>
      </c>
      <c r="Z199" t="n">
        <v>10</v>
      </c>
    </row>
    <row r="200">
      <c r="A200" t="n">
        <v>120</v>
      </c>
      <c r="B200" t="n">
        <v>140</v>
      </c>
      <c r="C200" t="inlineStr">
        <is>
          <t xml:space="preserve">CONCLUIDO	</t>
        </is>
      </c>
      <c r="D200" t="n">
        <v>12.3039</v>
      </c>
      <c r="E200" t="n">
        <v>8.130000000000001</v>
      </c>
      <c r="F200" t="n">
        <v>5.07</v>
      </c>
      <c r="G200" t="n">
        <v>101.39</v>
      </c>
      <c r="H200" t="n">
        <v>1.63</v>
      </c>
      <c r="I200" t="n">
        <v>3</v>
      </c>
      <c r="J200" t="n">
        <v>338.59</v>
      </c>
      <c r="K200" t="n">
        <v>60.56</v>
      </c>
      <c r="L200" t="n">
        <v>31</v>
      </c>
      <c r="M200" t="n">
        <v>1</v>
      </c>
      <c r="N200" t="n">
        <v>107.04</v>
      </c>
      <c r="O200" t="n">
        <v>41994.26</v>
      </c>
      <c r="P200" t="n">
        <v>78.8</v>
      </c>
      <c r="Q200" t="n">
        <v>202.81</v>
      </c>
      <c r="R200" t="n">
        <v>18.54</v>
      </c>
      <c r="S200" t="n">
        <v>13.89</v>
      </c>
      <c r="T200" t="n">
        <v>655.23</v>
      </c>
      <c r="U200" t="n">
        <v>0.75</v>
      </c>
      <c r="V200" t="n">
        <v>0.76</v>
      </c>
      <c r="W200" t="n">
        <v>0.64</v>
      </c>
      <c r="X200" t="n">
        <v>0.03</v>
      </c>
      <c r="Y200" t="n">
        <v>1</v>
      </c>
      <c r="Z200" t="n">
        <v>10</v>
      </c>
    </row>
    <row r="201">
      <c r="A201" t="n">
        <v>121</v>
      </c>
      <c r="B201" t="n">
        <v>140</v>
      </c>
      <c r="C201" t="inlineStr">
        <is>
          <t xml:space="preserve">CONCLUIDO	</t>
        </is>
      </c>
      <c r="D201" t="n">
        <v>12.3077</v>
      </c>
      <c r="E201" t="n">
        <v>8.119999999999999</v>
      </c>
      <c r="F201" t="n">
        <v>5.07</v>
      </c>
      <c r="G201" t="n">
        <v>101.34</v>
      </c>
      <c r="H201" t="n">
        <v>1.64</v>
      </c>
      <c r="I201" t="n">
        <v>3</v>
      </c>
      <c r="J201" t="n">
        <v>339.2</v>
      </c>
      <c r="K201" t="n">
        <v>60.56</v>
      </c>
      <c r="L201" t="n">
        <v>31.25</v>
      </c>
      <c r="M201" t="n">
        <v>1</v>
      </c>
      <c r="N201" t="n">
        <v>107.4</v>
      </c>
      <c r="O201" t="n">
        <v>42069.09</v>
      </c>
      <c r="P201" t="n">
        <v>78.83</v>
      </c>
      <c r="Q201" t="n">
        <v>202.81</v>
      </c>
      <c r="R201" t="n">
        <v>18.55</v>
      </c>
      <c r="S201" t="n">
        <v>13.89</v>
      </c>
      <c r="T201" t="n">
        <v>658.8</v>
      </c>
      <c r="U201" t="n">
        <v>0.75</v>
      </c>
      <c r="V201" t="n">
        <v>0.76</v>
      </c>
      <c r="W201" t="n">
        <v>0.64</v>
      </c>
      <c r="X201" t="n">
        <v>0.03</v>
      </c>
      <c r="Y201" t="n">
        <v>1</v>
      </c>
      <c r="Z201" t="n">
        <v>10</v>
      </c>
    </row>
    <row r="202">
      <c r="A202" t="n">
        <v>122</v>
      </c>
      <c r="B202" t="n">
        <v>140</v>
      </c>
      <c r="C202" t="inlineStr">
        <is>
          <t xml:space="preserve">CONCLUIDO	</t>
        </is>
      </c>
      <c r="D202" t="n">
        <v>12.3026</v>
      </c>
      <c r="E202" t="n">
        <v>8.130000000000001</v>
      </c>
      <c r="F202" t="n">
        <v>5.07</v>
      </c>
      <c r="G202" t="n">
        <v>101.41</v>
      </c>
      <c r="H202" t="n">
        <v>1.65</v>
      </c>
      <c r="I202" t="n">
        <v>3</v>
      </c>
      <c r="J202" t="n">
        <v>339.81</v>
      </c>
      <c r="K202" t="n">
        <v>60.56</v>
      </c>
      <c r="L202" t="n">
        <v>31.5</v>
      </c>
      <c r="M202" t="n">
        <v>1</v>
      </c>
      <c r="N202" t="n">
        <v>107.75</v>
      </c>
      <c r="O202" t="n">
        <v>42144.11</v>
      </c>
      <c r="P202" t="n">
        <v>78.98999999999999</v>
      </c>
      <c r="Q202" t="n">
        <v>202.81</v>
      </c>
      <c r="R202" t="n">
        <v>18.62</v>
      </c>
      <c r="S202" t="n">
        <v>13.89</v>
      </c>
      <c r="T202" t="n">
        <v>697.04</v>
      </c>
      <c r="U202" t="n">
        <v>0.75</v>
      </c>
      <c r="V202" t="n">
        <v>0.76</v>
      </c>
      <c r="W202" t="n">
        <v>0.64</v>
      </c>
      <c r="X202" t="n">
        <v>0.03</v>
      </c>
      <c r="Y202" t="n">
        <v>1</v>
      </c>
      <c r="Z202" t="n">
        <v>10</v>
      </c>
    </row>
    <row r="203">
      <c r="A203" t="n">
        <v>123</v>
      </c>
      <c r="B203" t="n">
        <v>140</v>
      </c>
      <c r="C203" t="inlineStr">
        <is>
          <t xml:space="preserve">CONCLUIDO	</t>
        </is>
      </c>
      <c r="D203" t="n">
        <v>12.3018</v>
      </c>
      <c r="E203" t="n">
        <v>8.130000000000001</v>
      </c>
      <c r="F203" t="n">
        <v>5.07</v>
      </c>
      <c r="G203" t="n">
        <v>101.42</v>
      </c>
      <c r="H203" t="n">
        <v>1.66</v>
      </c>
      <c r="I203" t="n">
        <v>3</v>
      </c>
      <c r="J203" t="n">
        <v>340.42</v>
      </c>
      <c r="K203" t="n">
        <v>60.56</v>
      </c>
      <c r="L203" t="n">
        <v>31.75</v>
      </c>
      <c r="M203" t="n">
        <v>1</v>
      </c>
      <c r="N203" t="n">
        <v>108.11</v>
      </c>
      <c r="O203" t="n">
        <v>42219.3</v>
      </c>
      <c r="P203" t="n">
        <v>79.03</v>
      </c>
      <c r="Q203" t="n">
        <v>202.81</v>
      </c>
      <c r="R203" t="n">
        <v>18.68</v>
      </c>
      <c r="S203" t="n">
        <v>13.89</v>
      </c>
      <c r="T203" t="n">
        <v>724.6799999999999</v>
      </c>
      <c r="U203" t="n">
        <v>0.74</v>
      </c>
      <c r="V203" t="n">
        <v>0.76</v>
      </c>
      <c r="W203" t="n">
        <v>0.64</v>
      </c>
      <c r="X203" t="n">
        <v>0.03</v>
      </c>
      <c r="Y203" t="n">
        <v>1</v>
      </c>
      <c r="Z203" t="n">
        <v>10</v>
      </c>
    </row>
    <row r="204">
      <c r="A204" t="n">
        <v>124</v>
      </c>
      <c r="B204" t="n">
        <v>140</v>
      </c>
      <c r="C204" t="inlineStr">
        <is>
          <t xml:space="preserve">CONCLUIDO	</t>
        </is>
      </c>
      <c r="D204" t="n">
        <v>12.2963</v>
      </c>
      <c r="E204" t="n">
        <v>8.130000000000001</v>
      </c>
      <c r="F204" t="n">
        <v>5.07</v>
      </c>
      <c r="G204" t="n">
        <v>101.49</v>
      </c>
      <c r="H204" t="n">
        <v>1.67</v>
      </c>
      <c r="I204" t="n">
        <v>3</v>
      </c>
      <c r="J204" t="n">
        <v>341.03</v>
      </c>
      <c r="K204" t="n">
        <v>60.56</v>
      </c>
      <c r="L204" t="n">
        <v>32</v>
      </c>
      <c r="M204" t="n">
        <v>1</v>
      </c>
      <c r="N204" t="n">
        <v>108.48</v>
      </c>
      <c r="O204" t="n">
        <v>42294.68</v>
      </c>
      <c r="P204" t="n">
        <v>79.13</v>
      </c>
      <c r="Q204" t="n">
        <v>202.81</v>
      </c>
      <c r="R204" t="n">
        <v>18.74</v>
      </c>
      <c r="S204" t="n">
        <v>13.89</v>
      </c>
      <c r="T204" t="n">
        <v>753.22</v>
      </c>
      <c r="U204" t="n">
        <v>0.74</v>
      </c>
      <c r="V204" t="n">
        <v>0.76</v>
      </c>
      <c r="W204" t="n">
        <v>0.64</v>
      </c>
      <c r="X204" t="n">
        <v>0.04</v>
      </c>
      <c r="Y204" t="n">
        <v>1</v>
      </c>
      <c r="Z204" t="n">
        <v>10</v>
      </c>
    </row>
    <row r="205">
      <c r="A205" t="n">
        <v>125</v>
      </c>
      <c r="B205" t="n">
        <v>140</v>
      </c>
      <c r="C205" t="inlineStr">
        <is>
          <t xml:space="preserve">CONCLUIDO	</t>
        </is>
      </c>
      <c r="D205" t="n">
        <v>12.3022</v>
      </c>
      <c r="E205" t="n">
        <v>8.130000000000001</v>
      </c>
      <c r="F205" t="n">
        <v>5.07</v>
      </c>
      <c r="G205" t="n">
        <v>101.42</v>
      </c>
      <c r="H205" t="n">
        <v>1.68</v>
      </c>
      <c r="I205" t="n">
        <v>3</v>
      </c>
      <c r="J205" t="n">
        <v>341.64</v>
      </c>
      <c r="K205" t="n">
        <v>60.56</v>
      </c>
      <c r="L205" t="n">
        <v>32.25</v>
      </c>
      <c r="M205" t="n">
        <v>1</v>
      </c>
      <c r="N205" t="n">
        <v>108.84</v>
      </c>
      <c r="O205" t="n">
        <v>42370.23</v>
      </c>
      <c r="P205" t="n">
        <v>79.13</v>
      </c>
      <c r="Q205" t="n">
        <v>202.81</v>
      </c>
      <c r="R205" t="n">
        <v>18.64</v>
      </c>
      <c r="S205" t="n">
        <v>13.89</v>
      </c>
      <c r="T205" t="n">
        <v>702.91</v>
      </c>
      <c r="U205" t="n">
        <v>0.75</v>
      </c>
      <c r="V205" t="n">
        <v>0.76</v>
      </c>
      <c r="W205" t="n">
        <v>0.64</v>
      </c>
      <c r="X205" t="n">
        <v>0.03</v>
      </c>
      <c r="Y205" t="n">
        <v>1</v>
      </c>
      <c r="Z205" t="n">
        <v>10</v>
      </c>
    </row>
    <row r="206">
      <c r="A206" t="n">
        <v>126</v>
      </c>
      <c r="B206" t="n">
        <v>140</v>
      </c>
      <c r="C206" t="inlineStr">
        <is>
          <t xml:space="preserve">CONCLUIDO	</t>
        </is>
      </c>
      <c r="D206" t="n">
        <v>12.3018</v>
      </c>
      <c r="E206" t="n">
        <v>8.130000000000001</v>
      </c>
      <c r="F206" t="n">
        <v>5.07</v>
      </c>
      <c r="G206" t="n">
        <v>101.42</v>
      </c>
      <c r="H206" t="n">
        <v>1.69</v>
      </c>
      <c r="I206" t="n">
        <v>3</v>
      </c>
      <c r="J206" t="n">
        <v>342.26</v>
      </c>
      <c r="K206" t="n">
        <v>60.56</v>
      </c>
      <c r="L206" t="n">
        <v>32.5</v>
      </c>
      <c r="M206" t="n">
        <v>1</v>
      </c>
      <c r="N206" t="n">
        <v>109.2</v>
      </c>
      <c r="O206" t="n">
        <v>42445.98</v>
      </c>
      <c r="P206" t="n">
        <v>79.23999999999999</v>
      </c>
      <c r="Q206" t="n">
        <v>202.81</v>
      </c>
      <c r="R206" t="n">
        <v>18.6</v>
      </c>
      <c r="S206" t="n">
        <v>13.89</v>
      </c>
      <c r="T206" t="n">
        <v>686.8</v>
      </c>
      <c r="U206" t="n">
        <v>0.75</v>
      </c>
      <c r="V206" t="n">
        <v>0.76</v>
      </c>
      <c r="W206" t="n">
        <v>0.64</v>
      </c>
      <c r="X206" t="n">
        <v>0.03</v>
      </c>
      <c r="Y206" t="n">
        <v>1</v>
      </c>
      <c r="Z206" t="n">
        <v>10</v>
      </c>
    </row>
    <row r="207">
      <c r="A207" t="n">
        <v>127</v>
      </c>
      <c r="B207" t="n">
        <v>140</v>
      </c>
      <c r="C207" t="inlineStr">
        <is>
          <t xml:space="preserve">CONCLUIDO	</t>
        </is>
      </c>
      <c r="D207" t="n">
        <v>12.3005</v>
      </c>
      <c r="E207" t="n">
        <v>8.130000000000001</v>
      </c>
      <c r="F207" t="n">
        <v>5.07</v>
      </c>
      <c r="G207" t="n">
        <v>101.44</v>
      </c>
      <c r="H207" t="n">
        <v>1.7</v>
      </c>
      <c r="I207" t="n">
        <v>3</v>
      </c>
      <c r="J207" t="n">
        <v>342.87</v>
      </c>
      <c r="K207" t="n">
        <v>60.56</v>
      </c>
      <c r="L207" t="n">
        <v>32.75</v>
      </c>
      <c r="M207" t="n">
        <v>1</v>
      </c>
      <c r="N207" t="n">
        <v>109.57</v>
      </c>
      <c r="O207" t="n">
        <v>42521.91</v>
      </c>
      <c r="P207" t="n">
        <v>79.27</v>
      </c>
      <c r="Q207" t="n">
        <v>202.82</v>
      </c>
      <c r="R207" t="n">
        <v>18.64</v>
      </c>
      <c r="S207" t="n">
        <v>13.89</v>
      </c>
      <c r="T207" t="n">
        <v>705.27</v>
      </c>
      <c r="U207" t="n">
        <v>0.75</v>
      </c>
      <c r="V207" t="n">
        <v>0.76</v>
      </c>
      <c r="W207" t="n">
        <v>0.64</v>
      </c>
      <c r="X207" t="n">
        <v>0.03</v>
      </c>
      <c r="Y207" t="n">
        <v>1</v>
      </c>
      <c r="Z207" t="n">
        <v>10</v>
      </c>
    </row>
    <row r="208">
      <c r="A208" t="n">
        <v>128</v>
      </c>
      <c r="B208" t="n">
        <v>140</v>
      </c>
      <c r="C208" t="inlineStr">
        <is>
          <t xml:space="preserve">CONCLUIDO	</t>
        </is>
      </c>
      <c r="D208" t="n">
        <v>12.2997</v>
      </c>
      <c r="E208" t="n">
        <v>8.130000000000001</v>
      </c>
      <c r="F208" t="n">
        <v>5.07</v>
      </c>
      <c r="G208" t="n">
        <v>101.45</v>
      </c>
      <c r="H208" t="n">
        <v>1.71</v>
      </c>
      <c r="I208" t="n">
        <v>3</v>
      </c>
      <c r="J208" t="n">
        <v>343.49</v>
      </c>
      <c r="K208" t="n">
        <v>60.56</v>
      </c>
      <c r="L208" t="n">
        <v>33</v>
      </c>
      <c r="M208" t="n">
        <v>1</v>
      </c>
      <c r="N208" t="n">
        <v>109.94</v>
      </c>
      <c r="O208" t="n">
        <v>42598.03</v>
      </c>
      <c r="P208" t="n">
        <v>79.31999999999999</v>
      </c>
      <c r="Q208" t="n">
        <v>202.81</v>
      </c>
      <c r="R208" t="n">
        <v>18.71</v>
      </c>
      <c r="S208" t="n">
        <v>13.89</v>
      </c>
      <c r="T208" t="n">
        <v>738.13</v>
      </c>
      <c r="U208" t="n">
        <v>0.74</v>
      </c>
      <c r="V208" t="n">
        <v>0.76</v>
      </c>
      <c r="W208" t="n">
        <v>0.64</v>
      </c>
      <c r="X208" t="n">
        <v>0.03</v>
      </c>
      <c r="Y208" t="n">
        <v>1</v>
      </c>
      <c r="Z208" t="n">
        <v>10</v>
      </c>
    </row>
    <row r="209">
      <c r="A209" t="n">
        <v>129</v>
      </c>
      <c r="B209" t="n">
        <v>140</v>
      </c>
      <c r="C209" t="inlineStr">
        <is>
          <t xml:space="preserve">CONCLUIDO	</t>
        </is>
      </c>
      <c r="D209" t="n">
        <v>12.3001</v>
      </c>
      <c r="E209" t="n">
        <v>8.130000000000001</v>
      </c>
      <c r="F209" t="n">
        <v>5.07</v>
      </c>
      <c r="G209" t="n">
        <v>101.44</v>
      </c>
      <c r="H209" t="n">
        <v>1.72</v>
      </c>
      <c r="I209" t="n">
        <v>3</v>
      </c>
      <c r="J209" t="n">
        <v>344.11</v>
      </c>
      <c r="K209" t="n">
        <v>60.56</v>
      </c>
      <c r="L209" t="n">
        <v>33.25</v>
      </c>
      <c r="M209" t="n">
        <v>1</v>
      </c>
      <c r="N209" t="n">
        <v>110.3</v>
      </c>
      <c r="O209" t="n">
        <v>42674.47</v>
      </c>
      <c r="P209" t="n">
        <v>79.33</v>
      </c>
      <c r="Q209" t="n">
        <v>202.81</v>
      </c>
      <c r="R209" t="n">
        <v>18.66</v>
      </c>
      <c r="S209" t="n">
        <v>13.89</v>
      </c>
      <c r="T209" t="n">
        <v>715.64</v>
      </c>
      <c r="U209" t="n">
        <v>0.74</v>
      </c>
      <c r="V209" t="n">
        <v>0.76</v>
      </c>
      <c r="W209" t="n">
        <v>0.64</v>
      </c>
      <c r="X209" t="n">
        <v>0.03</v>
      </c>
      <c r="Y209" t="n">
        <v>1</v>
      </c>
      <c r="Z209" t="n">
        <v>10</v>
      </c>
    </row>
    <row r="210">
      <c r="A210" t="n">
        <v>130</v>
      </c>
      <c r="B210" t="n">
        <v>140</v>
      </c>
      <c r="C210" t="inlineStr">
        <is>
          <t xml:space="preserve">CONCLUIDO	</t>
        </is>
      </c>
      <c r="D210" t="n">
        <v>12.3005</v>
      </c>
      <c r="E210" t="n">
        <v>8.130000000000001</v>
      </c>
      <c r="F210" t="n">
        <v>5.07</v>
      </c>
      <c r="G210" t="n">
        <v>101.44</v>
      </c>
      <c r="H210" t="n">
        <v>1.73</v>
      </c>
      <c r="I210" t="n">
        <v>3</v>
      </c>
      <c r="J210" t="n">
        <v>344.73</v>
      </c>
      <c r="K210" t="n">
        <v>60.56</v>
      </c>
      <c r="L210" t="n">
        <v>33.5</v>
      </c>
      <c r="M210" t="n">
        <v>1</v>
      </c>
      <c r="N210" t="n">
        <v>110.67</v>
      </c>
      <c r="O210" t="n">
        <v>42750.97</v>
      </c>
      <c r="P210" t="n">
        <v>79.34</v>
      </c>
      <c r="Q210" t="n">
        <v>202.81</v>
      </c>
      <c r="R210" t="n">
        <v>18.6</v>
      </c>
      <c r="S210" t="n">
        <v>13.89</v>
      </c>
      <c r="T210" t="n">
        <v>682.52</v>
      </c>
      <c r="U210" t="n">
        <v>0.75</v>
      </c>
      <c r="V210" t="n">
        <v>0.76</v>
      </c>
      <c r="W210" t="n">
        <v>0.64</v>
      </c>
      <c r="X210" t="n">
        <v>0.03</v>
      </c>
      <c r="Y210" t="n">
        <v>1</v>
      </c>
      <c r="Z210" t="n">
        <v>10</v>
      </c>
    </row>
    <row r="211">
      <c r="A211" t="n">
        <v>131</v>
      </c>
      <c r="B211" t="n">
        <v>140</v>
      </c>
      <c r="C211" t="inlineStr">
        <is>
          <t xml:space="preserve">CONCLUIDO	</t>
        </is>
      </c>
      <c r="D211" t="n">
        <v>12.3005</v>
      </c>
      <c r="E211" t="n">
        <v>8.130000000000001</v>
      </c>
      <c r="F211" t="n">
        <v>5.07</v>
      </c>
      <c r="G211" t="n">
        <v>101.44</v>
      </c>
      <c r="H211" t="n">
        <v>1.74</v>
      </c>
      <c r="I211" t="n">
        <v>3</v>
      </c>
      <c r="J211" t="n">
        <v>345.35</v>
      </c>
      <c r="K211" t="n">
        <v>60.56</v>
      </c>
      <c r="L211" t="n">
        <v>33.75</v>
      </c>
      <c r="M211" t="n">
        <v>1</v>
      </c>
      <c r="N211" t="n">
        <v>111.05</v>
      </c>
      <c r="O211" t="n">
        <v>42827.67</v>
      </c>
      <c r="P211" t="n">
        <v>79.31</v>
      </c>
      <c r="Q211" t="n">
        <v>202.81</v>
      </c>
      <c r="R211" t="n">
        <v>18.64</v>
      </c>
      <c r="S211" t="n">
        <v>13.89</v>
      </c>
      <c r="T211" t="n">
        <v>704</v>
      </c>
      <c r="U211" t="n">
        <v>0.75</v>
      </c>
      <c r="V211" t="n">
        <v>0.76</v>
      </c>
      <c r="W211" t="n">
        <v>0.64</v>
      </c>
      <c r="X211" t="n">
        <v>0.03</v>
      </c>
      <c r="Y211" t="n">
        <v>1</v>
      </c>
      <c r="Z211" t="n">
        <v>10</v>
      </c>
    </row>
    <row r="212">
      <c r="A212" t="n">
        <v>132</v>
      </c>
      <c r="B212" t="n">
        <v>140</v>
      </c>
      <c r="C212" t="inlineStr">
        <is>
          <t xml:space="preserve">CONCLUIDO	</t>
        </is>
      </c>
      <c r="D212" t="n">
        <v>12.2968</v>
      </c>
      <c r="E212" t="n">
        <v>8.130000000000001</v>
      </c>
      <c r="F212" t="n">
        <v>5.07</v>
      </c>
      <c r="G212" t="n">
        <v>101.49</v>
      </c>
      <c r="H212" t="n">
        <v>1.75</v>
      </c>
      <c r="I212" t="n">
        <v>3</v>
      </c>
      <c r="J212" t="n">
        <v>345.97</v>
      </c>
      <c r="K212" t="n">
        <v>60.56</v>
      </c>
      <c r="L212" t="n">
        <v>34</v>
      </c>
      <c r="M212" t="n">
        <v>1</v>
      </c>
      <c r="N212" t="n">
        <v>111.42</v>
      </c>
      <c r="O212" t="n">
        <v>42904.56</v>
      </c>
      <c r="P212" t="n">
        <v>79.41</v>
      </c>
      <c r="Q212" t="n">
        <v>202.81</v>
      </c>
      <c r="R212" t="n">
        <v>18.74</v>
      </c>
      <c r="S212" t="n">
        <v>13.89</v>
      </c>
      <c r="T212" t="n">
        <v>754.5599999999999</v>
      </c>
      <c r="U212" t="n">
        <v>0.74</v>
      </c>
      <c r="V212" t="n">
        <v>0.76</v>
      </c>
      <c r="W212" t="n">
        <v>0.64</v>
      </c>
      <c r="X212" t="n">
        <v>0.04</v>
      </c>
      <c r="Y212" t="n">
        <v>1</v>
      </c>
      <c r="Z212" t="n">
        <v>10</v>
      </c>
    </row>
    <row r="213">
      <c r="A213" t="n">
        <v>133</v>
      </c>
      <c r="B213" t="n">
        <v>140</v>
      </c>
      <c r="C213" t="inlineStr">
        <is>
          <t xml:space="preserve">CONCLUIDO	</t>
        </is>
      </c>
      <c r="D213" t="n">
        <v>12.3001</v>
      </c>
      <c r="E213" t="n">
        <v>8.130000000000001</v>
      </c>
      <c r="F213" t="n">
        <v>5.07</v>
      </c>
      <c r="G213" t="n">
        <v>101.44</v>
      </c>
      <c r="H213" t="n">
        <v>1.76</v>
      </c>
      <c r="I213" t="n">
        <v>3</v>
      </c>
      <c r="J213" t="n">
        <v>346.6</v>
      </c>
      <c r="K213" t="n">
        <v>60.56</v>
      </c>
      <c r="L213" t="n">
        <v>34.25</v>
      </c>
      <c r="M213" t="n">
        <v>1</v>
      </c>
      <c r="N213" t="n">
        <v>111.8</v>
      </c>
      <c r="O213" t="n">
        <v>42981.64</v>
      </c>
      <c r="P213" t="n">
        <v>79.36</v>
      </c>
      <c r="Q213" t="n">
        <v>202.81</v>
      </c>
      <c r="R213" t="n">
        <v>18.71</v>
      </c>
      <c r="S213" t="n">
        <v>13.89</v>
      </c>
      <c r="T213" t="n">
        <v>737.96</v>
      </c>
      <c r="U213" t="n">
        <v>0.74</v>
      </c>
      <c r="V213" t="n">
        <v>0.76</v>
      </c>
      <c r="W213" t="n">
        <v>0.64</v>
      </c>
      <c r="X213" t="n">
        <v>0.03</v>
      </c>
      <c r="Y213" t="n">
        <v>1</v>
      </c>
      <c r="Z213" t="n">
        <v>10</v>
      </c>
    </row>
    <row r="214">
      <c r="A214" t="n">
        <v>134</v>
      </c>
      <c r="B214" t="n">
        <v>140</v>
      </c>
      <c r="C214" t="inlineStr">
        <is>
          <t xml:space="preserve">CONCLUIDO	</t>
        </is>
      </c>
      <c r="D214" t="n">
        <v>12.2976</v>
      </c>
      <c r="E214" t="n">
        <v>8.130000000000001</v>
      </c>
      <c r="F214" t="n">
        <v>5.07</v>
      </c>
      <c r="G214" t="n">
        <v>101.48</v>
      </c>
      <c r="H214" t="n">
        <v>1.77</v>
      </c>
      <c r="I214" t="n">
        <v>3</v>
      </c>
      <c r="J214" t="n">
        <v>347.23</v>
      </c>
      <c r="K214" t="n">
        <v>60.56</v>
      </c>
      <c r="L214" t="n">
        <v>34.5</v>
      </c>
      <c r="M214" t="n">
        <v>1</v>
      </c>
      <c r="N214" t="n">
        <v>112.17</v>
      </c>
      <c r="O214" t="n">
        <v>43058.93</v>
      </c>
      <c r="P214" t="n">
        <v>79.34999999999999</v>
      </c>
      <c r="Q214" t="n">
        <v>202.81</v>
      </c>
      <c r="R214" t="n">
        <v>18.73</v>
      </c>
      <c r="S214" t="n">
        <v>13.89</v>
      </c>
      <c r="T214" t="n">
        <v>748.3099999999999</v>
      </c>
      <c r="U214" t="n">
        <v>0.74</v>
      </c>
      <c r="V214" t="n">
        <v>0.76</v>
      </c>
      <c r="W214" t="n">
        <v>0.64</v>
      </c>
      <c r="X214" t="n">
        <v>0.04</v>
      </c>
      <c r="Y214" t="n">
        <v>1</v>
      </c>
      <c r="Z214" t="n">
        <v>10</v>
      </c>
    </row>
    <row r="215">
      <c r="A215" t="n">
        <v>135</v>
      </c>
      <c r="B215" t="n">
        <v>140</v>
      </c>
      <c r="C215" t="inlineStr">
        <is>
          <t xml:space="preserve">CONCLUIDO	</t>
        </is>
      </c>
      <c r="D215" t="n">
        <v>12.2959</v>
      </c>
      <c r="E215" t="n">
        <v>8.130000000000001</v>
      </c>
      <c r="F215" t="n">
        <v>5.08</v>
      </c>
      <c r="G215" t="n">
        <v>101.5</v>
      </c>
      <c r="H215" t="n">
        <v>1.78</v>
      </c>
      <c r="I215" t="n">
        <v>3</v>
      </c>
      <c r="J215" t="n">
        <v>347.85</v>
      </c>
      <c r="K215" t="n">
        <v>60.56</v>
      </c>
      <c r="L215" t="n">
        <v>34.75</v>
      </c>
      <c r="M215" t="n">
        <v>1</v>
      </c>
      <c r="N215" t="n">
        <v>112.55</v>
      </c>
      <c r="O215" t="n">
        <v>43136.41</v>
      </c>
      <c r="P215" t="n">
        <v>79.47</v>
      </c>
      <c r="Q215" t="n">
        <v>202.81</v>
      </c>
      <c r="R215" t="n">
        <v>18.78</v>
      </c>
      <c r="S215" t="n">
        <v>13.89</v>
      </c>
      <c r="T215" t="n">
        <v>777.02</v>
      </c>
      <c r="U215" t="n">
        <v>0.74</v>
      </c>
      <c r="V215" t="n">
        <v>0.76</v>
      </c>
      <c r="W215" t="n">
        <v>0.64</v>
      </c>
      <c r="X215" t="n">
        <v>0.04</v>
      </c>
      <c r="Y215" t="n">
        <v>1</v>
      </c>
      <c r="Z215" t="n">
        <v>10</v>
      </c>
    </row>
    <row r="216">
      <c r="A216" t="n">
        <v>136</v>
      </c>
      <c r="B216" t="n">
        <v>140</v>
      </c>
      <c r="C216" t="inlineStr">
        <is>
          <t xml:space="preserve">CONCLUIDO	</t>
        </is>
      </c>
      <c r="D216" t="n">
        <v>12.2959</v>
      </c>
      <c r="E216" t="n">
        <v>8.130000000000001</v>
      </c>
      <c r="F216" t="n">
        <v>5.08</v>
      </c>
      <c r="G216" t="n">
        <v>101.5</v>
      </c>
      <c r="H216" t="n">
        <v>1.79</v>
      </c>
      <c r="I216" t="n">
        <v>3</v>
      </c>
      <c r="J216" t="n">
        <v>348.48</v>
      </c>
      <c r="K216" t="n">
        <v>60.56</v>
      </c>
      <c r="L216" t="n">
        <v>35</v>
      </c>
      <c r="M216" t="n">
        <v>1</v>
      </c>
      <c r="N216" t="n">
        <v>112.93</v>
      </c>
      <c r="O216" t="n">
        <v>43214.09</v>
      </c>
      <c r="P216" t="n">
        <v>79.54000000000001</v>
      </c>
      <c r="Q216" t="n">
        <v>202.81</v>
      </c>
      <c r="R216" t="n">
        <v>18.81</v>
      </c>
      <c r="S216" t="n">
        <v>13.89</v>
      </c>
      <c r="T216" t="n">
        <v>788.49</v>
      </c>
      <c r="U216" t="n">
        <v>0.74</v>
      </c>
      <c r="V216" t="n">
        <v>0.76</v>
      </c>
      <c r="W216" t="n">
        <v>0.64</v>
      </c>
      <c r="X216" t="n">
        <v>0.04</v>
      </c>
      <c r="Y216" t="n">
        <v>1</v>
      </c>
      <c r="Z216" t="n">
        <v>10</v>
      </c>
    </row>
    <row r="217">
      <c r="A217" t="n">
        <v>137</v>
      </c>
      <c r="B217" t="n">
        <v>140</v>
      </c>
      <c r="C217" t="inlineStr">
        <is>
          <t xml:space="preserve">CONCLUIDO	</t>
        </is>
      </c>
      <c r="D217" t="n">
        <v>12.2984</v>
      </c>
      <c r="E217" t="n">
        <v>8.130000000000001</v>
      </c>
      <c r="F217" t="n">
        <v>5.07</v>
      </c>
      <c r="G217" t="n">
        <v>101.47</v>
      </c>
      <c r="H217" t="n">
        <v>1.8</v>
      </c>
      <c r="I217" t="n">
        <v>3</v>
      </c>
      <c r="J217" t="n">
        <v>349.12</v>
      </c>
      <c r="K217" t="n">
        <v>60.56</v>
      </c>
      <c r="L217" t="n">
        <v>35.25</v>
      </c>
      <c r="M217" t="n">
        <v>1</v>
      </c>
      <c r="N217" t="n">
        <v>113.31</v>
      </c>
      <c r="O217" t="n">
        <v>43291.97</v>
      </c>
      <c r="P217" t="n">
        <v>79.56999999999999</v>
      </c>
      <c r="Q217" t="n">
        <v>202.81</v>
      </c>
      <c r="R217" t="n">
        <v>18.77</v>
      </c>
      <c r="S217" t="n">
        <v>13.89</v>
      </c>
      <c r="T217" t="n">
        <v>767.5</v>
      </c>
      <c r="U217" t="n">
        <v>0.74</v>
      </c>
      <c r="V217" t="n">
        <v>0.76</v>
      </c>
      <c r="W217" t="n">
        <v>0.64</v>
      </c>
      <c r="X217" t="n">
        <v>0.04</v>
      </c>
      <c r="Y217" t="n">
        <v>1</v>
      </c>
      <c r="Z217" t="n">
        <v>10</v>
      </c>
    </row>
    <row r="218">
      <c r="A218" t="n">
        <v>138</v>
      </c>
      <c r="B218" t="n">
        <v>140</v>
      </c>
      <c r="C218" t="inlineStr">
        <is>
          <t xml:space="preserve">CONCLUIDO	</t>
        </is>
      </c>
      <c r="D218" t="n">
        <v>12.2997</v>
      </c>
      <c r="E218" t="n">
        <v>8.130000000000001</v>
      </c>
      <c r="F218" t="n">
        <v>5.07</v>
      </c>
      <c r="G218" t="n">
        <v>101.45</v>
      </c>
      <c r="H218" t="n">
        <v>1.81</v>
      </c>
      <c r="I218" t="n">
        <v>3</v>
      </c>
      <c r="J218" t="n">
        <v>349.75</v>
      </c>
      <c r="K218" t="n">
        <v>60.56</v>
      </c>
      <c r="L218" t="n">
        <v>35.5</v>
      </c>
      <c r="M218" t="n">
        <v>1</v>
      </c>
      <c r="N218" t="n">
        <v>113.69</v>
      </c>
      <c r="O218" t="n">
        <v>43370.05</v>
      </c>
      <c r="P218" t="n">
        <v>79.5</v>
      </c>
      <c r="Q218" t="n">
        <v>202.81</v>
      </c>
      <c r="R218" t="n">
        <v>18.72</v>
      </c>
      <c r="S218" t="n">
        <v>13.89</v>
      </c>
      <c r="T218" t="n">
        <v>744.22</v>
      </c>
      <c r="U218" t="n">
        <v>0.74</v>
      </c>
      <c r="V218" t="n">
        <v>0.76</v>
      </c>
      <c r="W218" t="n">
        <v>0.64</v>
      </c>
      <c r="X218" t="n">
        <v>0.03</v>
      </c>
      <c r="Y218" t="n">
        <v>1</v>
      </c>
      <c r="Z218" t="n">
        <v>10</v>
      </c>
    </row>
    <row r="219">
      <c r="A219" t="n">
        <v>139</v>
      </c>
      <c r="B219" t="n">
        <v>140</v>
      </c>
      <c r="C219" t="inlineStr">
        <is>
          <t xml:space="preserve">CONCLUIDO	</t>
        </is>
      </c>
      <c r="D219" t="n">
        <v>12.2959</v>
      </c>
      <c r="E219" t="n">
        <v>8.130000000000001</v>
      </c>
      <c r="F219" t="n">
        <v>5.08</v>
      </c>
      <c r="G219" t="n">
        <v>101.5</v>
      </c>
      <c r="H219" t="n">
        <v>1.82</v>
      </c>
      <c r="I219" t="n">
        <v>3</v>
      </c>
      <c r="J219" t="n">
        <v>350.38</v>
      </c>
      <c r="K219" t="n">
        <v>60.56</v>
      </c>
      <c r="L219" t="n">
        <v>35.75</v>
      </c>
      <c r="M219" t="n">
        <v>0</v>
      </c>
      <c r="N219" t="n">
        <v>114.08</v>
      </c>
      <c r="O219" t="n">
        <v>43448.34</v>
      </c>
      <c r="P219" t="n">
        <v>79.65000000000001</v>
      </c>
      <c r="Q219" t="n">
        <v>202.81</v>
      </c>
      <c r="R219" t="n">
        <v>18.73</v>
      </c>
      <c r="S219" t="n">
        <v>13.89</v>
      </c>
      <c r="T219" t="n">
        <v>751.91</v>
      </c>
      <c r="U219" t="n">
        <v>0.74</v>
      </c>
      <c r="V219" t="n">
        <v>0.76</v>
      </c>
      <c r="W219" t="n">
        <v>0.64</v>
      </c>
      <c r="X219" t="n">
        <v>0.04</v>
      </c>
      <c r="Y219" t="n">
        <v>1</v>
      </c>
      <c r="Z219" t="n">
        <v>10</v>
      </c>
    </row>
    <row r="220">
      <c r="A220" t="n">
        <v>0</v>
      </c>
      <c r="B220" t="n">
        <v>40</v>
      </c>
      <c r="C220" t="inlineStr">
        <is>
          <t xml:space="preserve">CONCLUIDO	</t>
        </is>
      </c>
      <c r="D220" t="n">
        <v>12.0184</v>
      </c>
      <c r="E220" t="n">
        <v>8.32</v>
      </c>
      <c r="F220" t="n">
        <v>5.72</v>
      </c>
      <c r="G220" t="n">
        <v>9.800000000000001</v>
      </c>
      <c r="H220" t="n">
        <v>0.2</v>
      </c>
      <c r="I220" t="n">
        <v>35</v>
      </c>
      <c r="J220" t="n">
        <v>89.87</v>
      </c>
      <c r="K220" t="n">
        <v>37.55</v>
      </c>
      <c r="L220" t="n">
        <v>1</v>
      </c>
      <c r="M220" t="n">
        <v>33</v>
      </c>
      <c r="N220" t="n">
        <v>11.32</v>
      </c>
      <c r="O220" t="n">
        <v>11317.98</v>
      </c>
      <c r="P220" t="n">
        <v>46.9</v>
      </c>
      <c r="Q220" t="n">
        <v>202.86</v>
      </c>
      <c r="R220" t="n">
        <v>38.6</v>
      </c>
      <c r="S220" t="n">
        <v>13.89</v>
      </c>
      <c r="T220" t="n">
        <v>10525.94</v>
      </c>
      <c r="U220" t="n">
        <v>0.36</v>
      </c>
      <c r="V220" t="n">
        <v>0.68</v>
      </c>
      <c r="W220" t="n">
        <v>0.7</v>
      </c>
      <c r="X220" t="n">
        <v>0.68</v>
      </c>
      <c r="Y220" t="n">
        <v>1</v>
      </c>
      <c r="Z220" t="n">
        <v>10</v>
      </c>
    </row>
    <row r="221">
      <c r="A221" t="n">
        <v>1</v>
      </c>
      <c r="B221" t="n">
        <v>40</v>
      </c>
      <c r="C221" t="inlineStr">
        <is>
          <t xml:space="preserve">CONCLUIDO	</t>
        </is>
      </c>
      <c r="D221" t="n">
        <v>12.4857</v>
      </c>
      <c r="E221" t="n">
        <v>8.01</v>
      </c>
      <c r="F221" t="n">
        <v>5.56</v>
      </c>
      <c r="G221" t="n">
        <v>12.35</v>
      </c>
      <c r="H221" t="n">
        <v>0.24</v>
      </c>
      <c r="I221" t="n">
        <v>27</v>
      </c>
      <c r="J221" t="n">
        <v>90.18000000000001</v>
      </c>
      <c r="K221" t="n">
        <v>37.55</v>
      </c>
      <c r="L221" t="n">
        <v>1.25</v>
      </c>
      <c r="M221" t="n">
        <v>25</v>
      </c>
      <c r="N221" t="n">
        <v>11.37</v>
      </c>
      <c r="O221" t="n">
        <v>11355.7</v>
      </c>
      <c r="P221" t="n">
        <v>45.1</v>
      </c>
      <c r="Q221" t="n">
        <v>202.83</v>
      </c>
      <c r="R221" t="n">
        <v>34.08</v>
      </c>
      <c r="S221" t="n">
        <v>13.89</v>
      </c>
      <c r="T221" t="n">
        <v>8305.620000000001</v>
      </c>
      <c r="U221" t="n">
        <v>0.41</v>
      </c>
      <c r="V221" t="n">
        <v>0.7</v>
      </c>
      <c r="W221" t="n">
        <v>0.67</v>
      </c>
      <c r="X221" t="n">
        <v>0.52</v>
      </c>
      <c r="Y221" t="n">
        <v>1</v>
      </c>
      <c r="Z221" t="n">
        <v>10</v>
      </c>
    </row>
    <row r="222">
      <c r="A222" t="n">
        <v>2</v>
      </c>
      <c r="B222" t="n">
        <v>40</v>
      </c>
      <c r="C222" t="inlineStr">
        <is>
          <t xml:space="preserve">CONCLUIDO	</t>
        </is>
      </c>
      <c r="D222" t="n">
        <v>12.7945</v>
      </c>
      <c r="E222" t="n">
        <v>7.82</v>
      </c>
      <c r="F222" t="n">
        <v>5.46</v>
      </c>
      <c r="G222" t="n">
        <v>14.89</v>
      </c>
      <c r="H222" t="n">
        <v>0.29</v>
      </c>
      <c r="I222" t="n">
        <v>22</v>
      </c>
      <c r="J222" t="n">
        <v>90.48</v>
      </c>
      <c r="K222" t="n">
        <v>37.55</v>
      </c>
      <c r="L222" t="n">
        <v>1.5</v>
      </c>
      <c r="M222" t="n">
        <v>20</v>
      </c>
      <c r="N222" t="n">
        <v>11.43</v>
      </c>
      <c r="O222" t="n">
        <v>11393.43</v>
      </c>
      <c r="P222" t="n">
        <v>43.82</v>
      </c>
      <c r="Q222" t="n">
        <v>202.81</v>
      </c>
      <c r="R222" t="n">
        <v>30.77</v>
      </c>
      <c r="S222" t="n">
        <v>13.89</v>
      </c>
      <c r="T222" t="n">
        <v>6673.9</v>
      </c>
      <c r="U222" t="n">
        <v>0.45</v>
      </c>
      <c r="V222" t="n">
        <v>0.71</v>
      </c>
      <c r="W222" t="n">
        <v>0.67</v>
      </c>
      <c r="X222" t="n">
        <v>0.42</v>
      </c>
      <c r="Y222" t="n">
        <v>1</v>
      </c>
      <c r="Z222" t="n">
        <v>10</v>
      </c>
    </row>
    <row r="223">
      <c r="A223" t="n">
        <v>3</v>
      </c>
      <c r="B223" t="n">
        <v>40</v>
      </c>
      <c r="C223" t="inlineStr">
        <is>
          <t xml:space="preserve">CONCLUIDO	</t>
        </is>
      </c>
      <c r="D223" t="n">
        <v>12.9767</v>
      </c>
      <c r="E223" t="n">
        <v>7.71</v>
      </c>
      <c r="F223" t="n">
        <v>5.41</v>
      </c>
      <c r="G223" t="n">
        <v>17.08</v>
      </c>
      <c r="H223" t="n">
        <v>0.34</v>
      </c>
      <c r="I223" t="n">
        <v>19</v>
      </c>
      <c r="J223" t="n">
        <v>90.79000000000001</v>
      </c>
      <c r="K223" t="n">
        <v>37.55</v>
      </c>
      <c r="L223" t="n">
        <v>1.75</v>
      </c>
      <c r="M223" t="n">
        <v>17</v>
      </c>
      <c r="N223" t="n">
        <v>11.49</v>
      </c>
      <c r="O223" t="n">
        <v>11431.19</v>
      </c>
      <c r="P223" t="n">
        <v>43.1</v>
      </c>
      <c r="Q223" t="n">
        <v>202.84</v>
      </c>
      <c r="R223" t="n">
        <v>29.14</v>
      </c>
      <c r="S223" t="n">
        <v>13.89</v>
      </c>
      <c r="T223" t="n">
        <v>5876.11</v>
      </c>
      <c r="U223" t="n">
        <v>0.48</v>
      </c>
      <c r="V223" t="n">
        <v>0.72</v>
      </c>
      <c r="W223" t="n">
        <v>0.67</v>
      </c>
      <c r="X223" t="n">
        <v>0.37</v>
      </c>
      <c r="Y223" t="n">
        <v>1</v>
      </c>
      <c r="Z223" t="n">
        <v>10</v>
      </c>
    </row>
    <row r="224">
      <c r="A224" t="n">
        <v>4</v>
      </c>
      <c r="B224" t="n">
        <v>40</v>
      </c>
      <c r="C224" t="inlineStr">
        <is>
          <t xml:space="preserve">CONCLUIDO	</t>
        </is>
      </c>
      <c r="D224" t="n">
        <v>13.1849</v>
      </c>
      <c r="E224" t="n">
        <v>7.58</v>
      </c>
      <c r="F224" t="n">
        <v>5.34</v>
      </c>
      <c r="G224" t="n">
        <v>20.03</v>
      </c>
      <c r="H224" t="n">
        <v>0.39</v>
      </c>
      <c r="I224" t="n">
        <v>16</v>
      </c>
      <c r="J224" t="n">
        <v>91.09999999999999</v>
      </c>
      <c r="K224" t="n">
        <v>37.55</v>
      </c>
      <c r="L224" t="n">
        <v>2</v>
      </c>
      <c r="M224" t="n">
        <v>14</v>
      </c>
      <c r="N224" t="n">
        <v>11.54</v>
      </c>
      <c r="O224" t="n">
        <v>11468.97</v>
      </c>
      <c r="P224" t="n">
        <v>41.88</v>
      </c>
      <c r="Q224" t="n">
        <v>202.84</v>
      </c>
      <c r="R224" t="n">
        <v>27.15</v>
      </c>
      <c r="S224" t="n">
        <v>13.89</v>
      </c>
      <c r="T224" t="n">
        <v>4895.34</v>
      </c>
      <c r="U224" t="n">
        <v>0.51</v>
      </c>
      <c r="V224" t="n">
        <v>0.72</v>
      </c>
      <c r="W224" t="n">
        <v>0.66</v>
      </c>
      <c r="X224" t="n">
        <v>0.3</v>
      </c>
      <c r="Y224" t="n">
        <v>1</v>
      </c>
      <c r="Z224" t="n">
        <v>10</v>
      </c>
    </row>
    <row r="225">
      <c r="A225" t="n">
        <v>5</v>
      </c>
      <c r="B225" t="n">
        <v>40</v>
      </c>
      <c r="C225" t="inlineStr">
        <is>
          <t xml:space="preserve">CONCLUIDO	</t>
        </is>
      </c>
      <c r="D225" t="n">
        <v>13.2519</v>
      </c>
      <c r="E225" t="n">
        <v>7.55</v>
      </c>
      <c r="F225" t="n">
        <v>5.32</v>
      </c>
      <c r="G225" t="n">
        <v>21.29</v>
      </c>
      <c r="H225" t="n">
        <v>0.43</v>
      </c>
      <c r="I225" t="n">
        <v>15</v>
      </c>
      <c r="J225" t="n">
        <v>91.40000000000001</v>
      </c>
      <c r="K225" t="n">
        <v>37.55</v>
      </c>
      <c r="L225" t="n">
        <v>2.25</v>
      </c>
      <c r="M225" t="n">
        <v>13</v>
      </c>
      <c r="N225" t="n">
        <v>11.6</v>
      </c>
      <c r="O225" t="n">
        <v>11506.78</v>
      </c>
      <c r="P225" t="n">
        <v>41.31</v>
      </c>
      <c r="Q225" t="n">
        <v>202.81</v>
      </c>
      <c r="R225" t="n">
        <v>26.67</v>
      </c>
      <c r="S225" t="n">
        <v>13.89</v>
      </c>
      <c r="T225" t="n">
        <v>4659.44</v>
      </c>
      <c r="U225" t="n">
        <v>0.52</v>
      </c>
      <c r="V225" t="n">
        <v>0.73</v>
      </c>
      <c r="W225" t="n">
        <v>0.66</v>
      </c>
      <c r="X225" t="n">
        <v>0.28</v>
      </c>
      <c r="Y225" t="n">
        <v>1</v>
      </c>
      <c r="Z225" t="n">
        <v>10</v>
      </c>
    </row>
    <row r="226">
      <c r="A226" t="n">
        <v>6</v>
      </c>
      <c r="B226" t="n">
        <v>40</v>
      </c>
      <c r="C226" t="inlineStr">
        <is>
          <t xml:space="preserve">CONCLUIDO	</t>
        </is>
      </c>
      <c r="D226" t="n">
        <v>13.3939</v>
      </c>
      <c r="E226" t="n">
        <v>7.47</v>
      </c>
      <c r="F226" t="n">
        <v>5.28</v>
      </c>
      <c r="G226" t="n">
        <v>24.37</v>
      </c>
      <c r="H226" t="n">
        <v>0.48</v>
      </c>
      <c r="I226" t="n">
        <v>13</v>
      </c>
      <c r="J226" t="n">
        <v>91.70999999999999</v>
      </c>
      <c r="K226" t="n">
        <v>37.55</v>
      </c>
      <c r="L226" t="n">
        <v>2.5</v>
      </c>
      <c r="M226" t="n">
        <v>11</v>
      </c>
      <c r="N226" t="n">
        <v>11.66</v>
      </c>
      <c r="O226" t="n">
        <v>11544.61</v>
      </c>
      <c r="P226" t="n">
        <v>40.62</v>
      </c>
      <c r="Q226" t="n">
        <v>202.84</v>
      </c>
      <c r="R226" t="n">
        <v>25.23</v>
      </c>
      <c r="S226" t="n">
        <v>13.89</v>
      </c>
      <c r="T226" t="n">
        <v>3950.32</v>
      </c>
      <c r="U226" t="n">
        <v>0.55</v>
      </c>
      <c r="V226" t="n">
        <v>0.73</v>
      </c>
      <c r="W226" t="n">
        <v>0.66</v>
      </c>
      <c r="X226" t="n">
        <v>0.24</v>
      </c>
      <c r="Y226" t="n">
        <v>1</v>
      </c>
      <c r="Z226" t="n">
        <v>10</v>
      </c>
    </row>
    <row r="227">
      <c r="A227" t="n">
        <v>7</v>
      </c>
      <c r="B227" t="n">
        <v>40</v>
      </c>
      <c r="C227" t="inlineStr">
        <is>
          <t xml:space="preserve">CONCLUIDO	</t>
        </is>
      </c>
      <c r="D227" t="n">
        <v>13.464</v>
      </c>
      <c r="E227" t="n">
        <v>7.43</v>
      </c>
      <c r="F227" t="n">
        <v>5.26</v>
      </c>
      <c r="G227" t="n">
        <v>26.3</v>
      </c>
      <c r="H227" t="n">
        <v>0.52</v>
      </c>
      <c r="I227" t="n">
        <v>12</v>
      </c>
      <c r="J227" t="n">
        <v>92.02</v>
      </c>
      <c r="K227" t="n">
        <v>37.55</v>
      </c>
      <c r="L227" t="n">
        <v>2.75</v>
      </c>
      <c r="M227" t="n">
        <v>10</v>
      </c>
      <c r="N227" t="n">
        <v>11.71</v>
      </c>
      <c r="O227" t="n">
        <v>11582.46</v>
      </c>
      <c r="P227" t="n">
        <v>40.1</v>
      </c>
      <c r="Q227" t="n">
        <v>202.81</v>
      </c>
      <c r="R227" t="n">
        <v>24.54</v>
      </c>
      <c r="S227" t="n">
        <v>13.89</v>
      </c>
      <c r="T227" t="n">
        <v>3608.3</v>
      </c>
      <c r="U227" t="n">
        <v>0.57</v>
      </c>
      <c r="V227" t="n">
        <v>0.74</v>
      </c>
      <c r="W227" t="n">
        <v>0.66</v>
      </c>
      <c r="X227" t="n">
        <v>0.22</v>
      </c>
      <c r="Y227" t="n">
        <v>1</v>
      </c>
      <c r="Z227" t="n">
        <v>10</v>
      </c>
    </row>
    <row r="228">
      <c r="A228" t="n">
        <v>8</v>
      </c>
      <c r="B228" t="n">
        <v>40</v>
      </c>
      <c r="C228" t="inlineStr">
        <is>
          <t xml:space="preserve">CONCLUIDO	</t>
        </is>
      </c>
      <c r="D228" t="n">
        <v>13.5338</v>
      </c>
      <c r="E228" t="n">
        <v>7.39</v>
      </c>
      <c r="F228" t="n">
        <v>5.24</v>
      </c>
      <c r="G228" t="n">
        <v>28.59</v>
      </c>
      <c r="H228" t="n">
        <v>0.57</v>
      </c>
      <c r="I228" t="n">
        <v>11</v>
      </c>
      <c r="J228" t="n">
        <v>92.31999999999999</v>
      </c>
      <c r="K228" t="n">
        <v>37.55</v>
      </c>
      <c r="L228" t="n">
        <v>3</v>
      </c>
      <c r="M228" t="n">
        <v>9</v>
      </c>
      <c r="N228" t="n">
        <v>11.77</v>
      </c>
      <c r="O228" t="n">
        <v>11620.34</v>
      </c>
      <c r="P228" t="n">
        <v>39.36</v>
      </c>
      <c r="Q228" t="n">
        <v>202.84</v>
      </c>
      <c r="R228" t="n">
        <v>24.11</v>
      </c>
      <c r="S228" t="n">
        <v>13.89</v>
      </c>
      <c r="T228" t="n">
        <v>3398.14</v>
      </c>
      <c r="U228" t="n">
        <v>0.58</v>
      </c>
      <c r="V228" t="n">
        <v>0.74</v>
      </c>
      <c r="W228" t="n">
        <v>0.65</v>
      </c>
      <c r="X228" t="n">
        <v>0.2</v>
      </c>
      <c r="Y228" t="n">
        <v>1</v>
      </c>
      <c r="Z228" t="n">
        <v>10</v>
      </c>
    </row>
    <row r="229">
      <c r="A229" t="n">
        <v>9</v>
      </c>
      <c r="B229" t="n">
        <v>40</v>
      </c>
      <c r="C229" t="inlineStr">
        <is>
          <t xml:space="preserve">CONCLUIDO	</t>
        </is>
      </c>
      <c r="D229" t="n">
        <v>13.6147</v>
      </c>
      <c r="E229" t="n">
        <v>7.34</v>
      </c>
      <c r="F229" t="n">
        <v>5.22</v>
      </c>
      <c r="G229" t="n">
        <v>31.3</v>
      </c>
      <c r="H229" t="n">
        <v>0.62</v>
      </c>
      <c r="I229" t="n">
        <v>10</v>
      </c>
      <c r="J229" t="n">
        <v>92.63</v>
      </c>
      <c r="K229" t="n">
        <v>37.55</v>
      </c>
      <c r="L229" t="n">
        <v>3.25</v>
      </c>
      <c r="M229" t="n">
        <v>8</v>
      </c>
      <c r="N229" t="n">
        <v>11.83</v>
      </c>
      <c r="O229" t="n">
        <v>11658.24</v>
      </c>
      <c r="P229" t="n">
        <v>38.71</v>
      </c>
      <c r="Q229" t="n">
        <v>202.81</v>
      </c>
      <c r="R229" t="n">
        <v>23.12</v>
      </c>
      <c r="S229" t="n">
        <v>13.89</v>
      </c>
      <c r="T229" t="n">
        <v>2911.01</v>
      </c>
      <c r="U229" t="n">
        <v>0.6</v>
      </c>
      <c r="V229" t="n">
        <v>0.74</v>
      </c>
      <c r="W229" t="n">
        <v>0.65</v>
      </c>
      <c r="X229" t="n">
        <v>0.18</v>
      </c>
      <c r="Y229" t="n">
        <v>1</v>
      </c>
      <c r="Z229" t="n">
        <v>10</v>
      </c>
    </row>
    <row r="230">
      <c r="A230" t="n">
        <v>10</v>
      </c>
      <c r="B230" t="n">
        <v>40</v>
      </c>
      <c r="C230" t="inlineStr">
        <is>
          <t xml:space="preserve">CONCLUIDO	</t>
        </is>
      </c>
      <c r="D230" t="n">
        <v>13.6877</v>
      </c>
      <c r="E230" t="n">
        <v>7.31</v>
      </c>
      <c r="F230" t="n">
        <v>5.2</v>
      </c>
      <c r="G230" t="n">
        <v>34.64</v>
      </c>
      <c r="H230" t="n">
        <v>0.66</v>
      </c>
      <c r="I230" t="n">
        <v>9</v>
      </c>
      <c r="J230" t="n">
        <v>92.94</v>
      </c>
      <c r="K230" t="n">
        <v>37.55</v>
      </c>
      <c r="L230" t="n">
        <v>3.5</v>
      </c>
      <c r="M230" t="n">
        <v>7</v>
      </c>
      <c r="N230" t="n">
        <v>11.88</v>
      </c>
      <c r="O230" t="n">
        <v>11696.16</v>
      </c>
      <c r="P230" t="n">
        <v>37.78</v>
      </c>
      <c r="Q230" t="n">
        <v>202.83</v>
      </c>
      <c r="R230" t="n">
        <v>22.51</v>
      </c>
      <c r="S230" t="n">
        <v>13.89</v>
      </c>
      <c r="T230" t="n">
        <v>2607.57</v>
      </c>
      <c r="U230" t="n">
        <v>0.62</v>
      </c>
      <c r="V230" t="n">
        <v>0.74</v>
      </c>
      <c r="W230" t="n">
        <v>0.65</v>
      </c>
      <c r="X230" t="n">
        <v>0.16</v>
      </c>
      <c r="Y230" t="n">
        <v>1</v>
      </c>
      <c r="Z230" t="n">
        <v>10</v>
      </c>
    </row>
    <row r="231">
      <c r="A231" t="n">
        <v>11</v>
      </c>
      <c r="B231" t="n">
        <v>40</v>
      </c>
      <c r="C231" t="inlineStr">
        <is>
          <t xml:space="preserve">CONCLUIDO	</t>
        </is>
      </c>
      <c r="D231" t="n">
        <v>13.6586</v>
      </c>
      <c r="E231" t="n">
        <v>7.32</v>
      </c>
      <c r="F231" t="n">
        <v>5.21</v>
      </c>
      <c r="G231" t="n">
        <v>34.74</v>
      </c>
      <c r="H231" t="n">
        <v>0.71</v>
      </c>
      <c r="I231" t="n">
        <v>9</v>
      </c>
      <c r="J231" t="n">
        <v>93.23999999999999</v>
      </c>
      <c r="K231" t="n">
        <v>37.55</v>
      </c>
      <c r="L231" t="n">
        <v>3.75</v>
      </c>
      <c r="M231" t="n">
        <v>7</v>
      </c>
      <c r="N231" t="n">
        <v>11.94</v>
      </c>
      <c r="O231" t="n">
        <v>11734.1</v>
      </c>
      <c r="P231" t="n">
        <v>37.4</v>
      </c>
      <c r="Q231" t="n">
        <v>202.81</v>
      </c>
      <c r="R231" t="n">
        <v>22.99</v>
      </c>
      <c r="S231" t="n">
        <v>13.89</v>
      </c>
      <c r="T231" t="n">
        <v>2849.36</v>
      </c>
      <c r="U231" t="n">
        <v>0.6</v>
      </c>
      <c r="V231" t="n">
        <v>0.74</v>
      </c>
      <c r="W231" t="n">
        <v>0.65</v>
      </c>
      <c r="X231" t="n">
        <v>0.17</v>
      </c>
      <c r="Y231" t="n">
        <v>1</v>
      </c>
      <c r="Z231" t="n">
        <v>10</v>
      </c>
    </row>
    <row r="232">
      <c r="A232" t="n">
        <v>12</v>
      </c>
      <c r="B232" t="n">
        <v>40</v>
      </c>
      <c r="C232" t="inlineStr">
        <is>
          <t xml:space="preserve">CONCLUIDO	</t>
        </is>
      </c>
      <c r="D232" t="n">
        <v>13.7667</v>
      </c>
      <c r="E232" t="n">
        <v>7.26</v>
      </c>
      <c r="F232" t="n">
        <v>5.17</v>
      </c>
      <c r="G232" t="n">
        <v>38.8</v>
      </c>
      <c r="H232" t="n">
        <v>0.75</v>
      </c>
      <c r="I232" t="n">
        <v>8</v>
      </c>
      <c r="J232" t="n">
        <v>93.55</v>
      </c>
      <c r="K232" t="n">
        <v>37.55</v>
      </c>
      <c r="L232" t="n">
        <v>4</v>
      </c>
      <c r="M232" t="n">
        <v>6</v>
      </c>
      <c r="N232" t="n">
        <v>12</v>
      </c>
      <c r="O232" t="n">
        <v>11772.07</v>
      </c>
      <c r="P232" t="n">
        <v>36.46</v>
      </c>
      <c r="Q232" t="n">
        <v>202.82</v>
      </c>
      <c r="R232" t="n">
        <v>21.73</v>
      </c>
      <c r="S232" t="n">
        <v>13.89</v>
      </c>
      <c r="T232" t="n">
        <v>2224.61</v>
      </c>
      <c r="U232" t="n">
        <v>0.64</v>
      </c>
      <c r="V232" t="n">
        <v>0.75</v>
      </c>
      <c r="W232" t="n">
        <v>0.65</v>
      </c>
      <c r="X232" t="n">
        <v>0.13</v>
      </c>
      <c r="Y232" t="n">
        <v>1</v>
      </c>
      <c r="Z232" t="n">
        <v>10</v>
      </c>
    </row>
    <row r="233">
      <c r="A233" t="n">
        <v>13</v>
      </c>
      <c r="B233" t="n">
        <v>40</v>
      </c>
      <c r="C233" t="inlineStr">
        <is>
          <t xml:space="preserve">CONCLUIDO	</t>
        </is>
      </c>
      <c r="D233" t="n">
        <v>13.8291</v>
      </c>
      <c r="E233" t="n">
        <v>7.23</v>
      </c>
      <c r="F233" t="n">
        <v>5.16</v>
      </c>
      <c r="G233" t="n">
        <v>44.22</v>
      </c>
      <c r="H233" t="n">
        <v>0.8</v>
      </c>
      <c r="I233" t="n">
        <v>7</v>
      </c>
      <c r="J233" t="n">
        <v>93.86</v>
      </c>
      <c r="K233" t="n">
        <v>37.55</v>
      </c>
      <c r="L233" t="n">
        <v>4.25</v>
      </c>
      <c r="M233" t="n">
        <v>5</v>
      </c>
      <c r="N233" t="n">
        <v>12.06</v>
      </c>
      <c r="O233" t="n">
        <v>11810.06</v>
      </c>
      <c r="P233" t="n">
        <v>35.65</v>
      </c>
      <c r="Q233" t="n">
        <v>202.83</v>
      </c>
      <c r="R233" t="n">
        <v>21.28</v>
      </c>
      <c r="S233" t="n">
        <v>13.89</v>
      </c>
      <c r="T233" t="n">
        <v>2006.19</v>
      </c>
      <c r="U233" t="n">
        <v>0.65</v>
      </c>
      <c r="V233" t="n">
        <v>0.75</v>
      </c>
      <c r="W233" t="n">
        <v>0.65</v>
      </c>
      <c r="X233" t="n">
        <v>0.12</v>
      </c>
      <c r="Y233" t="n">
        <v>1</v>
      </c>
      <c r="Z233" t="n">
        <v>10</v>
      </c>
    </row>
    <row r="234">
      <c r="A234" t="n">
        <v>14</v>
      </c>
      <c r="B234" t="n">
        <v>40</v>
      </c>
      <c r="C234" t="inlineStr">
        <is>
          <t xml:space="preserve">CONCLUIDO	</t>
        </is>
      </c>
      <c r="D234" t="n">
        <v>13.8291</v>
      </c>
      <c r="E234" t="n">
        <v>7.23</v>
      </c>
      <c r="F234" t="n">
        <v>5.16</v>
      </c>
      <c r="G234" t="n">
        <v>44.22</v>
      </c>
      <c r="H234" t="n">
        <v>0.84</v>
      </c>
      <c r="I234" t="n">
        <v>7</v>
      </c>
      <c r="J234" t="n">
        <v>94.17</v>
      </c>
      <c r="K234" t="n">
        <v>37.55</v>
      </c>
      <c r="L234" t="n">
        <v>4.5</v>
      </c>
      <c r="M234" t="n">
        <v>3</v>
      </c>
      <c r="N234" t="n">
        <v>12.12</v>
      </c>
      <c r="O234" t="n">
        <v>11848.08</v>
      </c>
      <c r="P234" t="n">
        <v>35.68</v>
      </c>
      <c r="Q234" t="n">
        <v>202.83</v>
      </c>
      <c r="R234" t="n">
        <v>21.23</v>
      </c>
      <c r="S234" t="n">
        <v>13.89</v>
      </c>
      <c r="T234" t="n">
        <v>1978.28</v>
      </c>
      <c r="U234" t="n">
        <v>0.65</v>
      </c>
      <c r="V234" t="n">
        <v>0.75</v>
      </c>
      <c r="W234" t="n">
        <v>0.65</v>
      </c>
      <c r="X234" t="n">
        <v>0.12</v>
      </c>
      <c r="Y234" t="n">
        <v>1</v>
      </c>
      <c r="Z234" t="n">
        <v>10</v>
      </c>
    </row>
    <row r="235">
      <c r="A235" t="n">
        <v>15</v>
      </c>
      <c r="B235" t="n">
        <v>40</v>
      </c>
      <c r="C235" t="inlineStr">
        <is>
          <t xml:space="preserve">CONCLUIDO	</t>
        </is>
      </c>
      <c r="D235" t="n">
        <v>13.8307</v>
      </c>
      <c r="E235" t="n">
        <v>7.23</v>
      </c>
      <c r="F235" t="n">
        <v>5.16</v>
      </c>
      <c r="G235" t="n">
        <v>44.21</v>
      </c>
      <c r="H235" t="n">
        <v>0.88</v>
      </c>
      <c r="I235" t="n">
        <v>7</v>
      </c>
      <c r="J235" t="n">
        <v>94.48</v>
      </c>
      <c r="K235" t="n">
        <v>37.55</v>
      </c>
      <c r="L235" t="n">
        <v>4.75</v>
      </c>
      <c r="M235" t="n">
        <v>2</v>
      </c>
      <c r="N235" t="n">
        <v>12.17</v>
      </c>
      <c r="O235" t="n">
        <v>11886.12</v>
      </c>
      <c r="P235" t="n">
        <v>35.75</v>
      </c>
      <c r="Q235" t="n">
        <v>202.83</v>
      </c>
      <c r="R235" t="n">
        <v>21.26</v>
      </c>
      <c r="S235" t="n">
        <v>13.89</v>
      </c>
      <c r="T235" t="n">
        <v>1997.29</v>
      </c>
      <c r="U235" t="n">
        <v>0.65</v>
      </c>
      <c r="V235" t="n">
        <v>0.75</v>
      </c>
      <c r="W235" t="n">
        <v>0.65</v>
      </c>
      <c r="X235" t="n">
        <v>0.12</v>
      </c>
      <c r="Y235" t="n">
        <v>1</v>
      </c>
      <c r="Z235" t="n">
        <v>10</v>
      </c>
    </row>
    <row r="236">
      <c r="A236" t="n">
        <v>16</v>
      </c>
      <c r="B236" t="n">
        <v>40</v>
      </c>
      <c r="C236" t="inlineStr">
        <is>
          <t xml:space="preserve">CONCLUIDO	</t>
        </is>
      </c>
      <c r="D236" t="n">
        <v>13.8302</v>
      </c>
      <c r="E236" t="n">
        <v>7.23</v>
      </c>
      <c r="F236" t="n">
        <v>5.16</v>
      </c>
      <c r="G236" t="n">
        <v>44.21</v>
      </c>
      <c r="H236" t="n">
        <v>0.93</v>
      </c>
      <c r="I236" t="n">
        <v>7</v>
      </c>
      <c r="J236" t="n">
        <v>94.79000000000001</v>
      </c>
      <c r="K236" t="n">
        <v>37.55</v>
      </c>
      <c r="L236" t="n">
        <v>5</v>
      </c>
      <c r="M236" t="n">
        <v>2</v>
      </c>
      <c r="N236" t="n">
        <v>12.23</v>
      </c>
      <c r="O236" t="n">
        <v>11924.18</v>
      </c>
      <c r="P236" t="n">
        <v>35.49</v>
      </c>
      <c r="Q236" t="n">
        <v>202.83</v>
      </c>
      <c r="R236" t="n">
        <v>21.25</v>
      </c>
      <c r="S236" t="n">
        <v>13.89</v>
      </c>
      <c r="T236" t="n">
        <v>1992.07</v>
      </c>
      <c r="U236" t="n">
        <v>0.65</v>
      </c>
      <c r="V236" t="n">
        <v>0.75</v>
      </c>
      <c r="W236" t="n">
        <v>0.65</v>
      </c>
      <c r="X236" t="n">
        <v>0.12</v>
      </c>
      <c r="Y236" t="n">
        <v>1</v>
      </c>
      <c r="Z236" t="n">
        <v>10</v>
      </c>
    </row>
    <row r="237">
      <c r="A237" t="n">
        <v>17</v>
      </c>
      <c r="B237" t="n">
        <v>40</v>
      </c>
      <c r="C237" t="inlineStr">
        <is>
          <t xml:space="preserve">CONCLUIDO	</t>
        </is>
      </c>
      <c r="D237" t="n">
        <v>13.8196</v>
      </c>
      <c r="E237" t="n">
        <v>7.24</v>
      </c>
      <c r="F237" t="n">
        <v>5.16</v>
      </c>
      <c r="G237" t="n">
        <v>44.26</v>
      </c>
      <c r="H237" t="n">
        <v>0.97</v>
      </c>
      <c r="I237" t="n">
        <v>7</v>
      </c>
      <c r="J237" t="n">
        <v>95.09</v>
      </c>
      <c r="K237" t="n">
        <v>37.55</v>
      </c>
      <c r="L237" t="n">
        <v>5.25</v>
      </c>
      <c r="M237" t="n">
        <v>1</v>
      </c>
      <c r="N237" t="n">
        <v>12.29</v>
      </c>
      <c r="O237" t="n">
        <v>11962.27</v>
      </c>
      <c r="P237" t="n">
        <v>35.46</v>
      </c>
      <c r="Q237" t="n">
        <v>202.83</v>
      </c>
      <c r="R237" t="n">
        <v>21.28</v>
      </c>
      <c r="S237" t="n">
        <v>13.89</v>
      </c>
      <c r="T237" t="n">
        <v>2006.73</v>
      </c>
      <c r="U237" t="n">
        <v>0.65</v>
      </c>
      <c r="V237" t="n">
        <v>0.75</v>
      </c>
      <c r="W237" t="n">
        <v>0.66</v>
      </c>
      <c r="X237" t="n">
        <v>0.13</v>
      </c>
      <c r="Y237" t="n">
        <v>1</v>
      </c>
      <c r="Z237" t="n">
        <v>10</v>
      </c>
    </row>
    <row r="238">
      <c r="A238" t="n">
        <v>18</v>
      </c>
      <c r="B238" t="n">
        <v>40</v>
      </c>
      <c r="C238" t="inlineStr">
        <is>
          <t xml:space="preserve">CONCLUIDO	</t>
        </is>
      </c>
      <c r="D238" t="n">
        <v>13.819</v>
      </c>
      <c r="E238" t="n">
        <v>7.24</v>
      </c>
      <c r="F238" t="n">
        <v>5.16</v>
      </c>
      <c r="G238" t="n">
        <v>44.26</v>
      </c>
      <c r="H238" t="n">
        <v>1.01</v>
      </c>
      <c r="I238" t="n">
        <v>7</v>
      </c>
      <c r="J238" t="n">
        <v>95.40000000000001</v>
      </c>
      <c r="K238" t="n">
        <v>37.55</v>
      </c>
      <c r="L238" t="n">
        <v>5.5</v>
      </c>
      <c r="M238" t="n">
        <v>1</v>
      </c>
      <c r="N238" t="n">
        <v>12.35</v>
      </c>
      <c r="O238" t="n">
        <v>12000.38</v>
      </c>
      <c r="P238" t="n">
        <v>35.34</v>
      </c>
      <c r="Q238" t="n">
        <v>202.83</v>
      </c>
      <c r="R238" t="n">
        <v>21.38</v>
      </c>
      <c r="S238" t="n">
        <v>13.89</v>
      </c>
      <c r="T238" t="n">
        <v>2053.08</v>
      </c>
      <c r="U238" t="n">
        <v>0.65</v>
      </c>
      <c r="V238" t="n">
        <v>0.75</v>
      </c>
      <c r="W238" t="n">
        <v>0.65</v>
      </c>
      <c r="X238" t="n">
        <v>0.13</v>
      </c>
      <c r="Y238" t="n">
        <v>1</v>
      </c>
      <c r="Z238" t="n">
        <v>10</v>
      </c>
    </row>
    <row r="239">
      <c r="A239" t="n">
        <v>19</v>
      </c>
      <c r="B239" t="n">
        <v>40</v>
      </c>
      <c r="C239" t="inlineStr">
        <is>
          <t xml:space="preserve">CONCLUIDO	</t>
        </is>
      </c>
      <c r="D239" t="n">
        <v>13.8132</v>
      </c>
      <c r="E239" t="n">
        <v>7.24</v>
      </c>
      <c r="F239" t="n">
        <v>5.17</v>
      </c>
      <c r="G239" t="n">
        <v>44.29</v>
      </c>
      <c r="H239" t="n">
        <v>1.06</v>
      </c>
      <c r="I239" t="n">
        <v>7</v>
      </c>
      <c r="J239" t="n">
        <v>95.70999999999999</v>
      </c>
      <c r="K239" t="n">
        <v>37.55</v>
      </c>
      <c r="L239" t="n">
        <v>5.75</v>
      </c>
      <c r="M239" t="n">
        <v>1</v>
      </c>
      <c r="N239" t="n">
        <v>12.41</v>
      </c>
      <c r="O239" t="n">
        <v>12038.51</v>
      </c>
      <c r="P239" t="n">
        <v>35.22</v>
      </c>
      <c r="Q239" t="n">
        <v>202.83</v>
      </c>
      <c r="R239" t="n">
        <v>21.42</v>
      </c>
      <c r="S239" t="n">
        <v>13.89</v>
      </c>
      <c r="T239" t="n">
        <v>2075.7</v>
      </c>
      <c r="U239" t="n">
        <v>0.65</v>
      </c>
      <c r="V239" t="n">
        <v>0.75</v>
      </c>
      <c r="W239" t="n">
        <v>0.66</v>
      </c>
      <c r="X239" t="n">
        <v>0.13</v>
      </c>
      <c r="Y239" t="n">
        <v>1</v>
      </c>
      <c r="Z239" t="n">
        <v>10</v>
      </c>
    </row>
    <row r="240">
      <c r="A240" t="n">
        <v>20</v>
      </c>
      <c r="B240" t="n">
        <v>40</v>
      </c>
      <c r="C240" t="inlineStr">
        <is>
          <t xml:space="preserve">CONCLUIDO	</t>
        </is>
      </c>
      <c r="D240" t="n">
        <v>13.8164</v>
      </c>
      <c r="E240" t="n">
        <v>7.24</v>
      </c>
      <c r="F240" t="n">
        <v>5.17</v>
      </c>
      <c r="G240" t="n">
        <v>44.28</v>
      </c>
      <c r="H240" t="n">
        <v>1.1</v>
      </c>
      <c r="I240" t="n">
        <v>7</v>
      </c>
      <c r="J240" t="n">
        <v>96.02</v>
      </c>
      <c r="K240" t="n">
        <v>37.55</v>
      </c>
      <c r="L240" t="n">
        <v>6</v>
      </c>
      <c r="M240" t="n">
        <v>0</v>
      </c>
      <c r="N240" t="n">
        <v>12.47</v>
      </c>
      <c r="O240" t="n">
        <v>12076.67</v>
      </c>
      <c r="P240" t="n">
        <v>35.28</v>
      </c>
      <c r="Q240" t="n">
        <v>202.83</v>
      </c>
      <c r="R240" t="n">
        <v>21.39</v>
      </c>
      <c r="S240" t="n">
        <v>13.89</v>
      </c>
      <c r="T240" t="n">
        <v>2058.02</v>
      </c>
      <c r="U240" t="n">
        <v>0.65</v>
      </c>
      <c r="V240" t="n">
        <v>0.75</v>
      </c>
      <c r="W240" t="n">
        <v>0.65</v>
      </c>
      <c r="X240" t="n">
        <v>0.13</v>
      </c>
      <c r="Y240" t="n">
        <v>1</v>
      </c>
      <c r="Z240" t="n">
        <v>10</v>
      </c>
    </row>
    <row r="241">
      <c r="A241" t="n">
        <v>0</v>
      </c>
      <c r="B241" t="n">
        <v>125</v>
      </c>
      <c r="C241" t="inlineStr">
        <is>
          <t xml:space="preserve">CONCLUIDO	</t>
        </is>
      </c>
      <c r="D241" t="n">
        <v>7.6933</v>
      </c>
      <c r="E241" t="n">
        <v>13</v>
      </c>
      <c r="F241" t="n">
        <v>6.61</v>
      </c>
      <c r="G241" t="n">
        <v>5.15</v>
      </c>
      <c r="H241" t="n">
        <v>0.07000000000000001</v>
      </c>
      <c r="I241" t="n">
        <v>77</v>
      </c>
      <c r="J241" t="n">
        <v>242.64</v>
      </c>
      <c r="K241" t="n">
        <v>58.47</v>
      </c>
      <c r="L241" t="n">
        <v>1</v>
      </c>
      <c r="M241" t="n">
        <v>75</v>
      </c>
      <c r="N241" t="n">
        <v>58.17</v>
      </c>
      <c r="O241" t="n">
        <v>30160.1</v>
      </c>
      <c r="P241" t="n">
        <v>105.84</v>
      </c>
      <c r="Q241" t="n">
        <v>203.01</v>
      </c>
      <c r="R241" t="n">
        <v>66.33</v>
      </c>
      <c r="S241" t="n">
        <v>13.89</v>
      </c>
      <c r="T241" t="n">
        <v>24181.83</v>
      </c>
      <c r="U241" t="n">
        <v>0.21</v>
      </c>
      <c r="V241" t="n">
        <v>0.59</v>
      </c>
      <c r="W241" t="n">
        <v>0.77</v>
      </c>
      <c r="X241" t="n">
        <v>1.56</v>
      </c>
      <c r="Y241" t="n">
        <v>1</v>
      </c>
      <c r="Z241" t="n">
        <v>10</v>
      </c>
    </row>
    <row r="242">
      <c r="A242" t="n">
        <v>1</v>
      </c>
      <c r="B242" t="n">
        <v>125</v>
      </c>
      <c r="C242" t="inlineStr">
        <is>
          <t xml:space="preserve">CONCLUIDO	</t>
        </is>
      </c>
      <c r="D242" t="n">
        <v>8.538500000000001</v>
      </c>
      <c r="E242" t="n">
        <v>11.71</v>
      </c>
      <c r="F242" t="n">
        <v>6.22</v>
      </c>
      <c r="G242" t="n">
        <v>6.43</v>
      </c>
      <c r="H242" t="n">
        <v>0.09</v>
      </c>
      <c r="I242" t="n">
        <v>58</v>
      </c>
      <c r="J242" t="n">
        <v>243.08</v>
      </c>
      <c r="K242" t="n">
        <v>58.47</v>
      </c>
      <c r="L242" t="n">
        <v>1.25</v>
      </c>
      <c r="M242" t="n">
        <v>56</v>
      </c>
      <c r="N242" t="n">
        <v>58.36</v>
      </c>
      <c r="O242" t="n">
        <v>30214.33</v>
      </c>
      <c r="P242" t="n">
        <v>99.44</v>
      </c>
      <c r="Q242" t="n">
        <v>202.88</v>
      </c>
      <c r="R242" t="n">
        <v>54.11</v>
      </c>
      <c r="S242" t="n">
        <v>13.89</v>
      </c>
      <c r="T242" t="n">
        <v>18167.02</v>
      </c>
      <c r="U242" t="n">
        <v>0.26</v>
      </c>
      <c r="V242" t="n">
        <v>0.62</v>
      </c>
      <c r="W242" t="n">
        <v>0.74</v>
      </c>
      <c r="X242" t="n">
        <v>1.18</v>
      </c>
      <c r="Y242" t="n">
        <v>1</v>
      </c>
      <c r="Z242" t="n">
        <v>10</v>
      </c>
    </row>
    <row r="243">
      <c r="A243" t="n">
        <v>2</v>
      </c>
      <c r="B243" t="n">
        <v>125</v>
      </c>
      <c r="C243" t="inlineStr">
        <is>
          <t xml:space="preserve">CONCLUIDO	</t>
        </is>
      </c>
      <c r="D243" t="n">
        <v>9.136799999999999</v>
      </c>
      <c r="E243" t="n">
        <v>10.94</v>
      </c>
      <c r="F243" t="n">
        <v>5.97</v>
      </c>
      <c r="G243" t="n">
        <v>7.62</v>
      </c>
      <c r="H243" t="n">
        <v>0.11</v>
      </c>
      <c r="I243" t="n">
        <v>47</v>
      </c>
      <c r="J243" t="n">
        <v>243.52</v>
      </c>
      <c r="K243" t="n">
        <v>58.47</v>
      </c>
      <c r="L243" t="n">
        <v>1.5</v>
      </c>
      <c r="M243" t="n">
        <v>45</v>
      </c>
      <c r="N243" t="n">
        <v>58.55</v>
      </c>
      <c r="O243" t="n">
        <v>30268.64</v>
      </c>
      <c r="P243" t="n">
        <v>95.3</v>
      </c>
      <c r="Q243" t="n">
        <v>202.86</v>
      </c>
      <c r="R243" t="n">
        <v>46.57</v>
      </c>
      <c r="S243" t="n">
        <v>13.89</v>
      </c>
      <c r="T243" t="n">
        <v>14450.86</v>
      </c>
      <c r="U243" t="n">
        <v>0.3</v>
      </c>
      <c r="V243" t="n">
        <v>0.65</v>
      </c>
      <c r="W243" t="n">
        <v>0.71</v>
      </c>
      <c r="X243" t="n">
        <v>0.93</v>
      </c>
      <c r="Y243" t="n">
        <v>1</v>
      </c>
      <c r="Z243" t="n">
        <v>10</v>
      </c>
    </row>
    <row r="244">
      <c r="A244" t="n">
        <v>3</v>
      </c>
      <c r="B244" t="n">
        <v>125</v>
      </c>
      <c r="C244" t="inlineStr">
        <is>
          <t xml:space="preserve">CONCLUIDO	</t>
        </is>
      </c>
      <c r="D244" t="n">
        <v>9.5928</v>
      </c>
      <c r="E244" t="n">
        <v>10.42</v>
      </c>
      <c r="F244" t="n">
        <v>5.83</v>
      </c>
      <c r="G244" t="n">
        <v>8.960000000000001</v>
      </c>
      <c r="H244" t="n">
        <v>0.13</v>
      </c>
      <c r="I244" t="n">
        <v>39</v>
      </c>
      <c r="J244" t="n">
        <v>243.96</v>
      </c>
      <c r="K244" t="n">
        <v>58.47</v>
      </c>
      <c r="L244" t="n">
        <v>1.75</v>
      </c>
      <c r="M244" t="n">
        <v>37</v>
      </c>
      <c r="N244" t="n">
        <v>58.74</v>
      </c>
      <c r="O244" t="n">
        <v>30323.01</v>
      </c>
      <c r="P244" t="n">
        <v>92.91</v>
      </c>
      <c r="Q244" t="n">
        <v>202.84</v>
      </c>
      <c r="R244" t="n">
        <v>42.03</v>
      </c>
      <c r="S244" t="n">
        <v>13.89</v>
      </c>
      <c r="T244" t="n">
        <v>12218.42</v>
      </c>
      <c r="U244" t="n">
        <v>0.33</v>
      </c>
      <c r="V244" t="n">
        <v>0.66</v>
      </c>
      <c r="W244" t="n">
        <v>0.71</v>
      </c>
      <c r="X244" t="n">
        <v>0.79</v>
      </c>
      <c r="Y244" t="n">
        <v>1</v>
      </c>
      <c r="Z244" t="n">
        <v>10</v>
      </c>
    </row>
    <row r="245">
      <c r="A245" t="n">
        <v>4</v>
      </c>
      <c r="B245" t="n">
        <v>125</v>
      </c>
      <c r="C245" t="inlineStr">
        <is>
          <t xml:space="preserve">CONCLUIDO	</t>
        </is>
      </c>
      <c r="D245" t="n">
        <v>9.934900000000001</v>
      </c>
      <c r="E245" t="n">
        <v>10.07</v>
      </c>
      <c r="F245" t="n">
        <v>5.7</v>
      </c>
      <c r="G245" t="n">
        <v>10.06</v>
      </c>
      <c r="H245" t="n">
        <v>0.15</v>
      </c>
      <c r="I245" t="n">
        <v>34</v>
      </c>
      <c r="J245" t="n">
        <v>244.41</v>
      </c>
      <c r="K245" t="n">
        <v>58.47</v>
      </c>
      <c r="L245" t="n">
        <v>2</v>
      </c>
      <c r="M245" t="n">
        <v>32</v>
      </c>
      <c r="N245" t="n">
        <v>58.93</v>
      </c>
      <c r="O245" t="n">
        <v>30377.45</v>
      </c>
      <c r="P245" t="n">
        <v>90.81999999999999</v>
      </c>
      <c r="Q245" t="n">
        <v>202.81</v>
      </c>
      <c r="R245" t="n">
        <v>38.16</v>
      </c>
      <c r="S245" t="n">
        <v>13.89</v>
      </c>
      <c r="T245" t="n">
        <v>10309.96</v>
      </c>
      <c r="U245" t="n">
        <v>0.36</v>
      </c>
      <c r="V245" t="n">
        <v>0.68</v>
      </c>
      <c r="W245" t="n">
        <v>0.7</v>
      </c>
      <c r="X245" t="n">
        <v>0.67</v>
      </c>
      <c r="Y245" t="n">
        <v>1</v>
      </c>
      <c r="Z245" t="n">
        <v>10</v>
      </c>
    </row>
    <row r="246">
      <c r="A246" t="n">
        <v>5</v>
      </c>
      <c r="B246" t="n">
        <v>125</v>
      </c>
      <c r="C246" t="inlineStr">
        <is>
          <t xml:space="preserve">CONCLUIDO	</t>
        </is>
      </c>
      <c r="D246" t="n">
        <v>10.2029</v>
      </c>
      <c r="E246" t="n">
        <v>9.800000000000001</v>
      </c>
      <c r="F246" t="n">
        <v>5.63</v>
      </c>
      <c r="G246" t="n">
        <v>11.25</v>
      </c>
      <c r="H246" t="n">
        <v>0.16</v>
      </c>
      <c r="I246" t="n">
        <v>30</v>
      </c>
      <c r="J246" t="n">
        <v>244.85</v>
      </c>
      <c r="K246" t="n">
        <v>58.47</v>
      </c>
      <c r="L246" t="n">
        <v>2.25</v>
      </c>
      <c r="M246" t="n">
        <v>28</v>
      </c>
      <c r="N246" t="n">
        <v>59.12</v>
      </c>
      <c r="O246" t="n">
        <v>30431.96</v>
      </c>
      <c r="P246" t="n">
        <v>89.53</v>
      </c>
      <c r="Q246" t="n">
        <v>202.82</v>
      </c>
      <c r="R246" t="n">
        <v>35.82</v>
      </c>
      <c r="S246" t="n">
        <v>13.89</v>
      </c>
      <c r="T246" t="n">
        <v>9158.530000000001</v>
      </c>
      <c r="U246" t="n">
        <v>0.39</v>
      </c>
      <c r="V246" t="n">
        <v>0.6899999999999999</v>
      </c>
      <c r="W246" t="n">
        <v>0.6899999999999999</v>
      </c>
      <c r="X246" t="n">
        <v>0.59</v>
      </c>
      <c r="Y246" t="n">
        <v>1</v>
      </c>
      <c r="Z246" t="n">
        <v>10</v>
      </c>
    </row>
    <row r="247">
      <c r="A247" t="n">
        <v>6</v>
      </c>
      <c r="B247" t="n">
        <v>125</v>
      </c>
      <c r="C247" t="inlineStr">
        <is>
          <t xml:space="preserve">CONCLUIDO	</t>
        </is>
      </c>
      <c r="D247" t="n">
        <v>10.42</v>
      </c>
      <c r="E247" t="n">
        <v>9.6</v>
      </c>
      <c r="F247" t="n">
        <v>5.57</v>
      </c>
      <c r="G247" t="n">
        <v>12.37</v>
      </c>
      <c r="H247" t="n">
        <v>0.18</v>
      </c>
      <c r="I247" t="n">
        <v>27</v>
      </c>
      <c r="J247" t="n">
        <v>245.29</v>
      </c>
      <c r="K247" t="n">
        <v>58.47</v>
      </c>
      <c r="L247" t="n">
        <v>2.5</v>
      </c>
      <c r="M247" t="n">
        <v>25</v>
      </c>
      <c r="N247" t="n">
        <v>59.32</v>
      </c>
      <c r="O247" t="n">
        <v>30486.54</v>
      </c>
      <c r="P247" t="n">
        <v>88.39</v>
      </c>
      <c r="Q247" t="n">
        <v>202.83</v>
      </c>
      <c r="R247" t="n">
        <v>33.85</v>
      </c>
      <c r="S247" t="n">
        <v>13.89</v>
      </c>
      <c r="T247" t="n">
        <v>8191.04</v>
      </c>
      <c r="U247" t="n">
        <v>0.41</v>
      </c>
      <c r="V247" t="n">
        <v>0.7</v>
      </c>
      <c r="W247" t="n">
        <v>0.6899999999999999</v>
      </c>
      <c r="X247" t="n">
        <v>0.53</v>
      </c>
      <c r="Y247" t="n">
        <v>1</v>
      </c>
      <c r="Z247" t="n">
        <v>10</v>
      </c>
    </row>
    <row r="248">
      <c r="A248" t="n">
        <v>7</v>
      </c>
      <c r="B248" t="n">
        <v>125</v>
      </c>
      <c r="C248" t="inlineStr">
        <is>
          <t xml:space="preserve">CONCLUIDO	</t>
        </is>
      </c>
      <c r="D248" t="n">
        <v>10.6594</v>
      </c>
      <c r="E248" t="n">
        <v>9.380000000000001</v>
      </c>
      <c r="F248" t="n">
        <v>5.49</v>
      </c>
      <c r="G248" t="n">
        <v>13.73</v>
      </c>
      <c r="H248" t="n">
        <v>0.2</v>
      </c>
      <c r="I248" t="n">
        <v>24</v>
      </c>
      <c r="J248" t="n">
        <v>245.73</v>
      </c>
      <c r="K248" t="n">
        <v>58.47</v>
      </c>
      <c r="L248" t="n">
        <v>2.75</v>
      </c>
      <c r="M248" t="n">
        <v>22</v>
      </c>
      <c r="N248" t="n">
        <v>59.51</v>
      </c>
      <c r="O248" t="n">
        <v>30541.19</v>
      </c>
      <c r="P248" t="n">
        <v>87.05</v>
      </c>
      <c r="Q248" t="n">
        <v>202.86</v>
      </c>
      <c r="R248" t="n">
        <v>31.71</v>
      </c>
      <c r="S248" t="n">
        <v>13.89</v>
      </c>
      <c r="T248" t="n">
        <v>7133.98</v>
      </c>
      <c r="U248" t="n">
        <v>0.44</v>
      </c>
      <c r="V248" t="n">
        <v>0.7</v>
      </c>
      <c r="W248" t="n">
        <v>0.67</v>
      </c>
      <c r="X248" t="n">
        <v>0.45</v>
      </c>
      <c r="Y248" t="n">
        <v>1</v>
      </c>
      <c r="Z248" t="n">
        <v>10</v>
      </c>
    </row>
    <row r="249">
      <c r="A249" t="n">
        <v>8</v>
      </c>
      <c r="B249" t="n">
        <v>125</v>
      </c>
      <c r="C249" t="inlineStr">
        <is>
          <t xml:space="preserve">CONCLUIDO	</t>
        </is>
      </c>
      <c r="D249" t="n">
        <v>10.803</v>
      </c>
      <c r="E249" t="n">
        <v>9.26</v>
      </c>
      <c r="F249" t="n">
        <v>5.46</v>
      </c>
      <c r="G249" t="n">
        <v>14.89</v>
      </c>
      <c r="H249" t="n">
        <v>0.22</v>
      </c>
      <c r="I249" t="n">
        <v>22</v>
      </c>
      <c r="J249" t="n">
        <v>246.18</v>
      </c>
      <c r="K249" t="n">
        <v>58.47</v>
      </c>
      <c r="L249" t="n">
        <v>3</v>
      </c>
      <c r="M249" t="n">
        <v>20</v>
      </c>
      <c r="N249" t="n">
        <v>59.7</v>
      </c>
      <c r="O249" t="n">
        <v>30595.91</v>
      </c>
      <c r="P249" t="n">
        <v>86.45999999999999</v>
      </c>
      <c r="Q249" t="n">
        <v>202.81</v>
      </c>
      <c r="R249" t="n">
        <v>30.88</v>
      </c>
      <c r="S249" t="n">
        <v>13.89</v>
      </c>
      <c r="T249" t="n">
        <v>6728.5</v>
      </c>
      <c r="U249" t="n">
        <v>0.45</v>
      </c>
      <c r="V249" t="n">
        <v>0.71</v>
      </c>
      <c r="W249" t="n">
        <v>0.67</v>
      </c>
      <c r="X249" t="n">
        <v>0.42</v>
      </c>
      <c r="Y249" t="n">
        <v>1</v>
      </c>
      <c r="Z249" t="n">
        <v>10</v>
      </c>
    </row>
    <row r="250">
      <c r="A250" t="n">
        <v>9</v>
      </c>
      <c r="B250" t="n">
        <v>125</v>
      </c>
      <c r="C250" t="inlineStr">
        <is>
          <t xml:space="preserve">CONCLUIDO	</t>
        </is>
      </c>
      <c r="D250" t="n">
        <v>10.9506</v>
      </c>
      <c r="E250" t="n">
        <v>9.130000000000001</v>
      </c>
      <c r="F250" t="n">
        <v>5.43</v>
      </c>
      <c r="G250" t="n">
        <v>16.29</v>
      </c>
      <c r="H250" t="n">
        <v>0.23</v>
      </c>
      <c r="I250" t="n">
        <v>20</v>
      </c>
      <c r="J250" t="n">
        <v>246.62</v>
      </c>
      <c r="K250" t="n">
        <v>58.47</v>
      </c>
      <c r="L250" t="n">
        <v>3.25</v>
      </c>
      <c r="M250" t="n">
        <v>18</v>
      </c>
      <c r="N250" t="n">
        <v>59.9</v>
      </c>
      <c r="O250" t="n">
        <v>30650.7</v>
      </c>
      <c r="P250" t="n">
        <v>85.87</v>
      </c>
      <c r="Q250" t="n">
        <v>202.82</v>
      </c>
      <c r="R250" t="n">
        <v>29.75</v>
      </c>
      <c r="S250" t="n">
        <v>13.89</v>
      </c>
      <c r="T250" t="n">
        <v>6175.68</v>
      </c>
      <c r="U250" t="n">
        <v>0.47</v>
      </c>
      <c r="V250" t="n">
        <v>0.71</v>
      </c>
      <c r="W250" t="n">
        <v>0.67</v>
      </c>
      <c r="X250" t="n">
        <v>0.39</v>
      </c>
      <c r="Y250" t="n">
        <v>1</v>
      </c>
      <c r="Z250" t="n">
        <v>10</v>
      </c>
    </row>
    <row r="251">
      <c r="A251" t="n">
        <v>10</v>
      </c>
      <c r="B251" t="n">
        <v>125</v>
      </c>
      <c r="C251" t="inlineStr">
        <is>
          <t xml:space="preserve">CONCLUIDO	</t>
        </is>
      </c>
      <c r="D251" t="n">
        <v>11.0345</v>
      </c>
      <c r="E251" t="n">
        <v>9.06</v>
      </c>
      <c r="F251" t="n">
        <v>5.41</v>
      </c>
      <c r="G251" t="n">
        <v>17.08</v>
      </c>
      <c r="H251" t="n">
        <v>0.25</v>
      </c>
      <c r="I251" t="n">
        <v>19</v>
      </c>
      <c r="J251" t="n">
        <v>247.07</v>
      </c>
      <c r="K251" t="n">
        <v>58.47</v>
      </c>
      <c r="L251" t="n">
        <v>3.5</v>
      </c>
      <c r="M251" t="n">
        <v>17</v>
      </c>
      <c r="N251" t="n">
        <v>60.09</v>
      </c>
      <c r="O251" t="n">
        <v>30705.56</v>
      </c>
      <c r="P251" t="n">
        <v>85.48</v>
      </c>
      <c r="Q251" t="n">
        <v>202.84</v>
      </c>
      <c r="R251" t="n">
        <v>29.12</v>
      </c>
      <c r="S251" t="n">
        <v>13.89</v>
      </c>
      <c r="T251" t="n">
        <v>5866.68</v>
      </c>
      <c r="U251" t="n">
        <v>0.48</v>
      </c>
      <c r="V251" t="n">
        <v>0.72</v>
      </c>
      <c r="W251" t="n">
        <v>0.67</v>
      </c>
      <c r="X251" t="n">
        <v>0.37</v>
      </c>
      <c r="Y251" t="n">
        <v>1</v>
      </c>
      <c r="Z251" t="n">
        <v>10</v>
      </c>
    </row>
    <row r="252">
      <c r="A252" t="n">
        <v>11</v>
      </c>
      <c r="B252" t="n">
        <v>125</v>
      </c>
      <c r="C252" t="inlineStr">
        <is>
          <t xml:space="preserve">CONCLUIDO	</t>
        </is>
      </c>
      <c r="D252" t="n">
        <v>11.1286</v>
      </c>
      <c r="E252" t="n">
        <v>8.99</v>
      </c>
      <c r="F252" t="n">
        <v>5.38</v>
      </c>
      <c r="G252" t="n">
        <v>17.93</v>
      </c>
      <c r="H252" t="n">
        <v>0.27</v>
      </c>
      <c r="I252" t="n">
        <v>18</v>
      </c>
      <c r="J252" t="n">
        <v>247.51</v>
      </c>
      <c r="K252" t="n">
        <v>58.47</v>
      </c>
      <c r="L252" t="n">
        <v>3.75</v>
      </c>
      <c r="M252" t="n">
        <v>16</v>
      </c>
      <c r="N252" t="n">
        <v>60.29</v>
      </c>
      <c r="O252" t="n">
        <v>30760.49</v>
      </c>
      <c r="P252" t="n">
        <v>84.75</v>
      </c>
      <c r="Q252" t="n">
        <v>202.81</v>
      </c>
      <c r="R252" t="n">
        <v>28.16</v>
      </c>
      <c r="S252" t="n">
        <v>13.89</v>
      </c>
      <c r="T252" t="n">
        <v>5388.07</v>
      </c>
      <c r="U252" t="n">
        <v>0.49</v>
      </c>
      <c r="V252" t="n">
        <v>0.72</v>
      </c>
      <c r="W252" t="n">
        <v>0.67</v>
      </c>
      <c r="X252" t="n">
        <v>0.34</v>
      </c>
      <c r="Y252" t="n">
        <v>1</v>
      </c>
      <c r="Z252" t="n">
        <v>10</v>
      </c>
    </row>
    <row r="253">
      <c r="A253" t="n">
        <v>12</v>
      </c>
      <c r="B253" t="n">
        <v>125</v>
      </c>
      <c r="C253" t="inlineStr">
        <is>
          <t xml:space="preserve">CONCLUIDO	</t>
        </is>
      </c>
      <c r="D253" t="n">
        <v>11.209</v>
      </c>
      <c r="E253" t="n">
        <v>8.92</v>
      </c>
      <c r="F253" t="n">
        <v>5.36</v>
      </c>
      <c r="G253" t="n">
        <v>18.92</v>
      </c>
      <c r="H253" t="n">
        <v>0.29</v>
      </c>
      <c r="I253" t="n">
        <v>17</v>
      </c>
      <c r="J253" t="n">
        <v>247.96</v>
      </c>
      <c r="K253" t="n">
        <v>58.47</v>
      </c>
      <c r="L253" t="n">
        <v>4</v>
      </c>
      <c r="M253" t="n">
        <v>15</v>
      </c>
      <c r="N253" t="n">
        <v>60.48</v>
      </c>
      <c r="O253" t="n">
        <v>30815.5</v>
      </c>
      <c r="P253" t="n">
        <v>84.39</v>
      </c>
      <c r="Q253" t="n">
        <v>202.85</v>
      </c>
      <c r="R253" t="n">
        <v>27.8</v>
      </c>
      <c r="S253" t="n">
        <v>13.89</v>
      </c>
      <c r="T253" t="n">
        <v>5215.36</v>
      </c>
      <c r="U253" t="n">
        <v>0.5</v>
      </c>
      <c r="V253" t="n">
        <v>0.72</v>
      </c>
      <c r="W253" t="n">
        <v>0.66</v>
      </c>
      <c r="X253" t="n">
        <v>0.32</v>
      </c>
      <c r="Y253" t="n">
        <v>1</v>
      </c>
      <c r="Z253" t="n">
        <v>10</v>
      </c>
    </row>
    <row r="254">
      <c r="A254" t="n">
        <v>13</v>
      </c>
      <c r="B254" t="n">
        <v>125</v>
      </c>
      <c r="C254" t="inlineStr">
        <is>
          <t xml:space="preserve">CONCLUIDO	</t>
        </is>
      </c>
      <c r="D254" t="n">
        <v>11.2839</v>
      </c>
      <c r="E254" t="n">
        <v>8.859999999999999</v>
      </c>
      <c r="F254" t="n">
        <v>5.35</v>
      </c>
      <c r="G254" t="n">
        <v>20.06</v>
      </c>
      <c r="H254" t="n">
        <v>0.3</v>
      </c>
      <c r="I254" t="n">
        <v>16</v>
      </c>
      <c r="J254" t="n">
        <v>248.4</v>
      </c>
      <c r="K254" t="n">
        <v>58.47</v>
      </c>
      <c r="L254" t="n">
        <v>4.25</v>
      </c>
      <c r="M254" t="n">
        <v>14</v>
      </c>
      <c r="N254" t="n">
        <v>60.68</v>
      </c>
      <c r="O254" t="n">
        <v>30870.57</v>
      </c>
      <c r="P254" t="n">
        <v>84.12</v>
      </c>
      <c r="Q254" t="n">
        <v>202.84</v>
      </c>
      <c r="R254" t="n">
        <v>27.34</v>
      </c>
      <c r="S254" t="n">
        <v>13.89</v>
      </c>
      <c r="T254" t="n">
        <v>4989.03</v>
      </c>
      <c r="U254" t="n">
        <v>0.51</v>
      </c>
      <c r="V254" t="n">
        <v>0.72</v>
      </c>
      <c r="W254" t="n">
        <v>0.66</v>
      </c>
      <c r="X254" t="n">
        <v>0.31</v>
      </c>
      <c r="Y254" t="n">
        <v>1</v>
      </c>
      <c r="Z254" t="n">
        <v>10</v>
      </c>
    </row>
    <row r="255">
      <c r="A255" t="n">
        <v>14</v>
      </c>
      <c r="B255" t="n">
        <v>125</v>
      </c>
      <c r="C255" t="inlineStr">
        <is>
          <t xml:space="preserve">CONCLUIDO	</t>
        </is>
      </c>
      <c r="D255" t="n">
        <v>11.3705</v>
      </c>
      <c r="E255" t="n">
        <v>8.789999999999999</v>
      </c>
      <c r="F255" t="n">
        <v>5.33</v>
      </c>
      <c r="G255" t="n">
        <v>21.32</v>
      </c>
      <c r="H255" t="n">
        <v>0.32</v>
      </c>
      <c r="I255" t="n">
        <v>15</v>
      </c>
      <c r="J255" t="n">
        <v>248.85</v>
      </c>
      <c r="K255" t="n">
        <v>58.47</v>
      </c>
      <c r="L255" t="n">
        <v>4.5</v>
      </c>
      <c r="M255" t="n">
        <v>13</v>
      </c>
      <c r="N255" t="n">
        <v>60.88</v>
      </c>
      <c r="O255" t="n">
        <v>30925.72</v>
      </c>
      <c r="P255" t="n">
        <v>83.69</v>
      </c>
      <c r="Q255" t="n">
        <v>202.86</v>
      </c>
      <c r="R255" t="n">
        <v>26.79</v>
      </c>
      <c r="S255" t="n">
        <v>13.89</v>
      </c>
      <c r="T255" t="n">
        <v>4719.69</v>
      </c>
      <c r="U255" t="n">
        <v>0.52</v>
      </c>
      <c r="V255" t="n">
        <v>0.73</v>
      </c>
      <c r="W255" t="n">
        <v>0.66</v>
      </c>
      <c r="X255" t="n">
        <v>0.29</v>
      </c>
      <c r="Y255" t="n">
        <v>1</v>
      </c>
      <c r="Z255" t="n">
        <v>10</v>
      </c>
    </row>
    <row r="256">
      <c r="A256" t="n">
        <v>15</v>
      </c>
      <c r="B256" t="n">
        <v>125</v>
      </c>
      <c r="C256" t="inlineStr">
        <is>
          <t xml:space="preserve">CONCLUIDO	</t>
        </is>
      </c>
      <c r="D256" t="n">
        <v>11.4595</v>
      </c>
      <c r="E256" t="n">
        <v>8.73</v>
      </c>
      <c r="F256" t="n">
        <v>5.31</v>
      </c>
      <c r="G256" t="n">
        <v>22.75</v>
      </c>
      <c r="H256" t="n">
        <v>0.34</v>
      </c>
      <c r="I256" t="n">
        <v>14</v>
      </c>
      <c r="J256" t="n">
        <v>249.3</v>
      </c>
      <c r="K256" t="n">
        <v>58.47</v>
      </c>
      <c r="L256" t="n">
        <v>4.75</v>
      </c>
      <c r="M256" t="n">
        <v>12</v>
      </c>
      <c r="N256" t="n">
        <v>61.07</v>
      </c>
      <c r="O256" t="n">
        <v>30980.93</v>
      </c>
      <c r="P256" t="n">
        <v>83.3</v>
      </c>
      <c r="Q256" t="n">
        <v>202.89</v>
      </c>
      <c r="R256" t="n">
        <v>25.89</v>
      </c>
      <c r="S256" t="n">
        <v>13.89</v>
      </c>
      <c r="T256" t="n">
        <v>4277.22</v>
      </c>
      <c r="U256" t="n">
        <v>0.54</v>
      </c>
      <c r="V256" t="n">
        <v>0.73</v>
      </c>
      <c r="W256" t="n">
        <v>0.66</v>
      </c>
      <c r="X256" t="n">
        <v>0.27</v>
      </c>
      <c r="Y256" t="n">
        <v>1</v>
      </c>
      <c r="Z256" t="n">
        <v>10</v>
      </c>
    </row>
    <row r="257">
      <c r="A257" t="n">
        <v>16</v>
      </c>
      <c r="B257" t="n">
        <v>125</v>
      </c>
      <c r="C257" t="inlineStr">
        <is>
          <t xml:space="preserve">CONCLUIDO	</t>
        </is>
      </c>
      <c r="D257" t="n">
        <v>11.5611</v>
      </c>
      <c r="E257" t="n">
        <v>8.65</v>
      </c>
      <c r="F257" t="n">
        <v>5.28</v>
      </c>
      <c r="G257" t="n">
        <v>24.36</v>
      </c>
      <c r="H257" t="n">
        <v>0.36</v>
      </c>
      <c r="I257" t="n">
        <v>13</v>
      </c>
      <c r="J257" t="n">
        <v>249.75</v>
      </c>
      <c r="K257" t="n">
        <v>58.47</v>
      </c>
      <c r="L257" t="n">
        <v>5</v>
      </c>
      <c r="M257" t="n">
        <v>11</v>
      </c>
      <c r="N257" t="n">
        <v>61.27</v>
      </c>
      <c r="O257" t="n">
        <v>31036.22</v>
      </c>
      <c r="P257" t="n">
        <v>82.67</v>
      </c>
      <c r="Q257" t="n">
        <v>202.84</v>
      </c>
      <c r="R257" t="n">
        <v>25.06</v>
      </c>
      <c r="S257" t="n">
        <v>13.89</v>
      </c>
      <c r="T257" t="n">
        <v>3864.3</v>
      </c>
      <c r="U257" t="n">
        <v>0.55</v>
      </c>
      <c r="V257" t="n">
        <v>0.73</v>
      </c>
      <c r="W257" t="n">
        <v>0.66</v>
      </c>
      <c r="X257" t="n">
        <v>0.24</v>
      </c>
      <c r="Y257" t="n">
        <v>1</v>
      </c>
      <c r="Z257" t="n">
        <v>10</v>
      </c>
    </row>
    <row r="258">
      <c r="A258" t="n">
        <v>17</v>
      </c>
      <c r="B258" t="n">
        <v>125</v>
      </c>
      <c r="C258" t="inlineStr">
        <is>
          <t xml:space="preserve">CONCLUIDO	</t>
        </is>
      </c>
      <c r="D258" t="n">
        <v>11.5622</v>
      </c>
      <c r="E258" t="n">
        <v>8.65</v>
      </c>
      <c r="F258" t="n">
        <v>5.28</v>
      </c>
      <c r="G258" t="n">
        <v>24.36</v>
      </c>
      <c r="H258" t="n">
        <v>0.37</v>
      </c>
      <c r="I258" t="n">
        <v>13</v>
      </c>
      <c r="J258" t="n">
        <v>250.2</v>
      </c>
      <c r="K258" t="n">
        <v>58.47</v>
      </c>
      <c r="L258" t="n">
        <v>5.25</v>
      </c>
      <c r="M258" t="n">
        <v>11</v>
      </c>
      <c r="N258" t="n">
        <v>61.47</v>
      </c>
      <c r="O258" t="n">
        <v>31091.59</v>
      </c>
      <c r="P258" t="n">
        <v>82.55</v>
      </c>
      <c r="Q258" t="n">
        <v>202.81</v>
      </c>
      <c r="R258" t="n">
        <v>25.06</v>
      </c>
      <c r="S258" t="n">
        <v>13.89</v>
      </c>
      <c r="T258" t="n">
        <v>3866.78</v>
      </c>
      <c r="U258" t="n">
        <v>0.55</v>
      </c>
      <c r="V258" t="n">
        <v>0.73</v>
      </c>
      <c r="W258" t="n">
        <v>0.66</v>
      </c>
      <c r="X258" t="n">
        <v>0.24</v>
      </c>
      <c r="Y258" t="n">
        <v>1</v>
      </c>
      <c r="Z258" t="n">
        <v>10</v>
      </c>
    </row>
    <row r="259">
      <c r="A259" t="n">
        <v>18</v>
      </c>
      <c r="B259" t="n">
        <v>125</v>
      </c>
      <c r="C259" t="inlineStr">
        <is>
          <t xml:space="preserve">CONCLUIDO	</t>
        </is>
      </c>
      <c r="D259" t="n">
        <v>11.6422</v>
      </c>
      <c r="E259" t="n">
        <v>8.59</v>
      </c>
      <c r="F259" t="n">
        <v>5.27</v>
      </c>
      <c r="G259" t="n">
        <v>26.33</v>
      </c>
      <c r="H259" t="n">
        <v>0.39</v>
      </c>
      <c r="I259" t="n">
        <v>12</v>
      </c>
      <c r="J259" t="n">
        <v>250.64</v>
      </c>
      <c r="K259" t="n">
        <v>58.47</v>
      </c>
      <c r="L259" t="n">
        <v>5.5</v>
      </c>
      <c r="M259" t="n">
        <v>10</v>
      </c>
      <c r="N259" t="n">
        <v>61.67</v>
      </c>
      <c r="O259" t="n">
        <v>31147.02</v>
      </c>
      <c r="P259" t="n">
        <v>82.40000000000001</v>
      </c>
      <c r="Q259" t="n">
        <v>202.81</v>
      </c>
      <c r="R259" t="n">
        <v>24.62</v>
      </c>
      <c r="S259" t="n">
        <v>13.89</v>
      </c>
      <c r="T259" t="n">
        <v>3649.52</v>
      </c>
      <c r="U259" t="n">
        <v>0.5600000000000001</v>
      </c>
      <c r="V259" t="n">
        <v>0.73</v>
      </c>
      <c r="W259" t="n">
        <v>0.66</v>
      </c>
      <c r="X259" t="n">
        <v>0.23</v>
      </c>
      <c r="Y259" t="n">
        <v>1</v>
      </c>
      <c r="Z259" t="n">
        <v>10</v>
      </c>
    </row>
    <row r="260">
      <c r="A260" t="n">
        <v>19</v>
      </c>
      <c r="B260" t="n">
        <v>125</v>
      </c>
      <c r="C260" t="inlineStr">
        <is>
          <t xml:space="preserve">CONCLUIDO	</t>
        </is>
      </c>
      <c r="D260" t="n">
        <v>11.6384</v>
      </c>
      <c r="E260" t="n">
        <v>8.59</v>
      </c>
      <c r="F260" t="n">
        <v>5.27</v>
      </c>
      <c r="G260" t="n">
        <v>26.34</v>
      </c>
      <c r="H260" t="n">
        <v>0.41</v>
      </c>
      <c r="I260" t="n">
        <v>12</v>
      </c>
      <c r="J260" t="n">
        <v>251.09</v>
      </c>
      <c r="K260" t="n">
        <v>58.47</v>
      </c>
      <c r="L260" t="n">
        <v>5.75</v>
      </c>
      <c r="M260" t="n">
        <v>10</v>
      </c>
      <c r="N260" t="n">
        <v>61.87</v>
      </c>
      <c r="O260" t="n">
        <v>31202.53</v>
      </c>
      <c r="P260" t="n">
        <v>82.22</v>
      </c>
      <c r="Q260" t="n">
        <v>202.83</v>
      </c>
      <c r="R260" t="n">
        <v>24.72</v>
      </c>
      <c r="S260" t="n">
        <v>13.89</v>
      </c>
      <c r="T260" t="n">
        <v>3699.64</v>
      </c>
      <c r="U260" t="n">
        <v>0.5600000000000001</v>
      </c>
      <c r="V260" t="n">
        <v>0.73</v>
      </c>
      <c r="W260" t="n">
        <v>0.66</v>
      </c>
      <c r="X260" t="n">
        <v>0.23</v>
      </c>
      <c r="Y260" t="n">
        <v>1</v>
      </c>
      <c r="Z260" t="n">
        <v>10</v>
      </c>
    </row>
    <row r="261">
      <c r="A261" t="n">
        <v>20</v>
      </c>
      <c r="B261" t="n">
        <v>125</v>
      </c>
      <c r="C261" t="inlineStr">
        <is>
          <t xml:space="preserve">CONCLUIDO	</t>
        </is>
      </c>
      <c r="D261" t="n">
        <v>11.7375</v>
      </c>
      <c r="E261" t="n">
        <v>8.52</v>
      </c>
      <c r="F261" t="n">
        <v>5.24</v>
      </c>
      <c r="G261" t="n">
        <v>28.6</v>
      </c>
      <c r="H261" t="n">
        <v>0.42</v>
      </c>
      <c r="I261" t="n">
        <v>11</v>
      </c>
      <c r="J261" t="n">
        <v>251.55</v>
      </c>
      <c r="K261" t="n">
        <v>58.47</v>
      </c>
      <c r="L261" t="n">
        <v>6</v>
      </c>
      <c r="M261" t="n">
        <v>9</v>
      </c>
      <c r="N261" t="n">
        <v>62.07</v>
      </c>
      <c r="O261" t="n">
        <v>31258.11</v>
      </c>
      <c r="P261" t="n">
        <v>81.64</v>
      </c>
      <c r="Q261" t="n">
        <v>202.81</v>
      </c>
      <c r="R261" t="n">
        <v>23.92</v>
      </c>
      <c r="S261" t="n">
        <v>13.89</v>
      </c>
      <c r="T261" t="n">
        <v>3306.05</v>
      </c>
      <c r="U261" t="n">
        <v>0.58</v>
      </c>
      <c r="V261" t="n">
        <v>0.74</v>
      </c>
      <c r="W261" t="n">
        <v>0.66</v>
      </c>
      <c r="X261" t="n">
        <v>0.2</v>
      </c>
      <c r="Y261" t="n">
        <v>1</v>
      </c>
      <c r="Z261" t="n">
        <v>10</v>
      </c>
    </row>
    <row r="262">
      <c r="A262" t="n">
        <v>21</v>
      </c>
      <c r="B262" t="n">
        <v>125</v>
      </c>
      <c r="C262" t="inlineStr">
        <is>
          <t xml:space="preserve">CONCLUIDO	</t>
        </is>
      </c>
      <c r="D262" t="n">
        <v>11.7394</v>
      </c>
      <c r="E262" t="n">
        <v>8.52</v>
      </c>
      <c r="F262" t="n">
        <v>5.24</v>
      </c>
      <c r="G262" t="n">
        <v>28.59</v>
      </c>
      <c r="H262" t="n">
        <v>0.44</v>
      </c>
      <c r="I262" t="n">
        <v>11</v>
      </c>
      <c r="J262" t="n">
        <v>252</v>
      </c>
      <c r="K262" t="n">
        <v>58.47</v>
      </c>
      <c r="L262" t="n">
        <v>6.25</v>
      </c>
      <c r="M262" t="n">
        <v>9</v>
      </c>
      <c r="N262" t="n">
        <v>62.27</v>
      </c>
      <c r="O262" t="n">
        <v>31313.77</v>
      </c>
      <c r="P262" t="n">
        <v>81.56999999999999</v>
      </c>
      <c r="Q262" t="n">
        <v>202.81</v>
      </c>
      <c r="R262" t="n">
        <v>24.15</v>
      </c>
      <c r="S262" t="n">
        <v>13.89</v>
      </c>
      <c r="T262" t="n">
        <v>3417.56</v>
      </c>
      <c r="U262" t="n">
        <v>0.58</v>
      </c>
      <c r="V262" t="n">
        <v>0.74</v>
      </c>
      <c r="W262" t="n">
        <v>0.65</v>
      </c>
      <c r="X262" t="n">
        <v>0.2</v>
      </c>
      <c r="Y262" t="n">
        <v>1</v>
      </c>
      <c r="Z262" t="n">
        <v>10</v>
      </c>
    </row>
    <row r="263">
      <c r="A263" t="n">
        <v>22</v>
      </c>
      <c r="B263" t="n">
        <v>125</v>
      </c>
      <c r="C263" t="inlineStr">
        <is>
          <t xml:space="preserve">CONCLUIDO	</t>
        </is>
      </c>
      <c r="D263" t="n">
        <v>11.8312</v>
      </c>
      <c r="E263" t="n">
        <v>8.449999999999999</v>
      </c>
      <c r="F263" t="n">
        <v>5.22</v>
      </c>
      <c r="G263" t="n">
        <v>31.34</v>
      </c>
      <c r="H263" t="n">
        <v>0.46</v>
      </c>
      <c r="I263" t="n">
        <v>10</v>
      </c>
      <c r="J263" t="n">
        <v>252.45</v>
      </c>
      <c r="K263" t="n">
        <v>58.47</v>
      </c>
      <c r="L263" t="n">
        <v>6.5</v>
      </c>
      <c r="M263" t="n">
        <v>8</v>
      </c>
      <c r="N263" t="n">
        <v>62.47</v>
      </c>
      <c r="O263" t="n">
        <v>31369.49</v>
      </c>
      <c r="P263" t="n">
        <v>81.01000000000001</v>
      </c>
      <c r="Q263" t="n">
        <v>202.81</v>
      </c>
      <c r="R263" t="n">
        <v>23.2</v>
      </c>
      <c r="S263" t="n">
        <v>13.89</v>
      </c>
      <c r="T263" t="n">
        <v>2950.71</v>
      </c>
      <c r="U263" t="n">
        <v>0.6</v>
      </c>
      <c r="V263" t="n">
        <v>0.74</v>
      </c>
      <c r="W263" t="n">
        <v>0.66</v>
      </c>
      <c r="X263" t="n">
        <v>0.18</v>
      </c>
      <c r="Y263" t="n">
        <v>1</v>
      </c>
      <c r="Z263" t="n">
        <v>10</v>
      </c>
    </row>
    <row r="264">
      <c r="A264" t="n">
        <v>23</v>
      </c>
      <c r="B264" t="n">
        <v>125</v>
      </c>
      <c r="C264" t="inlineStr">
        <is>
          <t xml:space="preserve">CONCLUIDO	</t>
        </is>
      </c>
      <c r="D264" t="n">
        <v>11.8363</v>
      </c>
      <c r="E264" t="n">
        <v>8.449999999999999</v>
      </c>
      <c r="F264" t="n">
        <v>5.22</v>
      </c>
      <c r="G264" t="n">
        <v>31.32</v>
      </c>
      <c r="H264" t="n">
        <v>0.47</v>
      </c>
      <c r="I264" t="n">
        <v>10</v>
      </c>
      <c r="J264" t="n">
        <v>252.9</v>
      </c>
      <c r="K264" t="n">
        <v>58.47</v>
      </c>
      <c r="L264" t="n">
        <v>6.75</v>
      </c>
      <c r="M264" t="n">
        <v>8</v>
      </c>
      <c r="N264" t="n">
        <v>62.68</v>
      </c>
      <c r="O264" t="n">
        <v>31425.3</v>
      </c>
      <c r="P264" t="n">
        <v>81</v>
      </c>
      <c r="Q264" t="n">
        <v>202.81</v>
      </c>
      <c r="R264" t="n">
        <v>23.17</v>
      </c>
      <c r="S264" t="n">
        <v>13.89</v>
      </c>
      <c r="T264" t="n">
        <v>2934.59</v>
      </c>
      <c r="U264" t="n">
        <v>0.6</v>
      </c>
      <c r="V264" t="n">
        <v>0.74</v>
      </c>
      <c r="W264" t="n">
        <v>0.66</v>
      </c>
      <c r="X264" t="n">
        <v>0.18</v>
      </c>
      <c r="Y264" t="n">
        <v>1</v>
      </c>
      <c r="Z264" t="n">
        <v>10</v>
      </c>
    </row>
    <row r="265">
      <c r="A265" t="n">
        <v>24</v>
      </c>
      <c r="B265" t="n">
        <v>125</v>
      </c>
      <c r="C265" t="inlineStr">
        <is>
          <t xml:space="preserve">CONCLUIDO	</t>
        </is>
      </c>
      <c r="D265" t="n">
        <v>11.8472</v>
      </c>
      <c r="E265" t="n">
        <v>8.44</v>
      </c>
      <c r="F265" t="n">
        <v>5.21</v>
      </c>
      <c r="G265" t="n">
        <v>31.27</v>
      </c>
      <c r="H265" t="n">
        <v>0.49</v>
      </c>
      <c r="I265" t="n">
        <v>10</v>
      </c>
      <c r="J265" t="n">
        <v>253.35</v>
      </c>
      <c r="K265" t="n">
        <v>58.47</v>
      </c>
      <c r="L265" t="n">
        <v>7</v>
      </c>
      <c r="M265" t="n">
        <v>8</v>
      </c>
      <c r="N265" t="n">
        <v>62.88</v>
      </c>
      <c r="O265" t="n">
        <v>31481.17</v>
      </c>
      <c r="P265" t="n">
        <v>80.81</v>
      </c>
      <c r="Q265" t="n">
        <v>202.85</v>
      </c>
      <c r="R265" t="n">
        <v>23.1</v>
      </c>
      <c r="S265" t="n">
        <v>13.89</v>
      </c>
      <c r="T265" t="n">
        <v>2899.5</v>
      </c>
      <c r="U265" t="n">
        <v>0.6</v>
      </c>
      <c r="V265" t="n">
        <v>0.74</v>
      </c>
      <c r="W265" t="n">
        <v>0.65</v>
      </c>
      <c r="X265" t="n">
        <v>0.17</v>
      </c>
      <c r="Y265" t="n">
        <v>1</v>
      </c>
      <c r="Z265" t="n">
        <v>10</v>
      </c>
    </row>
    <row r="266">
      <c r="A266" t="n">
        <v>25</v>
      </c>
      <c r="B266" t="n">
        <v>125</v>
      </c>
      <c r="C266" t="inlineStr">
        <is>
          <t xml:space="preserve">CONCLUIDO	</t>
        </is>
      </c>
      <c r="D266" t="n">
        <v>11.9272</v>
      </c>
      <c r="E266" t="n">
        <v>8.380000000000001</v>
      </c>
      <c r="F266" t="n">
        <v>5.2</v>
      </c>
      <c r="G266" t="n">
        <v>34.68</v>
      </c>
      <c r="H266" t="n">
        <v>0.51</v>
      </c>
      <c r="I266" t="n">
        <v>9</v>
      </c>
      <c r="J266" t="n">
        <v>253.81</v>
      </c>
      <c r="K266" t="n">
        <v>58.47</v>
      </c>
      <c r="L266" t="n">
        <v>7.25</v>
      </c>
      <c r="M266" t="n">
        <v>7</v>
      </c>
      <c r="N266" t="n">
        <v>63.08</v>
      </c>
      <c r="O266" t="n">
        <v>31537.13</v>
      </c>
      <c r="P266" t="n">
        <v>80.34999999999999</v>
      </c>
      <c r="Q266" t="n">
        <v>202.81</v>
      </c>
      <c r="R266" t="n">
        <v>22.74</v>
      </c>
      <c r="S266" t="n">
        <v>13.89</v>
      </c>
      <c r="T266" t="n">
        <v>2724.39</v>
      </c>
      <c r="U266" t="n">
        <v>0.61</v>
      </c>
      <c r="V266" t="n">
        <v>0.74</v>
      </c>
      <c r="W266" t="n">
        <v>0.65</v>
      </c>
      <c r="X266" t="n">
        <v>0.16</v>
      </c>
      <c r="Y266" t="n">
        <v>1</v>
      </c>
      <c r="Z266" t="n">
        <v>10</v>
      </c>
    </row>
    <row r="267">
      <c r="A267" t="n">
        <v>26</v>
      </c>
      <c r="B267" t="n">
        <v>125</v>
      </c>
      <c r="C267" t="inlineStr">
        <is>
          <t xml:space="preserve">CONCLUIDO	</t>
        </is>
      </c>
      <c r="D267" t="n">
        <v>11.9332</v>
      </c>
      <c r="E267" t="n">
        <v>8.380000000000001</v>
      </c>
      <c r="F267" t="n">
        <v>5.2</v>
      </c>
      <c r="G267" t="n">
        <v>34.65</v>
      </c>
      <c r="H267" t="n">
        <v>0.52</v>
      </c>
      <c r="I267" t="n">
        <v>9</v>
      </c>
      <c r="J267" t="n">
        <v>254.26</v>
      </c>
      <c r="K267" t="n">
        <v>58.47</v>
      </c>
      <c r="L267" t="n">
        <v>7.5</v>
      </c>
      <c r="M267" t="n">
        <v>7</v>
      </c>
      <c r="N267" t="n">
        <v>63.29</v>
      </c>
      <c r="O267" t="n">
        <v>31593.16</v>
      </c>
      <c r="P267" t="n">
        <v>80.27</v>
      </c>
      <c r="Q267" t="n">
        <v>202.82</v>
      </c>
      <c r="R267" t="n">
        <v>22.54</v>
      </c>
      <c r="S267" t="n">
        <v>13.89</v>
      </c>
      <c r="T267" t="n">
        <v>2624.72</v>
      </c>
      <c r="U267" t="n">
        <v>0.62</v>
      </c>
      <c r="V267" t="n">
        <v>0.74</v>
      </c>
      <c r="W267" t="n">
        <v>0.65</v>
      </c>
      <c r="X267" t="n">
        <v>0.16</v>
      </c>
      <c r="Y267" t="n">
        <v>1</v>
      </c>
      <c r="Z267" t="n">
        <v>10</v>
      </c>
    </row>
    <row r="268">
      <c r="A268" t="n">
        <v>27</v>
      </c>
      <c r="B268" t="n">
        <v>125</v>
      </c>
      <c r="C268" t="inlineStr">
        <is>
          <t xml:space="preserve">CONCLUIDO	</t>
        </is>
      </c>
      <c r="D268" t="n">
        <v>11.9447</v>
      </c>
      <c r="E268" t="n">
        <v>8.369999999999999</v>
      </c>
      <c r="F268" t="n">
        <v>5.19</v>
      </c>
      <c r="G268" t="n">
        <v>34.6</v>
      </c>
      <c r="H268" t="n">
        <v>0.54</v>
      </c>
      <c r="I268" t="n">
        <v>9</v>
      </c>
      <c r="J268" t="n">
        <v>254.72</v>
      </c>
      <c r="K268" t="n">
        <v>58.47</v>
      </c>
      <c r="L268" t="n">
        <v>7.75</v>
      </c>
      <c r="M268" t="n">
        <v>7</v>
      </c>
      <c r="N268" t="n">
        <v>63.49</v>
      </c>
      <c r="O268" t="n">
        <v>31649.26</v>
      </c>
      <c r="P268" t="n">
        <v>79.86</v>
      </c>
      <c r="Q268" t="n">
        <v>202.81</v>
      </c>
      <c r="R268" t="n">
        <v>22.48</v>
      </c>
      <c r="S268" t="n">
        <v>13.89</v>
      </c>
      <c r="T268" t="n">
        <v>2594.66</v>
      </c>
      <c r="U268" t="n">
        <v>0.62</v>
      </c>
      <c r="V268" t="n">
        <v>0.75</v>
      </c>
      <c r="W268" t="n">
        <v>0.65</v>
      </c>
      <c r="X268" t="n">
        <v>0.15</v>
      </c>
      <c r="Y268" t="n">
        <v>1</v>
      </c>
      <c r="Z268" t="n">
        <v>10</v>
      </c>
    </row>
    <row r="269">
      <c r="A269" t="n">
        <v>28</v>
      </c>
      <c r="B269" t="n">
        <v>125</v>
      </c>
      <c r="C269" t="inlineStr">
        <is>
          <t xml:space="preserve">CONCLUIDO	</t>
        </is>
      </c>
      <c r="D269" t="n">
        <v>11.9233</v>
      </c>
      <c r="E269" t="n">
        <v>8.390000000000001</v>
      </c>
      <c r="F269" t="n">
        <v>5.21</v>
      </c>
      <c r="G269" t="n">
        <v>34.7</v>
      </c>
      <c r="H269" t="n">
        <v>0.5600000000000001</v>
      </c>
      <c r="I269" t="n">
        <v>9</v>
      </c>
      <c r="J269" t="n">
        <v>255.17</v>
      </c>
      <c r="K269" t="n">
        <v>58.47</v>
      </c>
      <c r="L269" t="n">
        <v>8</v>
      </c>
      <c r="M269" t="n">
        <v>7</v>
      </c>
      <c r="N269" t="n">
        <v>63.7</v>
      </c>
      <c r="O269" t="n">
        <v>31705.44</v>
      </c>
      <c r="P269" t="n">
        <v>80.14</v>
      </c>
      <c r="Q269" t="n">
        <v>202.81</v>
      </c>
      <c r="R269" t="n">
        <v>22.88</v>
      </c>
      <c r="S269" t="n">
        <v>13.89</v>
      </c>
      <c r="T269" t="n">
        <v>2796.02</v>
      </c>
      <c r="U269" t="n">
        <v>0.61</v>
      </c>
      <c r="V269" t="n">
        <v>0.74</v>
      </c>
      <c r="W269" t="n">
        <v>0.65</v>
      </c>
      <c r="X269" t="n">
        <v>0.17</v>
      </c>
      <c r="Y269" t="n">
        <v>1</v>
      </c>
      <c r="Z269" t="n">
        <v>10</v>
      </c>
    </row>
    <row r="270">
      <c r="A270" t="n">
        <v>29</v>
      </c>
      <c r="B270" t="n">
        <v>125</v>
      </c>
      <c r="C270" t="inlineStr">
        <is>
          <t xml:space="preserve">CONCLUIDO	</t>
        </is>
      </c>
      <c r="D270" t="n">
        <v>12.024</v>
      </c>
      <c r="E270" t="n">
        <v>8.32</v>
      </c>
      <c r="F270" t="n">
        <v>5.18</v>
      </c>
      <c r="G270" t="n">
        <v>38.86</v>
      </c>
      <c r="H270" t="n">
        <v>0.57</v>
      </c>
      <c r="I270" t="n">
        <v>8</v>
      </c>
      <c r="J270" t="n">
        <v>255.63</v>
      </c>
      <c r="K270" t="n">
        <v>58.47</v>
      </c>
      <c r="L270" t="n">
        <v>8.25</v>
      </c>
      <c r="M270" t="n">
        <v>6</v>
      </c>
      <c r="N270" t="n">
        <v>63.91</v>
      </c>
      <c r="O270" t="n">
        <v>31761.69</v>
      </c>
      <c r="P270" t="n">
        <v>79.62</v>
      </c>
      <c r="Q270" t="n">
        <v>202.81</v>
      </c>
      <c r="R270" t="n">
        <v>22.21</v>
      </c>
      <c r="S270" t="n">
        <v>13.89</v>
      </c>
      <c r="T270" t="n">
        <v>2465.68</v>
      </c>
      <c r="U270" t="n">
        <v>0.63</v>
      </c>
      <c r="V270" t="n">
        <v>0.75</v>
      </c>
      <c r="W270" t="n">
        <v>0.65</v>
      </c>
      <c r="X270" t="n">
        <v>0.14</v>
      </c>
      <c r="Y270" t="n">
        <v>1</v>
      </c>
      <c r="Z270" t="n">
        <v>10</v>
      </c>
    </row>
    <row r="271">
      <c r="A271" t="n">
        <v>30</v>
      </c>
      <c r="B271" t="n">
        <v>125</v>
      </c>
      <c r="C271" t="inlineStr">
        <is>
          <t xml:space="preserve">CONCLUIDO	</t>
        </is>
      </c>
      <c r="D271" t="n">
        <v>12.0144</v>
      </c>
      <c r="E271" t="n">
        <v>8.32</v>
      </c>
      <c r="F271" t="n">
        <v>5.19</v>
      </c>
      <c r="G271" t="n">
        <v>38.91</v>
      </c>
      <c r="H271" t="n">
        <v>0.59</v>
      </c>
      <c r="I271" t="n">
        <v>8</v>
      </c>
      <c r="J271" t="n">
        <v>256.09</v>
      </c>
      <c r="K271" t="n">
        <v>58.47</v>
      </c>
      <c r="L271" t="n">
        <v>8.5</v>
      </c>
      <c r="M271" t="n">
        <v>6</v>
      </c>
      <c r="N271" t="n">
        <v>64.11</v>
      </c>
      <c r="O271" t="n">
        <v>31818.02</v>
      </c>
      <c r="P271" t="n">
        <v>79.77</v>
      </c>
      <c r="Q271" t="n">
        <v>202.81</v>
      </c>
      <c r="R271" t="n">
        <v>22.23</v>
      </c>
      <c r="S271" t="n">
        <v>13.89</v>
      </c>
      <c r="T271" t="n">
        <v>2473.78</v>
      </c>
      <c r="U271" t="n">
        <v>0.62</v>
      </c>
      <c r="V271" t="n">
        <v>0.75</v>
      </c>
      <c r="W271" t="n">
        <v>0.65</v>
      </c>
      <c r="X271" t="n">
        <v>0.15</v>
      </c>
      <c r="Y271" t="n">
        <v>1</v>
      </c>
      <c r="Z271" t="n">
        <v>10</v>
      </c>
    </row>
    <row r="272">
      <c r="A272" t="n">
        <v>31</v>
      </c>
      <c r="B272" t="n">
        <v>125</v>
      </c>
      <c r="C272" t="inlineStr">
        <is>
          <t xml:space="preserve">CONCLUIDO	</t>
        </is>
      </c>
      <c r="D272" t="n">
        <v>12.0317</v>
      </c>
      <c r="E272" t="n">
        <v>8.31</v>
      </c>
      <c r="F272" t="n">
        <v>5.18</v>
      </c>
      <c r="G272" t="n">
        <v>38.83</v>
      </c>
      <c r="H272" t="n">
        <v>0.61</v>
      </c>
      <c r="I272" t="n">
        <v>8</v>
      </c>
      <c r="J272" t="n">
        <v>256.54</v>
      </c>
      <c r="K272" t="n">
        <v>58.47</v>
      </c>
      <c r="L272" t="n">
        <v>8.75</v>
      </c>
      <c r="M272" t="n">
        <v>6</v>
      </c>
      <c r="N272" t="n">
        <v>64.31999999999999</v>
      </c>
      <c r="O272" t="n">
        <v>31874.43</v>
      </c>
      <c r="P272" t="n">
        <v>79.28</v>
      </c>
      <c r="Q272" t="n">
        <v>202.81</v>
      </c>
      <c r="R272" t="n">
        <v>21.96</v>
      </c>
      <c r="S272" t="n">
        <v>13.89</v>
      </c>
      <c r="T272" t="n">
        <v>2341.22</v>
      </c>
      <c r="U272" t="n">
        <v>0.63</v>
      </c>
      <c r="V272" t="n">
        <v>0.75</v>
      </c>
      <c r="W272" t="n">
        <v>0.65</v>
      </c>
      <c r="X272" t="n">
        <v>0.14</v>
      </c>
      <c r="Y272" t="n">
        <v>1</v>
      </c>
      <c r="Z272" t="n">
        <v>10</v>
      </c>
    </row>
    <row r="273">
      <c r="A273" t="n">
        <v>32</v>
      </c>
      <c r="B273" t="n">
        <v>125</v>
      </c>
      <c r="C273" t="inlineStr">
        <is>
          <t xml:space="preserve">CONCLUIDO	</t>
        </is>
      </c>
      <c r="D273" t="n">
        <v>12.0281</v>
      </c>
      <c r="E273" t="n">
        <v>8.31</v>
      </c>
      <c r="F273" t="n">
        <v>5.18</v>
      </c>
      <c r="G273" t="n">
        <v>38.84</v>
      </c>
      <c r="H273" t="n">
        <v>0.62</v>
      </c>
      <c r="I273" t="n">
        <v>8</v>
      </c>
      <c r="J273" t="n">
        <v>257</v>
      </c>
      <c r="K273" t="n">
        <v>58.47</v>
      </c>
      <c r="L273" t="n">
        <v>9</v>
      </c>
      <c r="M273" t="n">
        <v>6</v>
      </c>
      <c r="N273" t="n">
        <v>64.53</v>
      </c>
      <c r="O273" t="n">
        <v>31931.04</v>
      </c>
      <c r="P273" t="n">
        <v>79.18000000000001</v>
      </c>
      <c r="Q273" t="n">
        <v>202.84</v>
      </c>
      <c r="R273" t="n">
        <v>21.97</v>
      </c>
      <c r="S273" t="n">
        <v>13.89</v>
      </c>
      <c r="T273" t="n">
        <v>2345.61</v>
      </c>
      <c r="U273" t="n">
        <v>0.63</v>
      </c>
      <c r="V273" t="n">
        <v>0.75</v>
      </c>
      <c r="W273" t="n">
        <v>0.65</v>
      </c>
      <c r="X273" t="n">
        <v>0.14</v>
      </c>
      <c r="Y273" t="n">
        <v>1</v>
      </c>
      <c r="Z273" t="n">
        <v>10</v>
      </c>
    </row>
    <row r="274">
      <c r="A274" t="n">
        <v>33</v>
      </c>
      <c r="B274" t="n">
        <v>125</v>
      </c>
      <c r="C274" t="inlineStr">
        <is>
          <t xml:space="preserve">CONCLUIDO	</t>
        </is>
      </c>
      <c r="D274" t="n">
        <v>12.0434</v>
      </c>
      <c r="E274" t="n">
        <v>8.300000000000001</v>
      </c>
      <c r="F274" t="n">
        <v>5.17</v>
      </c>
      <c r="G274" t="n">
        <v>38.76</v>
      </c>
      <c r="H274" t="n">
        <v>0.64</v>
      </c>
      <c r="I274" t="n">
        <v>8</v>
      </c>
      <c r="J274" t="n">
        <v>257.46</v>
      </c>
      <c r="K274" t="n">
        <v>58.47</v>
      </c>
      <c r="L274" t="n">
        <v>9.25</v>
      </c>
      <c r="M274" t="n">
        <v>6</v>
      </c>
      <c r="N274" t="n">
        <v>64.73999999999999</v>
      </c>
      <c r="O274" t="n">
        <v>31987.61</v>
      </c>
      <c r="P274" t="n">
        <v>78.84</v>
      </c>
      <c r="Q274" t="n">
        <v>202.84</v>
      </c>
      <c r="R274" t="n">
        <v>21.74</v>
      </c>
      <c r="S274" t="n">
        <v>13.89</v>
      </c>
      <c r="T274" t="n">
        <v>2227.65</v>
      </c>
      <c r="U274" t="n">
        <v>0.64</v>
      </c>
      <c r="V274" t="n">
        <v>0.75</v>
      </c>
      <c r="W274" t="n">
        <v>0.65</v>
      </c>
      <c r="X274" t="n">
        <v>0.13</v>
      </c>
      <c r="Y274" t="n">
        <v>1</v>
      </c>
      <c r="Z274" t="n">
        <v>10</v>
      </c>
    </row>
    <row r="275">
      <c r="A275" t="n">
        <v>34</v>
      </c>
      <c r="B275" t="n">
        <v>125</v>
      </c>
      <c r="C275" t="inlineStr">
        <is>
          <t xml:space="preserve">CONCLUIDO	</t>
        </is>
      </c>
      <c r="D275" t="n">
        <v>12.1241</v>
      </c>
      <c r="E275" t="n">
        <v>8.25</v>
      </c>
      <c r="F275" t="n">
        <v>5.16</v>
      </c>
      <c r="G275" t="n">
        <v>44.23</v>
      </c>
      <c r="H275" t="n">
        <v>0.66</v>
      </c>
      <c r="I275" t="n">
        <v>7</v>
      </c>
      <c r="J275" t="n">
        <v>257.92</v>
      </c>
      <c r="K275" t="n">
        <v>58.47</v>
      </c>
      <c r="L275" t="n">
        <v>9.5</v>
      </c>
      <c r="M275" t="n">
        <v>5</v>
      </c>
      <c r="N275" t="n">
        <v>64.95</v>
      </c>
      <c r="O275" t="n">
        <v>32044.25</v>
      </c>
      <c r="P275" t="n">
        <v>78.56</v>
      </c>
      <c r="Q275" t="n">
        <v>202.81</v>
      </c>
      <c r="R275" t="n">
        <v>21.34</v>
      </c>
      <c r="S275" t="n">
        <v>13.89</v>
      </c>
      <c r="T275" t="n">
        <v>2034.66</v>
      </c>
      <c r="U275" t="n">
        <v>0.65</v>
      </c>
      <c r="V275" t="n">
        <v>0.75</v>
      </c>
      <c r="W275" t="n">
        <v>0.65</v>
      </c>
      <c r="X275" t="n">
        <v>0.12</v>
      </c>
      <c r="Y275" t="n">
        <v>1</v>
      </c>
      <c r="Z275" t="n">
        <v>10</v>
      </c>
    </row>
    <row r="276">
      <c r="A276" t="n">
        <v>35</v>
      </c>
      <c r="B276" t="n">
        <v>125</v>
      </c>
      <c r="C276" t="inlineStr">
        <is>
          <t xml:space="preserve">CONCLUIDO	</t>
        </is>
      </c>
      <c r="D276" t="n">
        <v>12.1335</v>
      </c>
      <c r="E276" t="n">
        <v>8.24</v>
      </c>
      <c r="F276" t="n">
        <v>5.15</v>
      </c>
      <c r="G276" t="n">
        <v>44.18</v>
      </c>
      <c r="H276" t="n">
        <v>0.67</v>
      </c>
      <c r="I276" t="n">
        <v>7</v>
      </c>
      <c r="J276" t="n">
        <v>258.38</v>
      </c>
      <c r="K276" t="n">
        <v>58.47</v>
      </c>
      <c r="L276" t="n">
        <v>9.75</v>
      </c>
      <c r="M276" t="n">
        <v>5</v>
      </c>
      <c r="N276" t="n">
        <v>65.16</v>
      </c>
      <c r="O276" t="n">
        <v>32100.97</v>
      </c>
      <c r="P276" t="n">
        <v>78.53</v>
      </c>
      <c r="Q276" t="n">
        <v>202.81</v>
      </c>
      <c r="R276" t="n">
        <v>21.33</v>
      </c>
      <c r="S276" t="n">
        <v>13.89</v>
      </c>
      <c r="T276" t="n">
        <v>2029.97</v>
      </c>
      <c r="U276" t="n">
        <v>0.65</v>
      </c>
      <c r="V276" t="n">
        <v>0.75</v>
      </c>
      <c r="W276" t="n">
        <v>0.65</v>
      </c>
      <c r="X276" t="n">
        <v>0.12</v>
      </c>
      <c r="Y276" t="n">
        <v>1</v>
      </c>
      <c r="Z276" t="n">
        <v>10</v>
      </c>
    </row>
    <row r="277">
      <c r="A277" t="n">
        <v>36</v>
      </c>
      <c r="B277" t="n">
        <v>125</v>
      </c>
      <c r="C277" t="inlineStr">
        <is>
          <t xml:space="preserve">CONCLUIDO	</t>
        </is>
      </c>
      <c r="D277" t="n">
        <v>12.1339</v>
      </c>
      <c r="E277" t="n">
        <v>8.24</v>
      </c>
      <c r="F277" t="n">
        <v>5.15</v>
      </c>
      <c r="G277" t="n">
        <v>44.18</v>
      </c>
      <c r="H277" t="n">
        <v>0.6899999999999999</v>
      </c>
      <c r="I277" t="n">
        <v>7</v>
      </c>
      <c r="J277" t="n">
        <v>258.84</v>
      </c>
      <c r="K277" t="n">
        <v>58.47</v>
      </c>
      <c r="L277" t="n">
        <v>10</v>
      </c>
      <c r="M277" t="n">
        <v>5</v>
      </c>
      <c r="N277" t="n">
        <v>65.37</v>
      </c>
      <c r="O277" t="n">
        <v>32157.77</v>
      </c>
      <c r="P277" t="n">
        <v>78.62</v>
      </c>
      <c r="Q277" t="n">
        <v>202.82</v>
      </c>
      <c r="R277" t="n">
        <v>21.25</v>
      </c>
      <c r="S277" t="n">
        <v>13.89</v>
      </c>
      <c r="T277" t="n">
        <v>1987.69</v>
      </c>
      <c r="U277" t="n">
        <v>0.65</v>
      </c>
      <c r="V277" t="n">
        <v>0.75</v>
      </c>
      <c r="W277" t="n">
        <v>0.65</v>
      </c>
      <c r="X277" t="n">
        <v>0.12</v>
      </c>
      <c r="Y277" t="n">
        <v>1</v>
      </c>
      <c r="Z277" t="n">
        <v>10</v>
      </c>
    </row>
    <row r="278">
      <c r="A278" t="n">
        <v>37</v>
      </c>
      <c r="B278" t="n">
        <v>125</v>
      </c>
      <c r="C278" t="inlineStr">
        <is>
          <t xml:space="preserve">CONCLUIDO	</t>
        </is>
      </c>
      <c r="D278" t="n">
        <v>12.1322</v>
      </c>
      <c r="E278" t="n">
        <v>8.24</v>
      </c>
      <c r="F278" t="n">
        <v>5.16</v>
      </c>
      <c r="G278" t="n">
        <v>44.19</v>
      </c>
      <c r="H278" t="n">
        <v>0.7</v>
      </c>
      <c r="I278" t="n">
        <v>7</v>
      </c>
      <c r="J278" t="n">
        <v>259.3</v>
      </c>
      <c r="K278" t="n">
        <v>58.47</v>
      </c>
      <c r="L278" t="n">
        <v>10.25</v>
      </c>
      <c r="M278" t="n">
        <v>5</v>
      </c>
      <c r="N278" t="n">
        <v>65.58</v>
      </c>
      <c r="O278" t="n">
        <v>32214.64</v>
      </c>
      <c r="P278" t="n">
        <v>78.70999999999999</v>
      </c>
      <c r="Q278" t="n">
        <v>202.81</v>
      </c>
      <c r="R278" t="n">
        <v>21.35</v>
      </c>
      <c r="S278" t="n">
        <v>13.89</v>
      </c>
      <c r="T278" t="n">
        <v>2041.14</v>
      </c>
      <c r="U278" t="n">
        <v>0.65</v>
      </c>
      <c r="V278" t="n">
        <v>0.75</v>
      </c>
      <c r="W278" t="n">
        <v>0.65</v>
      </c>
      <c r="X278" t="n">
        <v>0.12</v>
      </c>
      <c r="Y278" t="n">
        <v>1</v>
      </c>
      <c r="Z278" t="n">
        <v>10</v>
      </c>
    </row>
    <row r="279">
      <c r="A279" t="n">
        <v>38</v>
      </c>
      <c r="B279" t="n">
        <v>125</v>
      </c>
      <c r="C279" t="inlineStr">
        <is>
          <t xml:space="preserve">CONCLUIDO	</t>
        </is>
      </c>
      <c r="D279" t="n">
        <v>12.1184</v>
      </c>
      <c r="E279" t="n">
        <v>8.25</v>
      </c>
      <c r="F279" t="n">
        <v>5.16</v>
      </c>
      <c r="G279" t="n">
        <v>44.27</v>
      </c>
      <c r="H279" t="n">
        <v>0.72</v>
      </c>
      <c r="I279" t="n">
        <v>7</v>
      </c>
      <c r="J279" t="n">
        <v>259.76</v>
      </c>
      <c r="K279" t="n">
        <v>58.47</v>
      </c>
      <c r="L279" t="n">
        <v>10.5</v>
      </c>
      <c r="M279" t="n">
        <v>5</v>
      </c>
      <c r="N279" t="n">
        <v>65.79000000000001</v>
      </c>
      <c r="O279" t="n">
        <v>32271.6</v>
      </c>
      <c r="P279" t="n">
        <v>78.56</v>
      </c>
      <c r="Q279" t="n">
        <v>202.83</v>
      </c>
      <c r="R279" t="n">
        <v>21.57</v>
      </c>
      <c r="S279" t="n">
        <v>13.89</v>
      </c>
      <c r="T279" t="n">
        <v>2148.15</v>
      </c>
      <c r="U279" t="n">
        <v>0.64</v>
      </c>
      <c r="V279" t="n">
        <v>0.75</v>
      </c>
      <c r="W279" t="n">
        <v>0.65</v>
      </c>
      <c r="X279" t="n">
        <v>0.13</v>
      </c>
      <c r="Y279" t="n">
        <v>1</v>
      </c>
      <c r="Z279" t="n">
        <v>10</v>
      </c>
    </row>
    <row r="280">
      <c r="A280" t="n">
        <v>39</v>
      </c>
      <c r="B280" t="n">
        <v>125</v>
      </c>
      <c r="C280" t="inlineStr">
        <is>
          <t xml:space="preserve">CONCLUIDO	</t>
        </is>
      </c>
      <c r="D280" t="n">
        <v>12.1265</v>
      </c>
      <c r="E280" t="n">
        <v>8.25</v>
      </c>
      <c r="F280" t="n">
        <v>5.16</v>
      </c>
      <c r="G280" t="n">
        <v>44.22</v>
      </c>
      <c r="H280" t="n">
        <v>0.74</v>
      </c>
      <c r="I280" t="n">
        <v>7</v>
      </c>
      <c r="J280" t="n">
        <v>260.23</v>
      </c>
      <c r="K280" t="n">
        <v>58.47</v>
      </c>
      <c r="L280" t="n">
        <v>10.75</v>
      </c>
      <c r="M280" t="n">
        <v>5</v>
      </c>
      <c r="N280" t="n">
        <v>66</v>
      </c>
      <c r="O280" t="n">
        <v>32328.64</v>
      </c>
      <c r="P280" t="n">
        <v>78.26000000000001</v>
      </c>
      <c r="Q280" t="n">
        <v>202.81</v>
      </c>
      <c r="R280" t="n">
        <v>21.43</v>
      </c>
      <c r="S280" t="n">
        <v>13.89</v>
      </c>
      <c r="T280" t="n">
        <v>2078.04</v>
      </c>
      <c r="U280" t="n">
        <v>0.65</v>
      </c>
      <c r="V280" t="n">
        <v>0.75</v>
      </c>
      <c r="W280" t="n">
        <v>0.65</v>
      </c>
      <c r="X280" t="n">
        <v>0.12</v>
      </c>
      <c r="Y280" t="n">
        <v>1</v>
      </c>
      <c r="Z280" t="n">
        <v>10</v>
      </c>
    </row>
    <row r="281">
      <c r="A281" t="n">
        <v>40</v>
      </c>
      <c r="B281" t="n">
        <v>125</v>
      </c>
      <c r="C281" t="inlineStr">
        <is>
          <t xml:space="preserve">CONCLUIDO	</t>
        </is>
      </c>
      <c r="D281" t="n">
        <v>12.1175</v>
      </c>
      <c r="E281" t="n">
        <v>8.25</v>
      </c>
      <c r="F281" t="n">
        <v>5.17</v>
      </c>
      <c r="G281" t="n">
        <v>44.27</v>
      </c>
      <c r="H281" t="n">
        <v>0.75</v>
      </c>
      <c r="I281" t="n">
        <v>7</v>
      </c>
      <c r="J281" t="n">
        <v>260.69</v>
      </c>
      <c r="K281" t="n">
        <v>58.47</v>
      </c>
      <c r="L281" t="n">
        <v>11</v>
      </c>
      <c r="M281" t="n">
        <v>5</v>
      </c>
      <c r="N281" t="n">
        <v>66.20999999999999</v>
      </c>
      <c r="O281" t="n">
        <v>32385.75</v>
      </c>
      <c r="P281" t="n">
        <v>78.06</v>
      </c>
      <c r="Q281" t="n">
        <v>202.81</v>
      </c>
      <c r="R281" t="n">
        <v>21.66</v>
      </c>
      <c r="S281" t="n">
        <v>13.89</v>
      </c>
      <c r="T281" t="n">
        <v>2195.46</v>
      </c>
      <c r="U281" t="n">
        <v>0.64</v>
      </c>
      <c r="V281" t="n">
        <v>0.75</v>
      </c>
      <c r="W281" t="n">
        <v>0.65</v>
      </c>
      <c r="X281" t="n">
        <v>0.13</v>
      </c>
      <c r="Y281" t="n">
        <v>1</v>
      </c>
      <c r="Z281" t="n">
        <v>10</v>
      </c>
    </row>
    <row r="282">
      <c r="A282" t="n">
        <v>41</v>
      </c>
      <c r="B282" t="n">
        <v>125</v>
      </c>
      <c r="C282" t="inlineStr">
        <is>
          <t xml:space="preserve">CONCLUIDO	</t>
        </is>
      </c>
      <c r="D282" t="n">
        <v>12.2291</v>
      </c>
      <c r="E282" t="n">
        <v>8.18</v>
      </c>
      <c r="F282" t="n">
        <v>5.14</v>
      </c>
      <c r="G282" t="n">
        <v>51.37</v>
      </c>
      <c r="H282" t="n">
        <v>0.77</v>
      </c>
      <c r="I282" t="n">
        <v>6</v>
      </c>
      <c r="J282" t="n">
        <v>261.15</v>
      </c>
      <c r="K282" t="n">
        <v>58.47</v>
      </c>
      <c r="L282" t="n">
        <v>11.25</v>
      </c>
      <c r="M282" t="n">
        <v>4</v>
      </c>
      <c r="N282" t="n">
        <v>66.43000000000001</v>
      </c>
      <c r="O282" t="n">
        <v>32442.95</v>
      </c>
      <c r="P282" t="n">
        <v>77.51000000000001</v>
      </c>
      <c r="Q282" t="n">
        <v>202.81</v>
      </c>
      <c r="R282" t="n">
        <v>20.64</v>
      </c>
      <c r="S282" t="n">
        <v>13.89</v>
      </c>
      <c r="T282" t="n">
        <v>1689.36</v>
      </c>
      <c r="U282" t="n">
        <v>0.67</v>
      </c>
      <c r="V282" t="n">
        <v>0.75</v>
      </c>
      <c r="W282" t="n">
        <v>0.65</v>
      </c>
      <c r="X282" t="n">
        <v>0.1</v>
      </c>
      <c r="Y282" t="n">
        <v>1</v>
      </c>
      <c r="Z282" t="n">
        <v>10</v>
      </c>
    </row>
    <row r="283">
      <c r="A283" t="n">
        <v>42</v>
      </c>
      <c r="B283" t="n">
        <v>125</v>
      </c>
      <c r="C283" t="inlineStr">
        <is>
          <t xml:space="preserve">CONCLUIDO	</t>
        </is>
      </c>
      <c r="D283" t="n">
        <v>12.2258</v>
      </c>
      <c r="E283" t="n">
        <v>8.18</v>
      </c>
      <c r="F283" t="n">
        <v>5.14</v>
      </c>
      <c r="G283" t="n">
        <v>51.39</v>
      </c>
      <c r="H283" t="n">
        <v>0.78</v>
      </c>
      <c r="I283" t="n">
        <v>6</v>
      </c>
      <c r="J283" t="n">
        <v>261.62</v>
      </c>
      <c r="K283" t="n">
        <v>58.47</v>
      </c>
      <c r="L283" t="n">
        <v>11.5</v>
      </c>
      <c r="M283" t="n">
        <v>4</v>
      </c>
      <c r="N283" t="n">
        <v>66.64</v>
      </c>
      <c r="O283" t="n">
        <v>32500.22</v>
      </c>
      <c r="P283" t="n">
        <v>77.54000000000001</v>
      </c>
      <c r="Q283" t="n">
        <v>202.81</v>
      </c>
      <c r="R283" t="n">
        <v>20.74</v>
      </c>
      <c r="S283" t="n">
        <v>13.89</v>
      </c>
      <c r="T283" t="n">
        <v>1739.49</v>
      </c>
      <c r="U283" t="n">
        <v>0.67</v>
      </c>
      <c r="V283" t="n">
        <v>0.75</v>
      </c>
      <c r="W283" t="n">
        <v>0.65</v>
      </c>
      <c r="X283" t="n">
        <v>0.1</v>
      </c>
      <c r="Y283" t="n">
        <v>1</v>
      </c>
      <c r="Z283" t="n">
        <v>10</v>
      </c>
    </row>
    <row r="284">
      <c r="A284" t="n">
        <v>43</v>
      </c>
      <c r="B284" t="n">
        <v>125</v>
      </c>
      <c r="C284" t="inlineStr">
        <is>
          <t xml:space="preserve">CONCLUIDO	</t>
        </is>
      </c>
      <c r="D284" t="n">
        <v>12.2233</v>
      </c>
      <c r="E284" t="n">
        <v>8.18</v>
      </c>
      <c r="F284" t="n">
        <v>5.14</v>
      </c>
      <c r="G284" t="n">
        <v>51.41</v>
      </c>
      <c r="H284" t="n">
        <v>0.8</v>
      </c>
      <c r="I284" t="n">
        <v>6</v>
      </c>
      <c r="J284" t="n">
        <v>262.08</v>
      </c>
      <c r="K284" t="n">
        <v>58.47</v>
      </c>
      <c r="L284" t="n">
        <v>11.75</v>
      </c>
      <c r="M284" t="n">
        <v>4</v>
      </c>
      <c r="N284" t="n">
        <v>66.86</v>
      </c>
      <c r="O284" t="n">
        <v>32557.58</v>
      </c>
      <c r="P284" t="n">
        <v>77.5</v>
      </c>
      <c r="Q284" t="n">
        <v>202.81</v>
      </c>
      <c r="R284" t="n">
        <v>20.79</v>
      </c>
      <c r="S284" t="n">
        <v>13.89</v>
      </c>
      <c r="T284" t="n">
        <v>1763.92</v>
      </c>
      <c r="U284" t="n">
        <v>0.67</v>
      </c>
      <c r="V284" t="n">
        <v>0.75</v>
      </c>
      <c r="W284" t="n">
        <v>0.65</v>
      </c>
      <c r="X284" t="n">
        <v>0.1</v>
      </c>
      <c r="Y284" t="n">
        <v>1</v>
      </c>
      <c r="Z284" t="n">
        <v>10</v>
      </c>
    </row>
    <row r="285">
      <c r="A285" t="n">
        <v>44</v>
      </c>
      <c r="B285" t="n">
        <v>125</v>
      </c>
      <c r="C285" t="inlineStr">
        <is>
          <t xml:space="preserve">CONCLUIDO	</t>
        </is>
      </c>
      <c r="D285" t="n">
        <v>12.2407</v>
      </c>
      <c r="E285" t="n">
        <v>8.17</v>
      </c>
      <c r="F285" t="n">
        <v>5.13</v>
      </c>
      <c r="G285" t="n">
        <v>51.29</v>
      </c>
      <c r="H285" t="n">
        <v>0.8100000000000001</v>
      </c>
      <c r="I285" t="n">
        <v>6</v>
      </c>
      <c r="J285" t="n">
        <v>262.55</v>
      </c>
      <c r="K285" t="n">
        <v>58.47</v>
      </c>
      <c r="L285" t="n">
        <v>12</v>
      </c>
      <c r="M285" t="n">
        <v>4</v>
      </c>
      <c r="N285" t="n">
        <v>67.06999999999999</v>
      </c>
      <c r="O285" t="n">
        <v>32615.02</v>
      </c>
      <c r="P285" t="n">
        <v>77.37</v>
      </c>
      <c r="Q285" t="n">
        <v>202.81</v>
      </c>
      <c r="R285" t="n">
        <v>20.56</v>
      </c>
      <c r="S285" t="n">
        <v>13.89</v>
      </c>
      <c r="T285" t="n">
        <v>1649.18</v>
      </c>
      <c r="U285" t="n">
        <v>0.68</v>
      </c>
      <c r="V285" t="n">
        <v>0.75</v>
      </c>
      <c r="W285" t="n">
        <v>0.64</v>
      </c>
      <c r="X285" t="n">
        <v>0.09</v>
      </c>
      <c r="Y285" t="n">
        <v>1</v>
      </c>
      <c r="Z285" t="n">
        <v>10</v>
      </c>
    </row>
    <row r="286">
      <c r="A286" t="n">
        <v>45</v>
      </c>
      <c r="B286" t="n">
        <v>125</v>
      </c>
      <c r="C286" t="inlineStr">
        <is>
          <t xml:space="preserve">CONCLUIDO	</t>
        </is>
      </c>
      <c r="D286" t="n">
        <v>12.2299</v>
      </c>
      <c r="E286" t="n">
        <v>8.18</v>
      </c>
      <c r="F286" t="n">
        <v>5.14</v>
      </c>
      <c r="G286" t="n">
        <v>51.36</v>
      </c>
      <c r="H286" t="n">
        <v>0.83</v>
      </c>
      <c r="I286" t="n">
        <v>6</v>
      </c>
      <c r="J286" t="n">
        <v>263.01</v>
      </c>
      <c r="K286" t="n">
        <v>58.47</v>
      </c>
      <c r="L286" t="n">
        <v>12.25</v>
      </c>
      <c r="M286" t="n">
        <v>4</v>
      </c>
      <c r="N286" t="n">
        <v>67.29000000000001</v>
      </c>
      <c r="O286" t="n">
        <v>32672.53</v>
      </c>
      <c r="P286" t="n">
        <v>77.31999999999999</v>
      </c>
      <c r="Q286" t="n">
        <v>202.81</v>
      </c>
      <c r="R286" t="n">
        <v>20.65</v>
      </c>
      <c r="S286" t="n">
        <v>13.89</v>
      </c>
      <c r="T286" t="n">
        <v>1692.37</v>
      </c>
      <c r="U286" t="n">
        <v>0.67</v>
      </c>
      <c r="V286" t="n">
        <v>0.75</v>
      </c>
      <c r="W286" t="n">
        <v>0.65</v>
      </c>
      <c r="X286" t="n">
        <v>0.1</v>
      </c>
      <c r="Y286" t="n">
        <v>1</v>
      </c>
      <c r="Z286" t="n">
        <v>10</v>
      </c>
    </row>
    <row r="287">
      <c r="A287" t="n">
        <v>46</v>
      </c>
      <c r="B287" t="n">
        <v>125</v>
      </c>
      <c r="C287" t="inlineStr">
        <is>
          <t xml:space="preserve">CONCLUIDO	</t>
        </is>
      </c>
      <c r="D287" t="n">
        <v>12.2283</v>
      </c>
      <c r="E287" t="n">
        <v>8.18</v>
      </c>
      <c r="F287" t="n">
        <v>5.14</v>
      </c>
      <c r="G287" t="n">
        <v>51.38</v>
      </c>
      <c r="H287" t="n">
        <v>0.84</v>
      </c>
      <c r="I287" t="n">
        <v>6</v>
      </c>
      <c r="J287" t="n">
        <v>263.48</v>
      </c>
      <c r="K287" t="n">
        <v>58.47</v>
      </c>
      <c r="L287" t="n">
        <v>12.5</v>
      </c>
      <c r="M287" t="n">
        <v>4</v>
      </c>
      <c r="N287" t="n">
        <v>67.51000000000001</v>
      </c>
      <c r="O287" t="n">
        <v>32730.13</v>
      </c>
      <c r="P287" t="n">
        <v>77.23999999999999</v>
      </c>
      <c r="Q287" t="n">
        <v>202.83</v>
      </c>
      <c r="R287" t="n">
        <v>20.72</v>
      </c>
      <c r="S287" t="n">
        <v>13.89</v>
      </c>
      <c r="T287" t="n">
        <v>1731.1</v>
      </c>
      <c r="U287" t="n">
        <v>0.67</v>
      </c>
      <c r="V287" t="n">
        <v>0.75</v>
      </c>
      <c r="W287" t="n">
        <v>0.65</v>
      </c>
      <c r="X287" t="n">
        <v>0.1</v>
      </c>
      <c r="Y287" t="n">
        <v>1</v>
      </c>
      <c r="Z287" t="n">
        <v>10</v>
      </c>
    </row>
    <row r="288">
      <c r="A288" t="n">
        <v>47</v>
      </c>
      <c r="B288" t="n">
        <v>125</v>
      </c>
      <c r="C288" t="inlineStr">
        <is>
          <t xml:space="preserve">CONCLUIDO	</t>
        </is>
      </c>
      <c r="D288" t="n">
        <v>12.2266</v>
      </c>
      <c r="E288" t="n">
        <v>8.18</v>
      </c>
      <c r="F288" t="n">
        <v>5.14</v>
      </c>
      <c r="G288" t="n">
        <v>51.39</v>
      </c>
      <c r="H288" t="n">
        <v>0.86</v>
      </c>
      <c r="I288" t="n">
        <v>6</v>
      </c>
      <c r="J288" t="n">
        <v>263.95</v>
      </c>
      <c r="K288" t="n">
        <v>58.47</v>
      </c>
      <c r="L288" t="n">
        <v>12.75</v>
      </c>
      <c r="M288" t="n">
        <v>4</v>
      </c>
      <c r="N288" t="n">
        <v>67.72</v>
      </c>
      <c r="O288" t="n">
        <v>32787.82</v>
      </c>
      <c r="P288" t="n">
        <v>77.2</v>
      </c>
      <c r="Q288" t="n">
        <v>202.81</v>
      </c>
      <c r="R288" t="n">
        <v>20.73</v>
      </c>
      <c r="S288" t="n">
        <v>13.89</v>
      </c>
      <c r="T288" t="n">
        <v>1733.58</v>
      </c>
      <c r="U288" t="n">
        <v>0.67</v>
      </c>
      <c r="V288" t="n">
        <v>0.75</v>
      </c>
      <c r="W288" t="n">
        <v>0.65</v>
      </c>
      <c r="X288" t="n">
        <v>0.1</v>
      </c>
      <c r="Y288" t="n">
        <v>1</v>
      </c>
      <c r="Z288" t="n">
        <v>10</v>
      </c>
    </row>
    <row r="289">
      <c r="A289" t="n">
        <v>48</v>
      </c>
      <c r="B289" t="n">
        <v>125</v>
      </c>
      <c r="C289" t="inlineStr">
        <is>
          <t xml:space="preserve">CONCLUIDO	</t>
        </is>
      </c>
      <c r="D289" t="n">
        <v>12.2237</v>
      </c>
      <c r="E289" t="n">
        <v>8.18</v>
      </c>
      <c r="F289" t="n">
        <v>5.14</v>
      </c>
      <c r="G289" t="n">
        <v>51.41</v>
      </c>
      <c r="H289" t="n">
        <v>0.87</v>
      </c>
      <c r="I289" t="n">
        <v>6</v>
      </c>
      <c r="J289" t="n">
        <v>264.42</v>
      </c>
      <c r="K289" t="n">
        <v>58.47</v>
      </c>
      <c r="L289" t="n">
        <v>13</v>
      </c>
      <c r="M289" t="n">
        <v>4</v>
      </c>
      <c r="N289" t="n">
        <v>67.94</v>
      </c>
      <c r="O289" t="n">
        <v>32845.58</v>
      </c>
      <c r="P289" t="n">
        <v>77.15000000000001</v>
      </c>
      <c r="Q289" t="n">
        <v>202.81</v>
      </c>
      <c r="R289" t="n">
        <v>20.84</v>
      </c>
      <c r="S289" t="n">
        <v>13.89</v>
      </c>
      <c r="T289" t="n">
        <v>1789.34</v>
      </c>
      <c r="U289" t="n">
        <v>0.67</v>
      </c>
      <c r="V289" t="n">
        <v>0.75</v>
      </c>
      <c r="W289" t="n">
        <v>0.65</v>
      </c>
      <c r="X289" t="n">
        <v>0.1</v>
      </c>
      <c r="Y289" t="n">
        <v>1</v>
      </c>
      <c r="Z289" t="n">
        <v>10</v>
      </c>
    </row>
    <row r="290">
      <c r="A290" t="n">
        <v>49</v>
      </c>
      <c r="B290" t="n">
        <v>125</v>
      </c>
      <c r="C290" t="inlineStr">
        <is>
          <t xml:space="preserve">CONCLUIDO	</t>
        </is>
      </c>
      <c r="D290" t="n">
        <v>12.2312</v>
      </c>
      <c r="E290" t="n">
        <v>8.18</v>
      </c>
      <c r="F290" t="n">
        <v>5.14</v>
      </c>
      <c r="G290" t="n">
        <v>51.36</v>
      </c>
      <c r="H290" t="n">
        <v>0.89</v>
      </c>
      <c r="I290" t="n">
        <v>6</v>
      </c>
      <c r="J290" t="n">
        <v>264.89</v>
      </c>
      <c r="K290" t="n">
        <v>58.47</v>
      </c>
      <c r="L290" t="n">
        <v>13.25</v>
      </c>
      <c r="M290" t="n">
        <v>4</v>
      </c>
      <c r="N290" t="n">
        <v>68.16</v>
      </c>
      <c r="O290" t="n">
        <v>32903.43</v>
      </c>
      <c r="P290" t="n">
        <v>76.79000000000001</v>
      </c>
      <c r="Q290" t="n">
        <v>202.82</v>
      </c>
      <c r="R290" t="n">
        <v>20.73</v>
      </c>
      <c r="S290" t="n">
        <v>13.89</v>
      </c>
      <c r="T290" t="n">
        <v>1735.64</v>
      </c>
      <c r="U290" t="n">
        <v>0.67</v>
      </c>
      <c r="V290" t="n">
        <v>0.75</v>
      </c>
      <c r="W290" t="n">
        <v>0.64</v>
      </c>
      <c r="X290" t="n">
        <v>0.1</v>
      </c>
      <c r="Y290" t="n">
        <v>1</v>
      </c>
      <c r="Z290" t="n">
        <v>10</v>
      </c>
    </row>
    <row r="291">
      <c r="A291" t="n">
        <v>50</v>
      </c>
      <c r="B291" t="n">
        <v>125</v>
      </c>
      <c r="C291" t="inlineStr">
        <is>
          <t xml:space="preserve">CONCLUIDO	</t>
        </is>
      </c>
      <c r="D291" t="n">
        <v>12.2266</v>
      </c>
      <c r="E291" t="n">
        <v>8.18</v>
      </c>
      <c r="F291" t="n">
        <v>5.14</v>
      </c>
      <c r="G291" t="n">
        <v>51.39</v>
      </c>
      <c r="H291" t="n">
        <v>0.91</v>
      </c>
      <c r="I291" t="n">
        <v>6</v>
      </c>
      <c r="J291" t="n">
        <v>265.36</v>
      </c>
      <c r="K291" t="n">
        <v>58.47</v>
      </c>
      <c r="L291" t="n">
        <v>13.5</v>
      </c>
      <c r="M291" t="n">
        <v>4</v>
      </c>
      <c r="N291" t="n">
        <v>68.38</v>
      </c>
      <c r="O291" t="n">
        <v>32961.36</v>
      </c>
      <c r="P291" t="n">
        <v>76.67</v>
      </c>
      <c r="Q291" t="n">
        <v>202.84</v>
      </c>
      <c r="R291" t="n">
        <v>20.8</v>
      </c>
      <c r="S291" t="n">
        <v>13.89</v>
      </c>
      <c r="T291" t="n">
        <v>1769.32</v>
      </c>
      <c r="U291" t="n">
        <v>0.67</v>
      </c>
      <c r="V291" t="n">
        <v>0.75</v>
      </c>
      <c r="W291" t="n">
        <v>0.65</v>
      </c>
      <c r="X291" t="n">
        <v>0.1</v>
      </c>
      <c r="Y291" t="n">
        <v>1</v>
      </c>
      <c r="Z291" t="n">
        <v>10</v>
      </c>
    </row>
    <row r="292">
      <c r="A292" t="n">
        <v>51</v>
      </c>
      <c r="B292" t="n">
        <v>125</v>
      </c>
      <c r="C292" t="inlineStr">
        <is>
          <t xml:space="preserve">CONCLUIDO	</t>
        </is>
      </c>
      <c r="D292" t="n">
        <v>12.3212</v>
      </c>
      <c r="E292" t="n">
        <v>8.119999999999999</v>
      </c>
      <c r="F292" t="n">
        <v>5.12</v>
      </c>
      <c r="G292" t="n">
        <v>61.48</v>
      </c>
      <c r="H292" t="n">
        <v>0.92</v>
      </c>
      <c r="I292" t="n">
        <v>5</v>
      </c>
      <c r="J292" t="n">
        <v>265.83</v>
      </c>
      <c r="K292" t="n">
        <v>58.47</v>
      </c>
      <c r="L292" t="n">
        <v>13.75</v>
      </c>
      <c r="M292" t="n">
        <v>3</v>
      </c>
      <c r="N292" t="n">
        <v>68.59999999999999</v>
      </c>
      <c r="O292" t="n">
        <v>33019.37</v>
      </c>
      <c r="P292" t="n">
        <v>76.28</v>
      </c>
      <c r="Q292" t="n">
        <v>202.81</v>
      </c>
      <c r="R292" t="n">
        <v>20.31</v>
      </c>
      <c r="S292" t="n">
        <v>13.89</v>
      </c>
      <c r="T292" t="n">
        <v>1530.6</v>
      </c>
      <c r="U292" t="n">
        <v>0.68</v>
      </c>
      <c r="V292" t="n">
        <v>0.76</v>
      </c>
      <c r="W292" t="n">
        <v>0.64</v>
      </c>
      <c r="X292" t="n">
        <v>0.09</v>
      </c>
      <c r="Y292" t="n">
        <v>1</v>
      </c>
      <c r="Z292" t="n">
        <v>10</v>
      </c>
    </row>
    <row r="293">
      <c r="A293" t="n">
        <v>52</v>
      </c>
      <c r="B293" t="n">
        <v>125</v>
      </c>
      <c r="C293" t="inlineStr">
        <is>
          <t xml:space="preserve">CONCLUIDO	</t>
        </is>
      </c>
      <c r="D293" t="n">
        <v>12.3258</v>
      </c>
      <c r="E293" t="n">
        <v>8.109999999999999</v>
      </c>
      <c r="F293" t="n">
        <v>5.12</v>
      </c>
      <c r="G293" t="n">
        <v>61.44</v>
      </c>
      <c r="H293" t="n">
        <v>0.9399999999999999</v>
      </c>
      <c r="I293" t="n">
        <v>5</v>
      </c>
      <c r="J293" t="n">
        <v>266.3</v>
      </c>
      <c r="K293" t="n">
        <v>58.47</v>
      </c>
      <c r="L293" t="n">
        <v>14</v>
      </c>
      <c r="M293" t="n">
        <v>3</v>
      </c>
      <c r="N293" t="n">
        <v>68.81999999999999</v>
      </c>
      <c r="O293" t="n">
        <v>33077.47</v>
      </c>
      <c r="P293" t="n">
        <v>76.19</v>
      </c>
      <c r="Q293" t="n">
        <v>202.81</v>
      </c>
      <c r="R293" t="n">
        <v>20.27</v>
      </c>
      <c r="S293" t="n">
        <v>13.89</v>
      </c>
      <c r="T293" t="n">
        <v>1507.51</v>
      </c>
      <c r="U293" t="n">
        <v>0.6899999999999999</v>
      </c>
      <c r="V293" t="n">
        <v>0.76</v>
      </c>
      <c r="W293" t="n">
        <v>0.64</v>
      </c>
      <c r="X293" t="n">
        <v>0.08</v>
      </c>
      <c r="Y293" t="n">
        <v>1</v>
      </c>
      <c r="Z293" t="n">
        <v>10</v>
      </c>
    </row>
    <row r="294">
      <c r="A294" t="n">
        <v>53</v>
      </c>
      <c r="B294" t="n">
        <v>125</v>
      </c>
      <c r="C294" t="inlineStr">
        <is>
          <t xml:space="preserve">CONCLUIDO	</t>
        </is>
      </c>
      <c r="D294" t="n">
        <v>12.3224</v>
      </c>
      <c r="E294" t="n">
        <v>8.119999999999999</v>
      </c>
      <c r="F294" t="n">
        <v>5.12</v>
      </c>
      <c r="G294" t="n">
        <v>61.47</v>
      </c>
      <c r="H294" t="n">
        <v>0.95</v>
      </c>
      <c r="I294" t="n">
        <v>5</v>
      </c>
      <c r="J294" t="n">
        <v>266.77</v>
      </c>
      <c r="K294" t="n">
        <v>58.47</v>
      </c>
      <c r="L294" t="n">
        <v>14.25</v>
      </c>
      <c r="M294" t="n">
        <v>3</v>
      </c>
      <c r="N294" t="n">
        <v>69.04000000000001</v>
      </c>
      <c r="O294" t="n">
        <v>33135.65</v>
      </c>
      <c r="P294" t="n">
        <v>76.14</v>
      </c>
      <c r="Q294" t="n">
        <v>202.81</v>
      </c>
      <c r="R294" t="n">
        <v>20.27</v>
      </c>
      <c r="S294" t="n">
        <v>13.89</v>
      </c>
      <c r="T294" t="n">
        <v>1511.47</v>
      </c>
      <c r="U294" t="n">
        <v>0.6899999999999999</v>
      </c>
      <c r="V294" t="n">
        <v>0.76</v>
      </c>
      <c r="W294" t="n">
        <v>0.65</v>
      </c>
      <c r="X294" t="n">
        <v>0.08</v>
      </c>
      <c r="Y294" t="n">
        <v>1</v>
      </c>
      <c r="Z294" t="n">
        <v>10</v>
      </c>
    </row>
    <row r="295">
      <c r="A295" t="n">
        <v>54</v>
      </c>
      <c r="B295" t="n">
        <v>125</v>
      </c>
      <c r="C295" t="inlineStr">
        <is>
          <t xml:space="preserve">CONCLUIDO	</t>
        </is>
      </c>
      <c r="D295" t="n">
        <v>12.3305</v>
      </c>
      <c r="E295" t="n">
        <v>8.109999999999999</v>
      </c>
      <c r="F295" t="n">
        <v>5.12</v>
      </c>
      <c r="G295" t="n">
        <v>61.4</v>
      </c>
      <c r="H295" t="n">
        <v>0.97</v>
      </c>
      <c r="I295" t="n">
        <v>5</v>
      </c>
      <c r="J295" t="n">
        <v>267.24</v>
      </c>
      <c r="K295" t="n">
        <v>58.47</v>
      </c>
      <c r="L295" t="n">
        <v>14.5</v>
      </c>
      <c r="M295" t="n">
        <v>3</v>
      </c>
      <c r="N295" t="n">
        <v>69.27</v>
      </c>
      <c r="O295" t="n">
        <v>33193.92</v>
      </c>
      <c r="P295" t="n">
        <v>75.97</v>
      </c>
      <c r="Q295" t="n">
        <v>202.81</v>
      </c>
      <c r="R295" t="n">
        <v>20.12</v>
      </c>
      <c r="S295" t="n">
        <v>13.89</v>
      </c>
      <c r="T295" t="n">
        <v>1437.3</v>
      </c>
      <c r="U295" t="n">
        <v>0.6899999999999999</v>
      </c>
      <c r="V295" t="n">
        <v>0.76</v>
      </c>
      <c r="W295" t="n">
        <v>0.64</v>
      </c>
      <c r="X295" t="n">
        <v>0.08</v>
      </c>
      <c r="Y295" t="n">
        <v>1</v>
      </c>
      <c r="Z295" t="n">
        <v>10</v>
      </c>
    </row>
    <row r="296">
      <c r="A296" t="n">
        <v>55</v>
      </c>
      <c r="B296" t="n">
        <v>125</v>
      </c>
      <c r="C296" t="inlineStr">
        <is>
          <t xml:space="preserve">CONCLUIDO	</t>
        </is>
      </c>
      <c r="D296" t="n">
        <v>12.3305</v>
      </c>
      <c r="E296" t="n">
        <v>8.109999999999999</v>
      </c>
      <c r="F296" t="n">
        <v>5.12</v>
      </c>
      <c r="G296" t="n">
        <v>61.4</v>
      </c>
      <c r="H296" t="n">
        <v>0.98</v>
      </c>
      <c r="I296" t="n">
        <v>5</v>
      </c>
      <c r="J296" t="n">
        <v>267.71</v>
      </c>
      <c r="K296" t="n">
        <v>58.47</v>
      </c>
      <c r="L296" t="n">
        <v>14.75</v>
      </c>
      <c r="M296" t="n">
        <v>3</v>
      </c>
      <c r="N296" t="n">
        <v>69.48999999999999</v>
      </c>
      <c r="O296" t="n">
        <v>33252.27</v>
      </c>
      <c r="P296" t="n">
        <v>75.95</v>
      </c>
      <c r="Q296" t="n">
        <v>202.82</v>
      </c>
      <c r="R296" t="n">
        <v>20.16</v>
      </c>
      <c r="S296" t="n">
        <v>13.89</v>
      </c>
      <c r="T296" t="n">
        <v>1453.04</v>
      </c>
      <c r="U296" t="n">
        <v>0.6899999999999999</v>
      </c>
      <c r="V296" t="n">
        <v>0.76</v>
      </c>
      <c r="W296" t="n">
        <v>0.64</v>
      </c>
      <c r="X296" t="n">
        <v>0.08</v>
      </c>
      <c r="Y296" t="n">
        <v>1</v>
      </c>
      <c r="Z296" t="n">
        <v>10</v>
      </c>
    </row>
    <row r="297">
      <c r="A297" t="n">
        <v>56</v>
      </c>
      <c r="B297" t="n">
        <v>125</v>
      </c>
      <c r="C297" t="inlineStr">
        <is>
          <t xml:space="preserve">CONCLUIDO	</t>
        </is>
      </c>
      <c r="D297" t="n">
        <v>12.3254</v>
      </c>
      <c r="E297" t="n">
        <v>8.109999999999999</v>
      </c>
      <c r="F297" t="n">
        <v>5.12</v>
      </c>
      <c r="G297" t="n">
        <v>61.44</v>
      </c>
      <c r="H297" t="n">
        <v>1</v>
      </c>
      <c r="I297" t="n">
        <v>5</v>
      </c>
      <c r="J297" t="n">
        <v>268.19</v>
      </c>
      <c r="K297" t="n">
        <v>58.47</v>
      </c>
      <c r="L297" t="n">
        <v>15</v>
      </c>
      <c r="M297" t="n">
        <v>3</v>
      </c>
      <c r="N297" t="n">
        <v>69.70999999999999</v>
      </c>
      <c r="O297" t="n">
        <v>33310.7</v>
      </c>
      <c r="P297" t="n">
        <v>76.23</v>
      </c>
      <c r="Q297" t="n">
        <v>202.81</v>
      </c>
      <c r="R297" t="n">
        <v>20.15</v>
      </c>
      <c r="S297" t="n">
        <v>13.89</v>
      </c>
      <c r="T297" t="n">
        <v>1450.76</v>
      </c>
      <c r="U297" t="n">
        <v>0.6899999999999999</v>
      </c>
      <c r="V297" t="n">
        <v>0.76</v>
      </c>
      <c r="W297" t="n">
        <v>0.65</v>
      </c>
      <c r="X297" t="n">
        <v>0.08</v>
      </c>
      <c r="Y297" t="n">
        <v>1</v>
      </c>
      <c r="Z297" t="n">
        <v>10</v>
      </c>
    </row>
    <row r="298">
      <c r="A298" t="n">
        <v>57</v>
      </c>
      <c r="B298" t="n">
        <v>125</v>
      </c>
      <c r="C298" t="inlineStr">
        <is>
          <t xml:space="preserve">CONCLUIDO	</t>
        </is>
      </c>
      <c r="D298" t="n">
        <v>12.3136</v>
      </c>
      <c r="E298" t="n">
        <v>8.119999999999999</v>
      </c>
      <c r="F298" t="n">
        <v>5.13</v>
      </c>
      <c r="G298" t="n">
        <v>61.54</v>
      </c>
      <c r="H298" t="n">
        <v>1.01</v>
      </c>
      <c r="I298" t="n">
        <v>5</v>
      </c>
      <c r="J298" t="n">
        <v>268.66</v>
      </c>
      <c r="K298" t="n">
        <v>58.47</v>
      </c>
      <c r="L298" t="n">
        <v>15.25</v>
      </c>
      <c r="M298" t="n">
        <v>3</v>
      </c>
      <c r="N298" t="n">
        <v>69.94</v>
      </c>
      <c r="O298" t="n">
        <v>33369.22</v>
      </c>
      <c r="P298" t="n">
        <v>76.28</v>
      </c>
      <c r="Q298" t="n">
        <v>202.81</v>
      </c>
      <c r="R298" t="n">
        <v>20.41</v>
      </c>
      <c r="S298" t="n">
        <v>13.89</v>
      </c>
      <c r="T298" t="n">
        <v>1580.74</v>
      </c>
      <c r="U298" t="n">
        <v>0.68</v>
      </c>
      <c r="V298" t="n">
        <v>0.75</v>
      </c>
      <c r="W298" t="n">
        <v>0.65</v>
      </c>
      <c r="X298" t="n">
        <v>0.09</v>
      </c>
      <c r="Y298" t="n">
        <v>1</v>
      </c>
      <c r="Z298" t="n">
        <v>10</v>
      </c>
    </row>
    <row r="299">
      <c r="A299" t="n">
        <v>58</v>
      </c>
      <c r="B299" t="n">
        <v>125</v>
      </c>
      <c r="C299" t="inlineStr">
        <is>
          <t xml:space="preserve">CONCLUIDO	</t>
        </is>
      </c>
      <c r="D299" t="n">
        <v>12.3212</v>
      </c>
      <c r="E299" t="n">
        <v>8.119999999999999</v>
      </c>
      <c r="F299" t="n">
        <v>5.12</v>
      </c>
      <c r="G299" t="n">
        <v>61.48</v>
      </c>
      <c r="H299" t="n">
        <v>1.03</v>
      </c>
      <c r="I299" t="n">
        <v>5</v>
      </c>
      <c r="J299" t="n">
        <v>269.14</v>
      </c>
      <c r="K299" t="n">
        <v>58.47</v>
      </c>
      <c r="L299" t="n">
        <v>15.5</v>
      </c>
      <c r="M299" t="n">
        <v>3</v>
      </c>
      <c r="N299" t="n">
        <v>70.16</v>
      </c>
      <c r="O299" t="n">
        <v>33427.83</v>
      </c>
      <c r="P299" t="n">
        <v>76</v>
      </c>
      <c r="Q299" t="n">
        <v>202.81</v>
      </c>
      <c r="R299" t="n">
        <v>20.34</v>
      </c>
      <c r="S299" t="n">
        <v>13.89</v>
      </c>
      <c r="T299" t="n">
        <v>1543.97</v>
      </c>
      <c r="U299" t="n">
        <v>0.68</v>
      </c>
      <c r="V299" t="n">
        <v>0.76</v>
      </c>
      <c r="W299" t="n">
        <v>0.64</v>
      </c>
      <c r="X299" t="n">
        <v>0.09</v>
      </c>
      <c r="Y299" t="n">
        <v>1</v>
      </c>
      <c r="Z299" t="n">
        <v>10</v>
      </c>
    </row>
    <row r="300">
      <c r="A300" t="n">
        <v>59</v>
      </c>
      <c r="B300" t="n">
        <v>125</v>
      </c>
      <c r="C300" t="inlineStr">
        <is>
          <t xml:space="preserve">CONCLUIDO	</t>
        </is>
      </c>
      <c r="D300" t="n">
        <v>12.3216</v>
      </c>
      <c r="E300" t="n">
        <v>8.119999999999999</v>
      </c>
      <c r="F300" t="n">
        <v>5.12</v>
      </c>
      <c r="G300" t="n">
        <v>61.47</v>
      </c>
      <c r="H300" t="n">
        <v>1.04</v>
      </c>
      <c r="I300" t="n">
        <v>5</v>
      </c>
      <c r="J300" t="n">
        <v>269.61</v>
      </c>
      <c r="K300" t="n">
        <v>58.47</v>
      </c>
      <c r="L300" t="n">
        <v>15.75</v>
      </c>
      <c r="M300" t="n">
        <v>3</v>
      </c>
      <c r="N300" t="n">
        <v>70.39</v>
      </c>
      <c r="O300" t="n">
        <v>33486.53</v>
      </c>
      <c r="P300" t="n">
        <v>75.81</v>
      </c>
      <c r="Q300" t="n">
        <v>202.81</v>
      </c>
      <c r="R300" t="n">
        <v>20.32</v>
      </c>
      <c r="S300" t="n">
        <v>13.89</v>
      </c>
      <c r="T300" t="n">
        <v>1532.44</v>
      </c>
      <c r="U300" t="n">
        <v>0.68</v>
      </c>
      <c r="V300" t="n">
        <v>0.76</v>
      </c>
      <c r="W300" t="n">
        <v>0.65</v>
      </c>
      <c r="X300" t="n">
        <v>0.08</v>
      </c>
      <c r="Y300" t="n">
        <v>1</v>
      </c>
      <c r="Z300" t="n">
        <v>10</v>
      </c>
    </row>
    <row r="301">
      <c r="A301" t="n">
        <v>60</v>
      </c>
      <c r="B301" t="n">
        <v>125</v>
      </c>
      <c r="C301" t="inlineStr">
        <is>
          <t xml:space="preserve">CONCLUIDO	</t>
        </is>
      </c>
      <c r="D301" t="n">
        <v>12.3237</v>
      </c>
      <c r="E301" t="n">
        <v>8.109999999999999</v>
      </c>
      <c r="F301" t="n">
        <v>5.12</v>
      </c>
      <c r="G301" t="n">
        <v>61.46</v>
      </c>
      <c r="H301" t="n">
        <v>1.05</v>
      </c>
      <c r="I301" t="n">
        <v>5</v>
      </c>
      <c r="J301" t="n">
        <v>270.09</v>
      </c>
      <c r="K301" t="n">
        <v>58.47</v>
      </c>
      <c r="L301" t="n">
        <v>16</v>
      </c>
      <c r="M301" t="n">
        <v>3</v>
      </c>
      <c r="N301" t="n">
        <v>70.62</v>
      </c>
      <c r="O301" t="n">
        <v>33545.31</v>
      </c>
      <c r="P301" t="n">
        <v>75.66</v>
      </c>
      <c r="Q301" t="n">
        <v>202.81</v>
      </c>
      <c r="R301" t="n">
        <v>20.26</v>
      </c>
      <c r="S301" t="n">
        <v>13.89</v>
      </c>
      <c r="T301" t="n">
        <v>1506.51</v>
      </c>
      <c r="U301" t="n">
        <v>0.6899999999999999</v>
      </c>
      <c r="V301" t="n">
        <v>0.76</v>
      </c>
      <c r="W301" t="n">
        <v>0.64</v>
      </c>
      <c r="X301" t="n">
        <v>0.08</v>
      </c>
      <c r="Y301" t="n">
        <v>1</v>
      </c>
      <c r="Z301" t="n">
        <v>10</v>
      </c>
    </row>
    <row r="302">
      <c r="A302" t="n">
        <v>61</v>
      </c>
      <c r="B302" t="n">
        <v>125</v>
      </c>
      <c r="C302" t="inlineStr">
        <is>
          <t xml:space="preserve">CONCLUIDO	</t>
        </is>
      </c>
      <c r="D302" t="n">
        <v>12.3262</v>
      </c>
      <c r="E302" t="n">
        <v>8.109999999999999</v>
      </c>
      <c r="F302" t="n">
        <v>5.12</v>
      </c>
      <c r="G302" t="n">
        <v>61.44</v>
      </c>
      <c r="H302" t="n">
        <v>1.07</v>
      </c>
      <c r="I302" t="n">
        <v>5</v>
      </c>
      <c r="J302" t="n">
        <v>270.57</v>
      </c>
      <c r="K302" t="n">
        <v>58.47</v>
      </c>
      <c r="L302" t="n">
        <v>16.25</v>
      </c>
      <c r="M302" t="n">
        <v>3</v>
      </c>
      <c r="N302" t="n">
        <v>70.84</v>
      </c>
      <c r="O302" t="n">
        <v>33604.17</v>
      </c>
      <c r="P302" t="n">
        <v>75.27</v>
      </c>
      <c r="Q302" t="n">
        <v>202.81</v>
      </c>
      <c r="R302" t="n">
        <v>20.2</v>
      </c>
      <c r="S302" t="n">
        <v>13.89</v>
      </c>
      <c r="T302" t="n">
        <v>1475.94</v>
      </c>
      <c r="U302" t="n">
        <v>0.6899999999999999</v>
      </c>
      <c r="V302" t="n">
        <v>0.76</v>
      </c>
      <c r="W302" t="n">
        <v>0.64</v>
      </c>
      <c r="X302" t="n">
        <v>0.08</v>
      </c>
      <c r="Y302" t="n">
        <v>1</v>
      </c>
      <c r="Z302" t="n">
        <v>10</v>
      </c>
    </row>
    <row r="303">
      <c r="A303" t="n">
        <v>62</v>
      </c>
      <c r="B303" t="n">
        <v>125</v>
      </c>
      <c r="C303" t="inlineStr">
        <is>
          <t xml:space="preserve">CONCLUIDO	</t>
        </is>
      </c>
      <c r="D303" t="n">
        <v>12.3381</v>
      </c>
      <c r="E303" t="n">
        <v>8.1</v>
      </c>
      <c r="F303" t="n">
        <v>5.11</v>
      </c>
      <c r="G303" t="n">
        <v>61.34</v>
      </c>
      <c r="H303" t="n">
        <v>1.08</v>
      </c>
      <c r="I303" t="n">
        <v>5</v>
      </c>
      <c r="J303" t="n">
        <v>271.05</v>
      </c>
      <c r="K303" t="n">
        <v>58.47</v>
      </c>
      <c r="L303" t="n">
        <v>16.5</v>
      </c>
      <c r="M303" t="n">
        <v>3</v>
      </c>
      <c r="N303" t="n">
        <v>71.06999999999999</v>
      </c>
      <c r="O303" t="n">
        <v>33663.13</v>
      </c>
      <c r="P303" t="n">
        <v>74.73999999999999</v>
      </c>
      <c r="Q303" t="n">
        <v>202.81</v>
      </c>
      <c r="R303" t="n">
        <v>19.96</v>
      </c>
      <c r="S303" t="n">
        <v>13.89</v>
      </c>
      <c r="T303" t="n">
        <v>1357.24</v>
      </c>
      <c r="U303" t="n">
        <v>0.7</v>
      </c>
      <c r="V303" t="n">
        <v>0.76</v>
      </c>
      <c r="W303" t="n">
        <v>0.64</v>
      </c>
      <c r="X303" t="n">
        <v>0.07000000000000001</v>
      </c>
      <c r="Y303" t="n">
        <v>1</v>
      </c>
      <c r="Z303" t="n">
        <v>10</v>
      </c>
    </row>
    <row r="304">
      <c r="A304" t="n">
        <v>63</v>
      </c>
      <c r="B304" t="n">
        <v>125</v>
      </c>
      <c r="C304" t="inlineStr">
        <is>
          <t xml:space="preserve">CONCLUIDO	</t>
        </is>
      </c>
      <c r="D304" t="n">
        <v>12.3393</v>
      </c>
      <c r="E304" t="n">
        <v>8.1</v>
      </c>
      <c r="F304" t="n">
        <v>5.11</v>
      </c>
      <c r="G304" t="n">
        <v>61.33</v>
      </c>
      <c r="H304" t="n">
        <v>1.1</v>
      </c>
      <c r="I304" t="n">
        <v>5</v>
      </c>
      <c r="J304" t="n">
        <v>271.52</v>
      </c>
      <c r="K304" t="n">
        <v>58.47</v>
      </c>
      <c r="L304" t="n">
        <v>16.75</v>
      </c>
      <c r="M304" t="n">
        <v>3</v>
      </c>
      <c r="N304" t="n">
        <v>71.3</v>
      </c>
      <c r="O304" t="n">
        <v>33722.17</v>
      </c>
      <c r="P304" t="n">
        <v>74.45</v>
      </c>
      <c r="Q304" t="n">
        <v>202.81</v>
      </c>
      <c r="R304" t="n">
        <v>19.96</v>
      </c>
      <c r="S304" t="n">
        <v>13.89</v>
      </c>
      <c r="T304" t="n">
        <v>1353.22</v>
      </c>
      <c r="U304" t="n">
        <v>0.7</v>
      </c>
      <c r="V304" t="n">
        <v>0.76</v>
      </c>
      <c r="W304" t="n">
        <v>0.64</v>
      </c>
      <c r="X304" t="n">
        <v>0.07000000000000001</v>
      </c>
      <c r="Y304" t="n">
        <v>1</v>
      </c>
      <c r="Z304" t="n">
        <v>10</v>
      </c>
    </row>
    <row r="305">
      <c r="A305" t="n">
        <v>64</v>
      </c>
      <c r="B305" t="n">
        <v>125</v>
      </c>
      <c r="C305" t="inlineStr">
        <is>
          <t xml:space="preserve">CONCLUIDO	</t>
        </is>
      </c>
      <c r="D305" t="n">
        <v>12.3288</v>
      </c>
      <c r="E305" t="n">
        <v>8.109999999999999</v>
      </c>
      <c r="F305" t="n">
        <v>5.12</v>
      </c>
      <c r="G305" t="n">
        <v>61.42</v>
      </c>
      <c r="H305" t="n">
        <v>1.11</v>
      </c>
      <c r="I305" t="n">
        <v>5</v>
      </c>
      <c r="J305" t="n">
        <v>272</v>
      </c>
      <c r="K305" t="n">
        <v>58.47</v>
      </c>
      <c r="L305" t="n">
        <v>17</v>
      </c>
      <c r="M305" t="n">
        <v>3</v>
      </c>
      <c r="N305" t="n">
        <v>71.53</v>
      </c>
      <c r="O305" t="n">
        <v>33781.3</v>
      </c>
      <c r="P305" t="n">
        <v>74.44</v>
      </c>
      <c r="Q305" t="n">
        <v>202.81</v>
      </c>
      <c r="R305" t="n">
        <v>20.12</v>
      </c>
      <c r="S305" t="n">
        <v>13.89</v>
      </c>
      <c r="T305" t="n">
        <v>1433.09</v>
      </c>
      <c r="U305" t="n">
        <v>0.6899999999999999</v>
      </c>
      <c r="V305" t="n">
        <v>0.76</v>
      </c>
      <c r="W305" t="n">
        <v>0.65</v>
      </c>
      <c r="X305" t="n">
        <v>0.08</v>
      </c>
      <c r="Y305" t="n">
        <v>1</v>
      </c>
      <c r="Z305" t="n">
        <v>10</v>
      </c>
    </row>
    <row r="306">
      <c r="A306" t="n">
        <v>65</v>
      </c>
      <c r="B306" t="n">
        <v>125</v>
      </c>
      <c r="C306" t="inlineStr">
        <is>
          <t xml:space="preserve">CONCLUIDO	</t>
        </is>
      </c>
      <c r="D306" t="n">
        <v>12.3245</v>
      </c>
      <c r="E306" t="n">
        <v>8.109999999999999</v>
      </c>
      <c r="F306" t="n">
        <v>5.12</v>
      </c>
      <c r="G306" t="n">
        <v>61.45</v>
      </c>
      <c r="H306" t="n">
        <v>1.13</v>
      </c>
      <c r="I306" t="n">
        <v>5</v>
      </c>
      <c r="J306" t="n">
        <v>272.48</v>
      </c>
      <c r="K306" t="n">
        <v>58.47</v>
      </c>
      <c r="L306" t="n">
        <v>17.25</v>
      </c>
      <c r="M306" t="n">
        <v>3</v>
      </c>
      <c r="N306" t="n">
        <v>71.76000000000001</v>
      </c>
      <c r="O306" t="n">
        <v>33840.65</v>
      </c>
      <c r="P306" t="n">
        <v>74.43000000000001</v>
      </c>
      <c r="Q306" t="n">
        <v>202.81</v>
      </c>
      <c r="R306" t="n">
        <v>20.3</v>
      </c>
      <c r="S306" t="n">
        <v>13.89</v>
      </c>
      <c r="T306" t="n">
        <v>1522.52</v>
      </c>
      <c r="U306" t="n">
        <v>0.68</v>
      </c>
      <c r="V306" t="n">
        <v>0.76</v>
      </c>
      <c r="W306" t="n">
        <v>0.64</v>
      </c>
      <c r="X306" t="n">
        <v>0.08</v>
      </c>
      <c r="Y306" t="n">
        <v>1</v>
      </c>
      <c r="Z306" t="n">
        <v>10</v>
      </c>
    </row>
    <row r="307">
      <c r="A307" t="n">
        <v>66</v>
      </c>
      <c r="B307" t="n">
        <v>125</v>
      </c>
      <c r="C307" t="inlineStr">
        <is>
          <t xml:space="preserve">CONCLUIDO	</t>
        </is>
      </c>
      <c r="D307" t="n">
        <v>12.325</v>
      </c>
      <c r="E307" t="n">
        <v>8.109999999999999</v>
      </c>
      <c r="F307" t="n">
        <v>5.12</v>
      </c>
      <c r="G307" t="n">
        <v>61.45</v>
      </c>
      <c r="H307" t="n">
        <v>1.14</v>
      </c>
      <c r="I307" t="n">
        <v>5</v>
      </c>
      <c r="J307" t="n">
        <v>272.97</v>
      </c>
      <c r="K307" t="n">
        <v>58.47</v>
      </c>
      <c r="L307" t="n">
        <v>17.5</v>
      </c>
      <c r="M307" t="n">
        <v>3</v>
      </c>
      <c r="N307" t="n">
        <v>71.98999999999999</v>
      </c>
      <c r="O307" t="n">
        <v>33899.96</v>
      </c>
      <c r="P307" t="n">
        <v>74.02</v>
      </c>
      <c r="Q307" t="n">
        <v>202.81</v>
      </c>
      <c r="R307" t="n">
        <v>20.16</v>
      </c>
      <c r="S307" t="n">
        <v>13.89</v>
      </c>
      <c r="T307" t="n">
        <v>1452.49</v>
      </c>
      <c r="U307" t="n">
        <v>0.6899999999999999</v>
      </c>
      <c r="V307" t="n">
        <v>0.76</v>
      </c>
      <c r="W307" t="n">
        <v>0.65</v>
      </c>
      <c r="X307" t="n">
        <v>0.08</v>
      </c>
      <c r="Y307" t="n">
        <v>1</v>
      </c>
      <c r="Z307" t="n">
        <v>10</v>
      </c>
    </row>
    <row r="308">
      <c r="A308" t="n">
        <v>67</v>
      </c>
      <c r="B308" t="n">
        <v>125</v>
      </c>
      <c r="C308" t="inlineStr">
        <is>
          <t xml:space="preserve">CONCLUIDO	</t>
        </is>
      </c>
      <c r="D308" t="n">
        <v>12.4365</v>
      </c>
      <c r="E308" t="n">
        <v>8.039999999999999</v>
      </c>
      <c r="F308" t="n">
        <v>5.09</v>
      </c>
      <c r="G308" t="n">
        <v>76.42</v>
      </c>
      <c r="H308" t="n">
        <v>1.16</v>
      </c>
      <c r="I308" t="n">
        <v>4</v>
      </c>
      <c r="J308" t="n">
        <v>273.45</v>
      </c>
      <c r="K308" t="n">
        <v>58.47</v>
      </c>
      <c r="L308" t="n">
        <v>17.75</v>
      </c>
      <c r="M308" t="n">
        <v>2</v>
      </c>
      <c r="N308" t="n">
        <v>72.22</v>
      </c>
      <c r="O308" t="n">
        <v>33959.36</v>
      </c>
      <c r="P308" t="n">
        <v>73.52</v>
      </c>
      <c r="Q308" t="n">
        <v>202.81</v>
      </c>
      <c r="R308" t="n">
        <v>19.32</v>
      </c>
      <c r="S308" t="n">
        <v>13.89</v>
      </c>
      <c r="T308" t="n">
        <v>1041.86</v>
      </c>
      <c r="U308" t="n">
        <v>0.72</v>
      </c>
      <c r="V308" t="n">
        <v>0.76</v>
      </c>
      <c r="W308" t="n">
        <v>0.65</v>
      </c>
      <c r="X308" t="n">
        <v>0.06</v>
      </c>
      <c r="Y308" t="n">
        <v>1</v>
      </c>
      <c r="Z308" t="n">
        <v>10</v>
      </c>
    </row>
    <row r="309">
      <c r="A309" t="n">
        <v>68</v>
      </c>
      <c r="B309" t="n">
        <v>125</v>
      </c>
      <c r="C309" t="inlineStr">
        <is>
          <t xml:space="preserve">CONCLUIDO	</t>
        </is>
      </c>
      <c r="D309" t="n">
        <v>12.4361</v>
      </c>
      <c r="E309" t="n">
        <v>8.039999999999999</v>
      </c>
      <c r="F309" t="n">
        <v>5.1</v>
      </c>
      <c r="G309" t="n">
        <v>76.43000000000001</v>
      </c>
      <c r="H309" t="n">
        <v>1.17</v>
      </c>
      <c r="I309" t="n">
        <v>4</v>
      </c>
      <c r="J309" t="n">
        <v>273.93</v>
      </c>
      <c r="K309" t="n">
        <v>58.47</v>
      </c>
      <c r="L309" t="n">
        <v>18</v>
      </c>
      <c r="M309" t="n">
        <v>2</v>
      </c>
      <c r="N309" t="n">
        <v>72.45999999999999</v>
      </c>
      <c r="O309" t="n">
        <v>34018.85</v>
      </c>
      <c r="P309" t="n">
        <v>73.61</v>
      </c>
      <c r="Q309" t="n">
        <v>202.81</v>
      </c>
      <c r="R309" t="n">
        <v>19.41</v>
      </c>
      <c r="S309" t="n">
        <v>13.89</v>
      </c>
      <c r="T309" t="n">
        <v>1086.26</v>
      </c>
      <c r="U309" t="n">
        <v>0.72</v>
      </c>
      <c r="V309" t="n">
        <v>0.76</v>
      </c>
      <c r="W309" t="n">
        <v>0.64</v>
      </c>
      <c r="X309" t="n">
        <v>0.06</v>
      </c>
      <c r="Y309" t="n">
        <v>1</v>
      </c>
      <c r="Z309" t="n">
        <v>10</v>
      </c>
    </row>
    <row r="310">
      <c r="A310" t="n">
        <v>69</v>
      </c>
      <c r="B310" t="n">
        <v>125</v>
      </c>
      <c r="C310" t="inlineStr">
        <is>
          <t xml:space="preserve">CONCLUIDO	</t>
        </is>
      </c>
      <c r="D310" t="n">
        <v>12.4339</v>
      </c>
      <c r="E310" t="n">
        <v>8.039999999999999</v>
      </c>
      <c r="F310" t="n">
        <v>5.1</v>
      </c>
      <c r="G310" t="n">
        <v>76.45</v>
      </c>
      <c r="H310" t="n">
        <v>1.18</v>
      </c>
      <c r="I310" t="n">
        <v>4</v>
      </c>
      <c r="J310" t="n">
        <v>274.41</v>
      </c>
      <c r="K310" t="n">
        <v>58.47</v>
      </c>
      <c r="L310" t="n">
        <v>18.25</v>
      </c>
      <c r="M310" t="n">
        <v>2</v>
      </c>
      <c r="N310" t="n">
        <v>72.69</v>
      </c>
      <c r="O310" t="n">
        <v>34078.44</v>
      </c>
      <c r="P310" t="n">
        <v>73.83</v>
      </c>
      <c r="Q310" t="n">
        <v>202.83</v>
      </c>
      <c r="R310" t="n">
        <v>19.51</v>
      </c>
      <c r="S310" t="n">
        <v>13.89</v>
      </c>
      <c r="T310" t="n">
        <v>1132.52</v>
      </c>
      <c r="U310" t="n">
        <v>0.71</v>
      </c>
      <c r="V310" t="n">
        <v>0.76</v>
      </c>
      <c r="W310" t="n">
        <v>0.64</v>
      </c>
      <c r="X310" t="n">
        <v>0.06</v>
      </c>
      <c r="Y310" t="n">
        <v>1</v>
      </c>
      <c r="Z310" t="n">
        <v>10</v>
      </c>
    </row>
    <row r="311">
      <c r="A311" t="n">
        <v>70</v>
      </c>
      <c r="B311" t="n">
        <v>125</v>
      </c>
      <c r="C311" t="inlineStr">
        <is>
          <t xml:space="preserve">CONCLUIDO	</t>
        </is>
      </c>
      <c r="D311" t="n">
        <v>12.4391</v>
      </c>
      <c r="E311" t="n">
        <v>8.039999999999999</v>
      </c>
      <c r="F311" t="n">
        <v>5.09</v>
      </c>
      <c r="G311" t="n">
        <v>76.40000000000001</v>
      </c>
      <c r="H311" t="n">
        <v>1.2</v>
      </c>
      <c r="I311" t="n">
        <v>4</v>
      </c>
      <c r="J311" t="n">
        <v>274.9</v>
      </c>
      <c r="K311" t="n">
        <v>58.47</v>
      </c>
      <c r="L311" t="n">
        <v>18.5</v>
      </c>
      <c r="M311" t="n">
        <v>2</v>
      </c>
      <c r="N311" t="n">
        <v>72.92</v>
      </c>
      <c r="O311" t="n">
        <v>34138.11</v>
      </c>
      <c r="P311" t="n">
        <v>73.92</v>
      </c>
      <c r="Q311" t="n">
        <v>202.81</v>
      </c>
      <c r="R311" t="n">
        <v>19.39</v>
      </c>
      <c r="S311" t="n">
        <v>13.89</v>
      </c>
      <c r="T311" t="n">
        <v>1076.22</v>
      </c>
      <c r="U311" t="n">
        <v>0.72</v>
      </c>
      <c r="V311" t="n">
        <v>0.76</v>
      </c>
      <c r="W311" t="n">
        <v>0.64</v>
      </c>
      <c r="X311" t="n">
        <v>0.06</v>
      </c>
      <c r="Y311" t="n">
        <v>1</v>
      </c>
      <c r="Z311" t="n">
        <v>10</v>
      </c>
    </row>
    <row r="312">
      <c r="A312" t="n">
        <v>71</v>
      </c>
      <c r="B312" t="n">
        <v>125</v>
      </c>
      <c r="C312" t="inlineStr">
        <is>
          <t xml:space="preserve">CONCLUIDO	</t>
        </is>
      </c>
      <c r="D312" t="n">
        <v>12.4266</v>
      </c>
      <c r="E312" t="n">
        <v>8.050000000000001</v>
      </c>
      <c r="F312" t="n">
        <v>5.1</v>
      </c>
      <c r="G312" t="n">
        <v>76.52</v>
      </c>
      <c r="H312" t="n">
        <v>1.21</v>
      </c>
      <c r="I312" t="n">
        <v>4</v>
      </c>
      <c r="J312" t="n">
        <v>275.38</v>
      </c>
      <c r="K312" t="n">
        <v>58.47</v>
      </c>
      <c r="L312" t="n">
        <v>18.75</v>
      </c>
      <c r="M312" t="n">
        <v>2</v>
      </c>
      <c r="N312" t="n">
        <v>73.16</v>
      </c>
      <c r="O312" t="n">
        <v>34197.87</v>
      </c>
      <c r="P312" t="n">
        <v>74.09999999999999</v>
      </c>
      <c r="Q312" t="n">
        <v>202.81</v>
      </c>
      <c r="R312" t="n">
        <v>19.55</v>
      </c>
      <c r="S312" t="n">
        <v>13.89</v>
      </c>
      <c r="T312" t="n">
        <v>1155.11</v>
      </c>
      <c r="U312" t="n">
        <v>0.71</v>
      </c>
      <c r="V312" t="n">
        <v>0.76</v>
      </c>
      <c r="W312" t="n">
        <v>0.65</v>
      </c>
      <c r="X312" t="n">
        <v>0.06</v>
      </c>
      <c r="Y312" t="n">
        <v>1</v>
      </c>
      <c r="Z312" t="n">
        <v>10</v>
      </c>
    </row>
    <row r="313">
      <c r="A313" t="n">
        <v>72</v>
      </c>
      <c r="B313" t="n">
        <v>125</v>
      </c>
      <c r="C313" t="inlineStr">
        <is>
          <t xml:space="preserve">CONCLUIDO	</t>
        </is>
      </c>
      <c r="D313" t="n">
        <v>12.4292</v>
      </c>
      <c r="E313" t="n">
        <v>8.050000000000001</v>
      </c>
      <c r="F313" t="n">
        <v>5.1</v>
      </c>
      <c r="G313" t="n">
        <v>76.5</v>
      </c>
      <c r="H313" t="n">
        <v>1.23</v>
      </c>
      <c r="I313" t="n">
        <v>4</v>
      </c>
      <c r="J313" t="n">
        <v>275.87</v>
      </c>
      <c r="K313" t="n">
        <v>58.47</v>
      </c>
      <c r="L313" t="n">
        <v>19</v>
      </c>
      <c r="M313" t="n">
        <v>2</v>
      </c>
      <c r="N313" t="n">
        <v>73.39</v>
      </c>
      <c r="O313" t="n">
        <v>34257.73</v>
      </c>
      <c r="P313" t="n">
        <v>74.09</v>
      </c>
      <c r="Q313" t="n">
        <v>202.82</v>
      </c>
      <c r="R313" t="n">
        <v>19.53</v>
      </c>
      <c r="S313" t="n">
        <v>13.89</v>
      </c>
      <c r="T313" t="n">
        <v>1146.49</v>
      </c>
      <c r="U313" t="n">
        <v>0.71</v>
      </c>
      <c r="V313" t="n">
        <v>0.76</v>
      </c>
      <c r="W313" t="n">
        <v>0.64</v>
      </c>
      <c r="X313" t="n">
        <v>0.06</v>
      </c>
      <c r="Y313" t="n">
        <v>1</v>
      </c>
      <c r="Z313" t="n">
        <v>10</v>
      </c>
    </row>
    <row r="314">
      <c r="A314" t="n">
        <v>73</v>
      </c>
      <c r="B314" t="n">
        <v>125</v>
      </c>
      <c r="C314" t="inlineStr">
        <is>
          <t xml:space="preserve">CONCLUIDO	</t>
        </is>
      </c>
      <c r="D314" t="n">
        <v>12.4236</v>
      </c>
      <c r="E314" t="n">
        <v>8.050000000000001</v>
      </c>
      <c r="F314" t="n">
        <v>5.1</v>
      </c>
      <c r="G314" t="n">
        <v>76.55</v>
      </c>
      <c r="H314" t="n">
        <v>1.24</v>
      </c>
      <c r="I314" t="n">
        <v>4</v>
      </c>
      <c r="J314" t="n">
        <v>276.35</v>
      </c>
      <c r="K314" t="n">
        <v>58.47</v>
      </c>
      <c r="L314" t="n">
        <v>19.25</v>
      </c>
      <c r="M314" t="n">
        <v>2</v>
      </c>
      <c r="N314" t="n">
        <v>73.63</v>
      </c>
      <c r="O314" t="n">
        <v>34317.68</v>
      </c>
      <c r="P314" t="n">
        <v>74.15000000000001</v>
      </c>
      <c r="Q314" t="n">
        <v>202.81</v>
      </c>
      <c r="R314" t="n">
        <v>19.65</v>
      </c>
      <c r="S314" t="n">
        <v>13.89</v>
      </c>
      <c r="T314" t="n">
        <v>1204.2</v>
      </c>
      <c r="U314" t="n">
        <v>0.71</v>
      </c>
      <c r="V314" t="n">
        <v>0.76</v>
      </c>
      <c r="W314" t="n">
        <v>0.65</v>
      </c>
      <c r="X314" t="n">
        <v>0.07000000000000001</v>
      </c>
      <c r="Y314" t="n">
        <v>1</v>
      </c>
      <c r="Z314" t="n">
        <v>10</v>
      </c>
    </row>
    <row r="315">
      <c r="A315" t="n">
        <v>74</v>
      </c>
      <c r="B315" t="n">
        <v>125</v>
      </c>
      <c r="C315" t="inlineStr">
        <is>
          <t xml:space="preserve">CONCLUIDO	</t>
        </is>
      </c>
      <c r="D315" t="n">
        <v>12.4314</v>
      </c>
      <c r="E315" t="n">
        <v>8.039999999999999</v>
      </c>
      <c r="F315" t="n">
        <v>5.1</v>
      </c>
      <c r="G315" t="n">
        <v>76.47</v>
      </c>
      <c r="H315" t="n">
        <v>1.25</v>
      </c>
      <c r="I315" t="n">
        <v>4</v>
      </c>
      <c r="J315" t="n">
        <v>276.84</v>
      </c>
      <c r="K315" t="n">
        <v>58.47</v>
      </c>
      <c r="L315" t="n">
        <v>19.5</v>
      </c>
      <c r="M315" t="n">
        <v>2</v>
      </c>
      <c r="N315" t="n">
        <v>73.87</v>
      </c>
      <c r="O315" t="n">
        <v>34377.72</v>
      </c>
      <c r="P315" t="n">
        <v>73.90000000000001</v>
      </c>
      <c r="Q315" t="n">
        <v>202.81</v>
      </c>
      <c r="R315" t="n">
        <v>19.6</v>
      </c>
      <c r="S315" t="n">
        <v>13.89</v>
      </c>
      <c r="T315" t="n">
        <v>1178.85</v>
      </c>
      <c r="U315" t="n">
        <v>0.71</v>
      </c>
      <c r="V315" t="n">
        <v>0.76</v>
      </c>
      <c r="W315" t="n">
        <v>0.64</v>
      </c>
      <c r="X315" t="n">
        <v>0.06</v>
      </c>
      <c r="Y315" t="n">
        <v>1</v>
      </c>
      <c r="Z315" t="n">
        <v>10</v>
      </c>
    </row>
    <row r="316">
      <c r="A316" t="n">
        <v>75</v>
      </c>
      <c r="B316" t="n">
        <v>125</v>
      </c>
      <c r="C316" t="inlineStr">
        <is>
          <t xml:space="preserve">CONCLUIDO	</t>
        </is>
      </c>
      <c r="D316" t="n">
        <v>12.4391</v>
      </c>
      <c r="E316" t="n">
        <v>8.039999999999999</v>
      </c>
      <c r="F316" t="n">
        <v>5.09</v>
      </c>
      <c r="G316" t="n">
        <v>76.40000000000001</v>
      </c>
      <c r="H316" t="n">
        <v>1.27</v>
      </c>
      <c r="I316" t="n">
        <v>4</v>
      </c>
      <c r="J316" t="n">
        <v>277.33</v>
      </c>
      <c r="K316" t="n">
        <v>58.47</v>
      </c>
      <c r="L316" t="n">
        <v>19.75</v>
      </c>
      <c r="M316" t="n">
        <v>2</v>
      </c>
      <c r="N316" t="n">
        <v>74.09999999999999</v>
      </c>
      <c r="O316" t="n">
        <v>34437.85</v>
      </c>
      <c r="P316" t="n">
        <v>73.95999999999999</v>
      </c>
      <c r="Q316" t="n">
        <v>202.81</v>
      </c>
      <c r="R316" t="n">
        <v>19.36</v>
      </c>
      <c r="S316" t="n">
        <v>13.89</v>
      </c>
      <c r="T316" t="n">
        <v>1058.88</v>
      </c>
      <c r="U316" t="n">
        <v>0.72</v>
      </c>
      <c r="V316" t="n">
        <v>0.76</v>
      </c>
      <c r="W316" t="n">
        <v>0.64</v>
      </c>
      <c r="X316" t="n">
        <v>0.06</v>
      </c>
      <c r="Y316" t="n">
        <v>1</v>
      </c>
      <c r="Z316" t="n">
        <v>10</v>
      </c>
    </row>
    <row r="317">
      <c r="A317" t="n">
        <v>76</v>
      </c>
      <c r="B317" t="n">
        <v>125</v>
      </c>
      <c r="C317" t="inlineStr">
        <is>
          <t xml:space="preserve">CONCLUIDO	</t>
        </is>
      </c>
      <c r="D317" t="n">
        <v>12.4271</v>
      </c>
      <c r="E317" t="n">
        <v>8.050000000000001</v>
      </c>
      <c r="F317" t="n">
        <v>5.1</v>
      </c>
      <c r="G317" t="n">
        <v>76.52</v>
      </c>
      <c r="H317" t="n">
        <v>1.28</v>
      </c>
      <c r="I317" t="n">
        <v>4</v>
      </c>
      <c r="J317" t="n">
        <v>277.82</v>
      </c>
      <c r="K317" t="n">
        <v>58.47</v>
      </c>
      <c r="L317" t="n">
        <v>20</v>
      </c>
      <c r="M317" t="n">
        <v>2</v>
      </c>
      <c r="N317" t="n">
        <v>74.34</v>
      </c>
      <c r="O317" t="n">
        <v>34498.07</v>
      </c>
      <c r="P317" t="n">
        <v>73.94</v>
      </c>
      <c r="Q317" t="n">
        <v>202.81</v>
      </c>
      <c r="R317" t="n">
        <v>19.51</v>
      </c>
      <c r="S317" t="n">
        <v>13.89</v>
      </c>
      <c r="T317" t="n">
        <v>1134.21</v>
      </c>
      <c r="U317" t="n">
        <v>0.71</v>
      </c>
      <c r="V317" t="n">
        <v>0.76</v>
      </c>
      <c r="W317" t="n">
        <v>0.65</v>
      </c>
      <c r="X317" t="n">
        <v>0.06</v>
      </c>
      <c r="Y317" t="n">
        <v>1</v>
      </c>
      <c r="Z317" t="n">
        <v>10</v>
      </c>
    </row>
    <row r="318">
      <c r="A318" t="n">
        <v>77</v>
      </c>
      <c r="B318" t="n">
        <v>125</v>
      </c>
      <c r="C318" t="inlineStr">
        <is>
          <t xml:space="preserve">CONCLUIDO	</t>
        </is>
      </c>
      <c r="D318" t="n">
        <v>12.4292</v>
      </c>
      <c r="E318" t="n">
        <v>8.050000000000001</v>
      </c>
      <c r="F318" t="n">
        <v>5.1</v>
      </c>
      <c r="G318" t="n">
        <v>76.5</v>
      </c>
      <c r="H318" t="n">
        <v>1.3</v>
      </c>
      <c r="I318" t="n">
        <v>4</v>
      </c>
      <c r="J318" t="n">
        <v>278.3</v>
      </c>
      <c r="K318" t="n">
        <v>58.47</v>
      </c>
      <c r="L318" t="n">
        <v>20.25</v>
      </c>
      <c r="M318" t="n">
        <v>2</v>
      </c>
      <c r="N318" t="n">
        <v>74.58</v>
      </c>
      <c r="O318" t="n">
        <v>34558.39</v>
      </c>
      <c r="P318" t="n">
        <v>73.73</v>
      </c>
      <c r="Q318" t="n">
        <v>202.81</v>
      </c>
      <c r="R318" t="n">
        <v>19.46</v>
      </c>
      <c r="S318" t="n">
        <v>13.89</v>
      </c>
      <c r="T318" t="n">
        <v>1111.8</v>
      </c>
      <c r="U318" t="n">
        <v>0.71</v>
      </c>
      <c r="V318" t="n">
        <v>0.76</v>
      </c>
      <c r="W318" t="n">
        <v>0.65</v>
      </c>
      <c r="X318" t="n">
        <v>0.06</v>
      </c>
      <c r="Y318" t="n">
        <v>1</v>
      </c>
      <c r="Z318" t="n">
        <v>10</v>
      </c>
    </row>
    <row r="319">
      <c r="A319" t="n">
        <v>78</v>
      </c>
      <c r="B319" t="n">
        <v>125</v>
      </c>
      <c r="C319" t="inlineStr">
        <is>
          <t xml:space="preserve">CONCLUIDO	</t>
        </is>
      </c>
      <c r="D319" t="n">
        <v>12.4335</v>
      </c>
      <c r="E319" t="n">
        <v>8.039999999999999</v>
      </c>
      <c r="F319" t="n">
        <v>5.1</v>
      </c>
      <c r="G319" t="n">
        <v>76.45</v>
      </c>
      <c r="H319" t="n">
        <v>1.31</v>
      </c>
      <c r="I319" t="n">
        <v>4</v>
      </c>
      <c r="J319" t="n">
        <v>278.79</v>
      </c>
      <c r="K319" t="n">
        <v>58.47</v>
      </c>
      <c r="L319" t="n">
        <v>20.5</v>
      </c>
      <c r="M319" t="n">
        <v>2</v>
      </c>
      <c r="N319" t="n">
        <v>74.81999999999999</v>
      </c>
      <c r="O319" t="n">
        <v>34618.81</v>
      </c>
      <c r="P319" t="n">
        <v>73.48</v>
      </c>
      <c r="Q319" t="n">
        <v>202.81</v>
      </c>
      <c r="R319" t="n">
        <v>19.51</v>
      </c>
      <c r="S319" t="n">
        <v>13.89</v>
      </c>
      <c r="T319" t="n">
        <v>1136.7</v>
      </c>
      <c r="U319" t="n">
        <v>0.71</v>
      </c>
      <c r="V319" t="n">
        <v>0.76</v>
      </c>
      <c r="W319" t="n">
        <v>0.64</v>
      </c>
      <c r="X319" t="n">
        <v>0.06</v>
      </c>
      <c r="Y319" t="n">
        <v>1</v>
      </c>
      <c r="Z319" t="n">
        <v>10</v>
      </c>
    </row>
    <row r="320">
      <c r="A320" t="n">
        <v>79</v>
      </c>
      <c r="B320" t="n">
        <v>125</v>
      </c>
      <c r="C320" t="inlineStr">
        <is>
          <t xml:space="preserve">CONCLUIDO	</t>
        </is>
      </c>
      <c r="D320" t="n">
        <v>12.4417</v>
      </c>
      <c r="E320" t="n">
        <v>8.039999999999999</v>
      </c>
      <c r="F320" t="n">
        <v>5.09</v>
      </c>
      <c r="G320" t="n">
        <v>76.38</v>
      </c>
      <c r="H320" t="n">
        <v>1.32</v>
      </c>
      <c r="I320" t="n">
        <v>4</v>
      </c>
      <c r="J320" t="n">
        <v>279.28</v>
      </c>
      <c r="K320" t="n">
        <v>58.47</v>
      </c>
      <c r="L320" t="n">
        <v>20.75</v>
      </c>
      <c r="M320" t="n">
        <v>2</v>
      </c>
      <c r="N320" t="n">
        <v>75.06</v>
      </c>
      <c r="O320" t="n">
        <v>34679.32</v>
      </c>
      <c r="P320" t="n">
        <v>73.23999999999999</v>
      </c>
      <c r="Q320" t="n">
        <v>202.81</v>
      </c>
      <c r="R320" t="n">
        <v>19.3</v>
      </c>
      <c r="S320" t="n">
        <v>13.89</v>
      </c>
      <c r="T320" t="n">
        <v>1030.18</v>
      </c>
      <c r="U320" t="n">
        <v>0.72</v>
      </c>
      <c r="V320" t="n">
        <v>0.76</v>
      </c>
      <c r="W320" t="n">
        <v>0.64</v>
      </c>
      <c r="X320" t="n">
        <v>0.05</v>
      </c>
      <c r="Y320" t="n">
        <v>1</v>
      </c>
      <c r="Z320" t="n">
        <v>10</v>
      </c>
    </row>
    <row r="321">
      <c r="A321" t="n">
        <v>80</v>
      </c>
      <c r="B321" t="n">
        <v>125</v>
      </c>
      <c r="C321" t="inlineStr">
        <is>
          <t xml:space="preserve">CONCLUIDO	</t>
        </is>
      </c>
      <c r="D321" t="n">
        <v>12.4331</v>
      </c>
      <c r="E321" t="n">
        <v>8.039999999999999</v>
      </c>
      <c r="F321" t="n">
        <v>5.1</v>
      </c>
      <c r="G321" t="n">
        <v>76.45999999999999</v>
      </c>
      <c r="H321" t="n">
        <v>1.34</v>
      </c>
      <c r="I321" t="n">
        <v>4</v>
      </c>
      <c r="J321" t="n">
        <v>279.78</v>
      </c>
      <c r="K321" t="n">
        <v>58.47</v>
      </c>
      <c r="L321" t="n">
        <v>21</v>
      </c>
      <c r="M321" t="n">
        <v>2</v>
      </c>
      <c r="N321" t="n">
        <v>75.3</v>
      </c>
      <c r="O321" t="n">
        <v>34739.92</v>
      </c>
      <c r="P321" t="n">
        <v>73.18000000000001</v>
      </c>
      <c r="Q321" t="n">
        <v>202.81</v>
      </c>
      <c r="R321" t="n">
        <v>19.44</v>
      </c>
      <c r="S321" t="n">
        <v>13.89</v>
      </c>
      <c r="T321" t="n">
        <v>1102.29</v>
      </c>
      <c r="U321" t="n">
        <v>0.71</v>
      </c>
      <c r="V321" t="n">
        <v>0.76</v>
      </c>
      <c r="W321" t="n">
        <v>0.64</v>
      </c>
      <c r="X321" t="n">
        <v>0.06</v>
      </c>
      <c r="Y321" t="n">
        <v>1</v>
      </c>
      <c r="Z321" t="n">
        <v>10</v>
      </c>
    </row>
    <row r="322">
      <c r="A322" t="n">
        <v>81</v>
      </c>
      <c r="B322" t="n">
        <v>125</v>
      </c>
      <c r="C322" t="inlineStr">
        <is>
          <t xml:space="preserve">CONCLUIDO	</t>
        </is>
      </c>
      <c r="D322" t="n">
        <v>12.4468</v>
      </c>
      <c r="E322" t="n">
        <v>8.029999999999999</v>
      </c>
      <c r="F322" t="n">
        <v>5.09</v>
      </c>
      <c r="G322" t="n">
        <v>76.33</v>
      </c>
      <c r="H322" t="n">
        <v>1.35</v>
      </c>
      <c r="I322" t="n">
        <v>4</v>
      </c>
      <c r="J322" t="n">
        <v>280.27</v>
      </c>
      <c r="K322" t="n">
        <v>58.47</v>
      </c>
      <c r="L322" t="n">
        <v>21.25</v>
      </c>
      <c r="M322" t="n">
        <v>2</v>
      </c>
      <c r="N322" t="n">
        <v>75.54000000000001</v>
      </c>
      <c r="O322" t="n">
        <v>34800.62</v>
      </c>
      <c r="P322" t="n">
        <v>72.87</v>
      </c>
      <c r="Q322" t="n">
        <v>202.81</v>
      </c>
      <c r="R322" t="n">
        <v>19.21</v>
      </c>
      <c r="S322" t="n">
        <v>13.89</v>
      </c>
      <c r="T322" t="n">
        <v>985.3</v>
      </c>
      <c r="U322" t="n">
        <v>0.72</v>
      </c>
      <c r="V322" t="n">
        <v>0.76</v>
      </c>
      <c r="W322" t="n">
        <v>0.64</v>
      </c>
      <c r="X322" t="n">
        <v>0.05</v>
      </c>
      <c r="Y322" t="n">
        <v>1</v>
      </c>
      <c r="Z322" t="n">
        <v>10</v>
      </c>
    </row>
    <row r="323">
      <c r="A323" t="n">
        <v>82</v>
      </c>
      <c r="B323" t="n">
        <v>125</v>
      </c>
      <c r="C323" t="inlineStr">
        <is>
          <t xml:space="preserve">CONCLUIDO	</t>
        </is>
      </c>
      <c r="D323" t="n">
        <v>12.4365</v>
      </c>
      <c r="E323" t="n">
        <v>8.039999999999999</v>
      </c>
      <c r="F323" t="n">
        <v>5.09</v>
      </c>
      <c r="G323" t="n">
        <v>76.42</v>
      </c>
      <c r="H323" t="n">
        <v>1.36</v>
      </c>
      <c r="I323" t="n">
        <v>4</v>
      </c>
      <c r="J323" t="n">
        <v>280.76</v>
      </c>
      <c r="K323" t="n">
        <v>58.47</v>
      </c>
      <c r="L323" t="n">
        <v>21.5</v>
      </c>
      <c r="M323" t="n">
        <v>2</v>
      </c>
      <c r="N323" t="n">
        <v>75.79000000000001</v>
      </c>
      <c r="O323" t="n">
        <v>34861.41</v>
      </c>
      <c r="P323" t="n">
        <v>72.75</v>
      </c>
      <c r="Q323" t="n">
        <v>202.81</v>
      </c>
      <c r="R323" t="n">
        <v>19.41</v>
      </c>
      <c r="S323" t="n">
        <v>13.89</v>
      </c>
      <c r="T323" t="n">
        <v>1083.61</v>
      </c>
      <c r="U323" t="n">
        <v>0.72</v>
      </c>
      <c r="V323" t="n">
        <v>0.76</v>
      </c>
      <c r="W323" t="n">
        <v>0.64</v>
      </c>
      <c r="X323" t="n">
        <v>0.06</v>
      </c>
      <c r="Y323" t="n">
        <v>1</v>
      </c>
      <c r="Z323" t="n">
        <v>10</v>
      </c>
    </row>
    <row r="324">
      <c r="A324" t="n">
        <v>83</v>
      </c>
      <c r="B324" t="n">
        <v>125</v>
      </c>
      <c r="C324" t="inlineStr">
        <is>
          <t xml:space="preserve">CONCLUIDO	</t>
        </is>
      </c>
      <c r="D324" t="n">
        <v>12.4404</v>
      </c>
      <c r="E324" t="n">
        <v>8.039999999999999</v>
      </c>
      <c r="F324" t="n">
        <v>5.09</v>
      </c>
      <c r="G324" t="n">
        <v>76.39</v>
      </c>
      <c r="H324" t="n">
        <v>1.38</v>
      </c>
      <c r="I324" t="n">
        <v>4</v>
      </c>
      <c r="J324" t="n">
        <v>281.25</v>
      </c>
      <c r="K324" t="n">
        <v>58.47</v>
      </c>
      <c r="L324" t="n">
        <v>21.75</v>
      </c>
      <c r="M324" t="n">
        <v>2</v>
      </c>
      <c r="N324" t="n">
        <v>76.03</v>
      </c>
      <c r="O324" t="n">
        <v>34922.31</v>
      </c>
      <c r="P324" t="n">
        <v>72.44</v>
      </c>
      <c r="Q324" t="n">
        <v>202.81</v>
      </c>
      <c r="R324" t="n">
        <v>19.39</v>
      </c>
      <c r="S324" t="n">
        <v>13.89</v>
      </c>
      <c r="T324" t="n">
        <v>1072.45</v>
      </c>
      <c r="U324" t="n">
        <v>0.72</v>
      </c>
      <c r="V324" t="n">
        <v>0.76</v>
      </c>
      <c r="W324" t="n">
        <v>0.64</v>
      </c>
      <c r="X324" t="n">
        <v>0.05</v>
      </c>
      <c r="Y324" t="n">
        <v>1</v>
      </c>
      <c r="Z324" t="n">
        <v>10</v>
      </c>
    </row>
    <row r="325">
      <c r="A325" t="n">
        <v>84</v>
      </c>
      <c r="B325" t="n">
        <v>125</v>
      </c>
      <c r="C325" t="inlineStr">
        <is>
          <t xml:space="preserve">CONCLUIDO	</t>
        </is>
      </c>
      <c r="D325" t="n">
        <v>12.4425</v>
      </c>
      <c r="E325" t="n">
        <v>8.039999999999999</v>
      </c>
      <c r="F325" t="n">
        <v>5.09</v>
      </c>
      <c r="G325" t="n">
        <v>76.37</v>
      </c>
      <c r="H325" t="n">
        <v>1.39</v>
      </c>
      <c r="I325" t="n">
        <v>4</v>
      </c>
      <c r="J325" t="n">
        <v>281.75</v>
      </c>
      <c r="K325" t="n">
        <v>58.47</v>
      </c>
      <c r="L325" t="n">
        <v>22</v>
      </c>
      <c r="M325" t="n">
        <v>2</v>
      </c>
      <c r="N325" t="n">
        <v>76.28</v>
      </c>
      <c r="O325" t="n">
        <v>34983.29</v>
      </c>
      <c r="P325" t="n">
        <v>72.05</v>
      </c>
      <c r="Q325" t="n">
        <v>202.82</v>
      </c>
      <c r="R325" t="n">
        <v>19.22</v>
      </c>
      <c r="S325" t="n">
        <v>13.89</v>
      </c>
      <c r="T325" t="n">
        <v>988.3200000000001</v>
      </c>
      <c r="U325" t="n">
        <v>0.72</v>
      </c>
      <c r="V325" t="n">
        <v>0.76</v>
      </c>
      <c r="W325" t="n">
        <v>0.64</v>
      </c>
      <c r="X325" t="n">
        <v>0.05</v>
      </c>
      <c r="Y325" t="n">
        <v>1</v>
      </c>
      <c r="Z325" t="n">
        <v>10</v>
      </c>
    </row>
    <row r="326">
      <c r="A326" t="n">
        <v>85</v>
      </c>
      <c r="B326" t="n">
        <v>125</v>
      </c>
      <c r="C326" t="inlineStr">
        <is>
          <t xml:space="preserve">CONCLUIDO	</t>
        </is>
      </c>
      <c r="D326" t="n">
        <v>12.4507</v>
      </c>
      <c r="E326" t="n">
        <v>8.029999999999999</v>
      </c>
      <c r="F326" t="n">
        <v>5.09</v>
      </c>
      <c r="G326" t="n">
        <v>76.29000000000001</v>
      </c>
      <c r="H326" t="n">
        <v>1.4</v>
      </c>
      <c r="I326" t="n">
        <v>4</v>
      </c>
      <c r="J326" t="n">
        <v>282.24</v>
      </c>
      <c r="K326" t="n">
        <v>58.47</v>
      </c>
      <c r="L326" t="n">
        <v>22.25</v>
      </c>
      <c r="M326" t="n">
        <v>2</v>
      </c>
      <c r="N326" t="n">
        <v>76.52</v>
      </c>
      <c r="O326" t="n">
        <v>35044.38</v>
      </c>
      <c r="P326" t="n">
        <v>71.64</v>
      </c>
      <c r="Q326" t="n">
        <v>202.81</v>
      </c>
      <c r="R326" t="n">
        <v>19.12</v>
      </c>
      <c r="S326" t="n">
        <v>13.89</v>
      </c>
      <c r="T326" t="n">
        <v>942.09</v>
      </c>
      <c r="U326" t="n">
        <v>0.73</v>
      </c>
      <c r="V326" t="n">
        <v>0.76</v>
      </c>
      <c r="W326" t="n">
        <v>0.64</v>
      </c>
      <c r="X326" t="n">
        <v>0.05</v>
      </c>
      <c r="Y326" t="n">
        <v>1</v>
      </c>
      <c r="Z326" t="n">
        <v>10</v>
      </c>
    </row>
    <row r="327">
      <c r="A327" t="n">
        <v>86</v>
      </c>
      <c r="B327" t="n">
        <v>125</v>
      </c>
      <c r="C327" t="inlineStr">
        <is>
          <t xml:space="preserve">CONCLUIDO	</t>
        </is>
      </c>
      <c r="D327" t="n">
        <v>12.4404</v>
      </c>
      <c r="E327" t="n">
        <v>8.039999999999999</v>
      </c>
      <c r="F327" t="n">
        <v>5.09</v>
      </c>
      <c r="G327" t="n">
        <v>76.39</v>
      </c>
      <c r="H327" t="n">
        <v>1.42</v>
      </c>
      <c r="I327" t="n">
        <v>4</v>
      </c>
      <c r="J327" t="n">
        <v>282.74</v>
      </c>
      <c r="K327" t="n">
        <v>58.47</v>
      </c>
      <c r="L327" t="n">
        <v>22.5</v>
      </c>
      <c r="M327" t="n">
        <v>2</v>
      </c>
      <c r="N327" t="n">
        <v>76.77</v>
      </c>
      <c r="O327" t="n">
        <v>35105.56</v>
      </c>
      <c r="P327" t="n">
        <v>71.59999999999999</v>
      </c>
      <c r="Q327" t="n">
        <v>202.81</v>
      </c>
      <c r="R327" t="n">
        <v>19.25</v>
      </c>
      <c r="S327" t="n">
        <v>13.89</v>
      </c>
      <c r="T327" t="n">
        <v>1003.14</v>
      </c>
      <c r="U327" t="n">
        <v>0.72</v>
      </c>
      <c r="V327" t="n">
        <v>0.76</v>
      </c>
      <c r="W327" t="n">
        <v>0.64</v>
      </c>
      <c r="X327" t="n">
        <v>0.05</v>
      </c>
      <c r="Y327" t="n">
        <v>1</v>
      </c>
      <c r="Z327" t="n">
        <v>10</v>
      </c>
    </row>
    <row r="328">
      <c r="A328" t="n">
        <v>87</v>
      </c>
      <c r="B328" t="n">
        <v>125</v>
      </c>
      <c r="C328" t="inlineStr">
        <is>
          <t xml:space="preserve">CONCLUIDO	</t>
        </is>
      </c>
      <c r="D328" t="n">
        <v>12.4451</v>
      </c>
      <c r="E328" t="n">
        <v>8.039999999999999</v>
      </c>
      <c r="F328" t="n">
        <v>5.09</v>
      </c>
      <c r="G328" t="n">
        <v>76.34</v>
      </c>
      <c r="H328" t="n">
        <v>1.43</v>
      </c>
      <c r="I328" t="n">
        <v>4</v>
      </c>
      <c r="J328" t="n">
        <v>283.24</v>
      </c>
      <c r="K328" t="n">
        <v>58.47</v>
      </c>
      <c r="L328" t="n">
        <v>22.75</v>
      </c>
      <c r="M328" t="n">
        <v>2</v>
      </c>
      <c r="N328" t="n">
        <v>77.01000000000001</v>
      </c>
      <c r="O328" t="n">
        <v>35166.85</v>
      </c>
      <c r="P328" t="n">
        <v>71.37</v>
      </c>
      <c r="Q328" t="n">
        <v>202.82</v>
      </c>
      <c r="R328" t="n">
        <v>19.2</v>
      </c>
      <c r="S328" t="n">
        <v>13.89</v>
      </c>
      <c r="T328" t="n">
        <v>978.5599999999999</v>
      </c>
      <c r="U328" t="n">
        <v>0.72</v>
      </c>
      <c r="V328" t="n">
        <v>0.76</v>
      </c>
      <c r="W328" t="n">
        <v>0.64</v>
      </c>
      <c r="X328" t="n">
        <v>0.05</v>
      </c>
      <c r="Y328" t="n">
        <v>1</v>
      </c>
      <c r="Z328" t="n">
        <v>10</v>
      </c>
    </row>
    <row r="329">
      <c r="A329" t="n">
        <v>88</v>
      </c>
      <c r="B329" t="n">
        <v>125</v>
      </c>
      <c r="C329" t="inlineStr">
        <is>
          <t xml:space="preserve">CONCLUIDO	</t>
        </is>
      </c>
      <c r="D329" t="n">
        <v>12.4464</v>
      </c>
      <c r="E329" t="n">
        <v>8.029999999999999</v>
      </c>
      <c r="F329" t="n">
        <v>5.09</v>
      </c>
      <c r="G329" t="n">
        <v>76.33</v>
      </c>
      <c r="H329" t="n">
        <v>1.44</v>
      </c>
      <c r="I329" t="n">
        <v>4</v>
      </c>
      <c r="J329" t="n">
        <v>283.74</v>
      </c>
      <c r="K329" t="n">
        <v>58.47</v>
      </c>
      <c r="L329" t="n">
        <v>23</v>
      </c>
      <c r="M329" t="n">
        <v>2</v>
      </c>
      <c r="N329" t="n">
        <v>77.26000000000001</v>
      </c>
      <c r="O329" t="n">
        <v>35228.23</v>
      </c>
      <c r="P329" t="n">
        <v>71.18000000000001</v>
      </c>
      <c r="Q329" t="n">
        <v>202.81</v>
      </c>
      <c r="R329" t="n">
        <v>19.15</v>
      </c>
      <c r="S329" t="n">
        <v>13.89</v>
      </c>
      <c r="T329" t="n">
        <v>956.9400000000001</v>
      </c>
      <c r="U329" t="n">
        <v>0.73</v>
      </c>
      <c r="V329" t="n">
        <v>0.76</v>
      </c>
      <c r="W329" t="n">
        <v>0.64</v>
      </c>
      <c r="X329" t="n">
        <v>0.05</v>
      </c>
      <c r="Y329" t="n">
        <v>1</v>
      </c>
      <c r="Z329" t="n">
        <v>10</v>
      </c>
    </row>
    <row r="330">
      <c r="A330" t="n">
        <v>89</v>
      </c>
      <c r="B330" t="n">
        <v>125</v>
      </c>
      <c r="C330" t="inlineStr">
        <is>
          <t xml:space="preserve">CONCLUIDO	</t>
        </is>
      </c>
      <c r="D330" t="n">
        <v>12.4494</v>
      </c>
      <c r="E330" t="n">
        <v>8.029999999999999</v>
      </c>
      <c r="F330" t="n">
        <v>5.09</v>
      </c>
      <c r="G330" t="n">
        <v>76.3</v>
      </c>
      <c r="H330" t="n">
        <v>1.46</v>
      </c>
      <c r="I330" t="n">
        <v>4</v>
      </c>
      <c r="J330" t="n">
        <v>284.23</v>
      </c>
      <c r="K330" t="n">
        <v>58.47</v>
      </c>
      <c r="L330" t="n">
        <v>23.25</v>
      </c>
      <c r="M330" t="n">
        <v>2</v>
      </c>
      <c r="N330" t="n">
        <v>77.51000000000001</v>
      </c>
      <c r="O330" t="n">
        <v>35289.71</v>
      </c>
      <c r="P330" t="n">
        <v>70.8</v>
      </c>
      <c r="Q330" t="n">
        <v>202.81</v>
      </c>
      <c r="R330" t="n">
        <v>19.08</v>
      </c>
      <c r="S330" t="n">
        <v>13.89</v>
      </c>
      <c r="T330" t="n">
        <v>921.0599999999999</v>
      </c>
      <c r="U330" t="n">
        <v>0.73</v>
      </c>
      <c r="V330" t="n">
        <v>0.76</v>
      </c>
      <c r="W330" t="n">
        <v>0.64</v>
      </c>
      <c r="X330" t="n">
        <v>0.05</v>
      </c>
      <c r="Y330" t="n">
        <v>1</v>
      </c>
      <c r="Z330" t="n">
        <v>10</v>
      </c>
    </row>
    <row r="331">
      <c r="A331" t="n">
        <v>90</v>
      </c>
      <c r="B331" t="n">
        <v>125</v>
      </c>
      <c r="C331" t="inlineStr">
        <is>
          <t xml:space="preserve">CONCLUIDO	</t>
        </is>
      </c>
      <c r="D331" t="n">
        <v>12.4511</v>
      </c>
      <c r="E331" t="n">
        <v>8.029999999999999</v>
      </c>
      <c r="F331" t="n">
        <v>5.09</v>
      </c>
      <c r="G331" t="n">
        <v>76.28</v>
      </c>
      <c r="H331" t="n">
        <v>1.47</v>
      </c>
      <c r="I331" t="n">
        <v>4</v>
      </c>
      <c r="J331" t="n">
        <v>284.73</v>
      </c>
      <c r="K331" t="n">
        <v>58.47</v>
      </c>
      <c r="L331" t="n">
        <v>23.5</v>
      </c>
      <c r="M331" t="n">
        <v>2</v>
      </c>
      <c r="N331" t="n">
        <v>77.76000000000001</v>
      </c>
      <c r="O331" t="n">
        <v>35351.29</v>
      </c>
      <c r="P331" t="n">
        <v>70.62</v>
      </c>
      <c r="Q331" t="n">
        <v>202.81</v>
      </c>
      <c r="R331" t="n">
        <v>19.09</v>
      </c>
      <c r="S331" t="n">
        <v>13.89</v>
      </c>
      <c r="T331" t="n">
        <v>926.0599999999999</v>
      </c>
      <c r="U331" t="n">
        <v>0.73</v>
      </c>
      <c r="V331" t="n">
        <v>0.76</v>
      </c>
      <c r="W331" t="n">
        <v>0.64</v>
      </c>
      <c r="X331" t="n">
        <v>0.05</v>
      </c>
      <c r="Y331" t="n">
        <v>1</v>
      </c>
      <c r="Z331" t="n">
        <v>10</v>
      </c>
    </row>
    <row r="332">
      <c r="A332" t="n">
        <v>91</v>
      </c>
      <c r="B332" t="n">
        <v>125</v>
      </c>
      <c r="C332" t="inlineStr">
        <is>
          <t xml:space="preserve">CONCLUIDO	</t>
        </is>
      </c>
      <c r="D332" t="n">
        <v>12.455</v>
      </c>
      <c r="E332" t="n">
        <v>8.029999999999999</v>
      </c>
      <c r="F332" t="n">
        <v>5.08</v>
      </c>
      <c r="G332" t="n">
        <v>76.25</v>
      </c>
      <c r="H332" t="n">
        <v>1.48</v>
      </c>
      <c r="I332" t="n">
        <v>4</v>
      </c>
      <c r="J332" t="n">
        <v>285.23</v>
      </c>
      <c r="K332" t="n">
        <v>58.47</v>
      </c>
      <c r="L332" t="n">
        <v>23.75</v>
      </c>
      <c r="M332" t="n">
        <v>2</v>
      </c>
      <c r="N332" t="n">
        <v>78.01000000000001</v>
      </c>
      <c r="O332" t="n">
        <v>35412.96</v>
      </c>
      <c r="P332" t="n">
        <v>70.25</v>
      </c>
      <c r="Q332" t="n">
        <v>202.81</v>
      </c>
      <c r="R332" t="n">
        <v>18.99</v>
      </c>
      <c r="S332" t="n">
        <v>13.89</v>
      </c>
      <c r="T332" t="n">
        <v>876.86</v>
      </c>
      <c r="U332" t="n">
        <v>0.73</v>
      </c>
      <c r="V332" t="n">
        <v>0.76</v>
      </c>
      <c r="W332" t="n">
        <v>0.64</v>
      </c>
      <c r="X332" t="n">
        <v>0.04</v>
      </c>
      <c r="Y332" t="n">
        <v>1</v>
      </c>
      <c r="Z332" t="n">
        <v>10</v>
      </c>
    </row>
    <row r="333">
      <c r="A333" t="n">
        <v>92</v>
      </c>
      <c r="B333" t="n">
        <v>125</v>
      </c>
      <c r="C333" t="inlineStr">
        <is>
          <t xml:space="preserve">CONCLUIDO	</t>
        </is>
      </c>
      <c r="D333" t="n">
        <v>12.455</v>
      </c>
      <c r="E333" t="n">
        <v>8.029999999999999</v>
      </c>
      <c r="F333" t="n">
        <v>5.08</v>
      </c>
      <c r="G333" t="n">
        <v>76.25</v>
      </c>
      <c r="H333" t="n">
        <v>1.5</v>
      </c>
      <c r="I333" t="n">
        <v>4</v>
      </c>
      <c r="J333" t="n">
        <v>285.73</v>
      </c>
      <c r="K333" t="n">
        <v>58.47</v>
      </c>
      <c r="L333" t="n">
        <v>24</v>
      </c>
      <c r="M333" t="n">
        <v>2</v>
      </c>
      <c r="N333" t="n">
        <v>78.26000000000001</v>
      </c>
      <c r="O333" t="n">
        <v>35474.75</v>
      </c>
      <c r="P333" t="n">
        <v>69.81999999999999</v>
      </c>
      <c r="Q333" t="n">
        <v>202.83</v>
      </c>
      <c r="R333" t="n">
        <v>19.02</v>
      </c>
      <c r="S333" t="n">
        <v>13.89</v>
      </c>
      <c r="T333" t="n">
        <v>887.67</v>
      </c>
      <c r="U333" t="n">
        <v>0.73</v>
      </c>
      <c r="V333" t="n">
        <v>0.76</v>
      </c>
      <c r="W333" t="n">
        <v>0.64</v>
      </c>
      <c r="X333" t="n">
        <v>0.04</v>
      </c>
      <c r="Y333" t="n">
        <v>1</v>
      </c>
      <c r="Z333" t="n">
        <v>10</v>
      </c>
    </row>
    <row r="334">
      <c r="A334" t="n">
        <v>93</v>
      </c>
      <c r="B334" t="n">
        <v>125</v>
      </c>
      <c r="C334" t="inlineStr">
        <is>
          <t xml:space="preserve">CONCLUIDO	</t>
        </is>
      </c>
      <c r="D334" t="n">
        <v>12.4507</v>
      </c>
      <c r="E334" t="n">
        <v>8.029999999999999</v>
      </c>
      <c r="F334" t="n">
        <v>5.09</v>
      </c>
      <c r="G334" t="n">
        <v>76.29000000000001</v>
      </c>
      <c r="H334" t="n">
        <v>1.51</v>
      </c>
      <c r="I334" t="n">
        <v>4</v>
      </c>
      <c r="J334" t="n">
        <v>286.24</v>
      </c>
      <c r="K334" t="n">
        <v>58.47</v>
      </c>
      <c r="L334" t="n">
        <v>24.25</v>
      </c>
      <c r="M334" t="n">
        <v>2</v>
      </c>
      <c r="N334" t="n">
        <v>78.51000000000001</v>
      </c>
      <c r="O334" t="n">
        <v>35536.63</v>
      </c>
      <c r="P334" t="n">
        <v>69.31</v>
      </c>
      <c r="Q334" t="n">
        <v>202.81</v>
      </c>
      <c r="R334" t="n">
        <v>19.06</v>
      </c>
      <c r="S334" t="n">
        <v>13.89</v>
      </c>
      <c r="T334" t="n">
        <v>909.22</v>
      </c>
      <c r="U334" t="n">
        <v>0.73</v>
      </c>
      <c r="V334" t="n">
        <v>0.76</v>
      </c>
      <c r="W334" t="n">
        <v>0.64</v>
      </c>
      <c r="X334" t="n">
        <v>0.05</v>
      </c>
      <c r="Y334" t="n">
        <v>1</v>
      </c>
      <c r="Z334" t="n">
        <v>10</v>
      </c>
    </row>
    <row r="335">
      <c r="A335" t="n">
        <v>94</v>
      </c>
      <c r="B335" t="n">
        <v>125</v>
      </c>
      <c r="C335" t="inlineStr">
        <is>
          <t xml:space="preserve">CONCLUIDO	</t>
        </is>
      </c>
      <c r="D335" t="n">
        <v>12.5602</v>
      </c>
      <c r="E335" t="n">
        <v>7.96</v>
      </c>
      <c r="F335" t="n">
        <v>5.06</v>
      </c>
      <c r="G335" t="n">
        <v>101.26</v>
      </c>
      <c r="H335" t="n">
        <v>1.52</v>
      </c>
      <c r="I335" t="n">
        <v>3</v>
      </c>
      <c r="J335" t="n">
        <v>286.74</v>
      </c>
      <c r="K335" t="n">
        <v>58.47</v>
      </c>
      <c r="L335" t="n">
        <v>24.5</v>
      </c>
      <c r="M335" t="n">
        <v>1</v>
      </c>
      <c r="N335" t="n">
        <v>78.77</v>
      </c>
      <c r="O335" t="n">
        <v>35598.74</v>
      </c>
      <c r="P335" t="n">
        <v>68.51000000000001</v>
      </c>
      <c r="Q335" t="n">
        <v>202.81</v>
      </c>
      <c r="R335" t="n">
        <v>18.39</v>
      </c>
      <c r="S335" t="n">
        <v>13.89</v>
      </c>
      <c r="T335" t="n">
        <v>579.55</v>
      </c>
      <c r="U335" t="n">
        <v>0.76</v>
      </c>
      <c r="V335" t="n">
        <v>0.76</v>
      </c>
      <c r="W335" t="n">
        <v>0.64</v>
      </c>
      <c r="X335" t="n">
        <v>0.03</v>
      </c>
      <c r="Y335" t="n">
        <v>1</v>
      </c>
      <c r="Z335" t="n">
        <v>10</v>
      </c>
    </row>
    <row r="336">
      <c r="A336" t="n">
        <v>95</v>
      </c>
      <c r="B336" t="n">
        <v>125</v>
      </c>
      <c r="C336" t="inlineStr">
        <is>
          <t xml:space="preserve">CONCLUIDO	</t>
        </is>
      </c>
      <c r="D336" t="n">
        <v>12.5514</v>
      </c>
      <c r="E336" t="n">
        <v>7.97</v>
      </c>
      <c r="F336" t="n">
        <v>5.07</v>
      </c>
      <c r="G336" t="n">
        <v>101.37</v>
      </c>
      <c r="H336" t="n">
        <v>1.53</v>
      </c>
      <c r="I336" t="n">
        <v>3</v>
      </c>
      <c r="J336" t="n">
        <v>287.24</v>
      </c>
      <c r="K336" t="n">
        <v>58.47</v>
      </c>
      <c r="L336" t="n">
        <v>24.75</v>
      </c>
      <c r="M336" t="n">
        <v>1</v>
      </c>
      <c r="N336" t="n">
        <v>79.02</v>
      </c>
      <c r="O336" t="n">
        <v>35660.82</v>
      </c>
      <c r="P336" t="n">
        <v>68.64</v>
      </c>
      <c r="Q336" t="n">
        <v>202.81</v>
      </c>
      <c r="R336" t="n">
        <v>18.58</v>
      </c>
      <c r="S336" t="n">
        <v>13.89</v>
      </c>
      <c r="T336" t="n">
        <v>675.28</v>
      </c>
      <c r="U336" t="n">
        <v>0.75</v>
      </c>
      <c r="V336" t="n">
        <v>0.76</v>
      </c>
      <c r="W336" t="n">
        <v>0.64</v>
      </c>
      <c r="X336" t="n">
        <v>0.03</v>
      </c>
      <c r="Y336" t="n">
        <v>1</v>
      </c>
      <c r="Z336" t="n">
        <v>10</v>
      </c>
    </row>
    <row r="337">
      <c r="A337" t="n">
        <v>96</v>
      </c>
      <c r="B337" t="n">
        <v>125</v>
      </c>
      <c r="C337" t="inlineStr">
        <is>
          <t xml:space="preserve">CONCLUIDO	</t>
        </is>
      </c>
      <c r="D337" t="n">
        <v>12.5488</v>
      </c>
      <c r="E337" t="n">
        <v>7.97</v>
      </c>
      <c r="F337" t="n">
        <v>5.07</v>
      </c>
      <c r="G337" t="n">
        <v>101.41</v>
      </c>
      <c r="H337" t="n">
        <v>1.55</v>
      </c>
      <c r="I337" t="n">
        <v>3</v>
      </c>
      <c r="J337" t="n">
        <v>287.75</v>
      </c>
      <c r="K337" t="n">
        <v>58.47</v>
      </c>
      <c r="L337" t="n">
        <v>25</v>
      </c>
      <c r="M337" t="n">
        <v>1</v>
      </c>
      <c r="N337" t="n">
        <v>79.27</v>
      </c>
      <c r="O337" t="n">
        <v>35723.02</v>
      </c>
      <c r="P337" t="n">
        <v>68.76000000000001</v>
      </c>
      <c r="Q337" t="n">
        <v>202.81</v>
      </c>
      <c r="R337" t="n">
        <v>18.64</v>
      </c>
      <c r="S337" t="n">
        <v>13.89</v>
      </c>
      <c r="T337" t="n">
        <v>704.45</v>
      </c>
      <c r="U337" t="n">
        <v>0.75</v>
      </c>
      <c r="V337" t="n">
        <v>0.76</v>
      </c>
      <c r="W337" t="n">
        <v>0.64</v>
      </c>
      <c r="X337" t="n">
        <v>0.03</v>
      </c>
      <c r="Y337" t="n">
        <v>1</v>
      </c>
      <c r="Z337" t="n">
        <v>10</v>
      </c>
    </row>
    <row r="338">
      <c r="A338" t="n">
        <v>97</v>
      </c>
      <c r="B338" t="n">
        <v>125</v>
      </c>
      <c r="C338" t="inlineStr">
        <is>
          <t xml:space="preserve">CONCLUIDO	</t>
        </is>
      </c>
      <c r="D338" t="n">
        <v>12.5497</v>
      </c>
      <c r="E338" t="n">
        <v>7.97</v>
      </c>
      <c r="F338" t="n">
        <v>5.07</v>
      </c>
      <c r="G338" t="n">
        <v>101.39</v>
      </c>
      <c r="H338" t="n">
        <v>1.56</v>
      </c>
      <c r="I338" t="n">
        <v>3</v>
      </c>
      <c r="J338" t="n">
        <v>288.25</v>
      </c>
      <c r="K338" t="n">
        <v>58.47</v>
      </c>
      <c r="L338" t="n">
        <v>25.25</v>
      </c>
      <c r="M338" t="n">
        <v>1</v>
      </c>
      <c r="N338" t="n">
        <v>79.53</v>
      </c>
      <c r="O338" t="n">
        <v>35785.31</v>
      </c>
      <c r="P338" t="n">
        <v>68.88</v>
      </c>
      <c r="Q338" t="n">
        <v>202.81</v>
      </c>
      <c r="R338" t="n">
        <v>18.59</v>
      </c>
      <c r="S338" t="n">
        <v>13.89</v>
      </c>
      <c r="T338" t="n">
        <v>679.0700000000001</v>
      </c>
      <c r="U338" t="n">
        <v>0.75</v>
      </c>
      <c r="V338" t="n">
        <v>0.76</v>
      </c>
      <c r="W338" t="n">
        <v>0.64</v>
      </c>
      <c r="X338" t="n">
        <v>0.03</v>
      </c>
      <c r="Y338" t="n">
        <v>1</v>
      </c>
      <c r="Z338" t="n">
        <v>10</v>
      </c>
    </row>
    <row r="339">
      <c r="A339" t="n">
        <v>98</v>
      </c>
      <c r="B339" t="n">
        <v>125</v>
      </c>
      <c r="C339" t="inlineStr">
        <is>
          <t xml:space="preserve">CONCLUIDO	</t>
        </is>
      </c>
      <c r="D339" t="n">
        <v>12.5519</v>
      </c>
      <c r="E339" t="n">
        <v>7.97</v>
      </c>
      <c r="F339" t="n">
        <v>5.07</v>
      </c>
      <c r="G339" t="n">
        <v>101.37</v>
      </c>
      <c r="H339" t="n">
        <v>1.57</v>
      </c>
      <c r="I339" t="n">
        <v>3</v>
      </c>
      <c r="J339" t="n">
        <v>288.76</v>
      </c>
      <c r="K339" t="n">
        <v>58.47</v>
      </c>
      <c r="L339" t="n">
        <v>25.5</v>
      </c>
      <c r="M339" t="n">
        <v>1</v>
      </c>
      <c r="N339" t="n">
        <v>79.78</v>
      </c>
      <c r="O339" t="n">
        <v>35847.71</v>
      </c>
      <c r="P339" t="n">
        <v>68.94</v>
      </c>
      <c r="Q339" t="n">
        <v>202.81</v>
      </c>
      <c r="R339" t="n">
        <v>18.52</v>
      </c>
      <c r="S339" t="n">
        <v>13.89</v>
      </c>
      <c r="T339" t="n">
        <v>642.47</v>
      </c>
      <c r="U339" t="n">
        <v>0.75</v>
      </c>
      <c r="V339" t="n">
        <v>0.76</v>
      </c>
      <c r="W339" t="n">
        <v>0.64</v>
      </c>
      <c r="X339" t="n">
        <v>0.03</v>
      </c>
      <c r="Y339" t="n">
        <v>1</v>
      </c>
      <c r="Z339" t="n">
        <v>10</v>
      </c>
    </row>
    <row r="340">
      <c r="A340" t="n">
        <v>99</v>
      </c>
      <c r="B340" t="n">
        <v>125</v>
      </c>
      <c r="C340" t="inlineStr">
        <is>
          <t xml:space="preserve">CONCLUIDO	</t>
        </is>
      </c>
      <c r="D340" t="n">
        <v>12.5545</v>
      </c>
      <c r="E340" t="n">
        <v>7.97</v>
      </c>
      <c r="F340" t="n">
        <v>5.07</v>
      </c>
      <c r="G340" t="n">
        <v>101.33</v>
      </c>
      <c r="H340" t="n">
        <v>1.59</v>
      </c>
      <c r="I340" t="n">
        <v>3</v>
      </c>
      <c r="J340" t="n">
        <v>289.26</v>
      </c>
      <c r="K340" t="n">
        <v>58.47</v>
      </c>
      <c r="L340" t="n">
        <v>25.75</v>
      </c>
      <c r="M340" t="n">
        <v>1</v>
      </c>
      <c r="N340" t="n">
        <v>80.04000000000001</v>
      </c>
      <c r="O340" t="n">
        <v>35910.21</v>
      </c>
      <c r="P340" t="n">
        <v>68.98</v>
      </c>
      <c r="Q340" t="n">
        <v>202.81</v>
      </c>
      <c r="R340" t="n">
        <v>18.46</v>
      </c>
      <c r="S340" t="n">
        <v>13.89</v>
      </c>
      <c r="T340" t="n">
        <v>616.83</v>
      </c>
      <c r="U340" t="n">
        <v>0.75</v>
      </c>
      <c r="V340" t="n">
        <v>0.76</v>
      </c>
      <c r="W340" t="n">
        <v>0.64</v>
      </c>
      <c r="X340" t="n">
        <v>0.03</v>
      </c>
      <c r="Y340" t="n">
        <v>1</v>
      </c>
      <c r="Z340" t="n">
        <v>10</v>
      </c>
    </row>
    <row r="341">
      <c r="A341" t="n">
        <v>100</v>
      </c>
      <c r="B341" t="n">
        <v>125</v>
      </c>
      <c r="C341" t="inlineStr">
        <is>
          <t xml:space="preserve">CONCLUIDO	</t>
        </is>
      </c>
      <c r="D341" t="n">
        <v>12.5532</v>
      </c>
      <c r="E341" t="n">
        <v>7.97</v>
      </c>
      <c r="F341" t="n">
        <v>5.07</v>
      </c>
      <c r="G341" t="n">
        <v>101.35</v>
      </c>
      <c r="H341" t="n">
        <v>1.6</v>
      </c>
      <c r="I341" t="n">
        <v>3</v>
      </c>
      <c r="J341" t="n">
        <v>289.77</v>
      </c>
      <c r="K341" t="n">
        <v>58.47</v>
      </c>
      <c r="L341" t="n">
        <v>26</v>
      </c>
      <c r="M341" t="n">
        <v>1</v>
      </c>
      <c r="N341" t="n">
        <v>80.3</v>
      </c>
      <c r="O341" t="n">
        <v>35972.82</v>
      </c>
      <c r="P341" t="n">
        <v>69.06999999999999</v>
      </c>
      <c r="Q341" t="n">
        <v>202.83</v>
      </c>
      <c r="R341" t="n">
        <v>18.48</v>
      </c>
      <c r="S341" t="n">
        <v>13.89</v>
      </c>
      <c r="T341" t="n">
        <v>626.78</v>
      </c>
      <c r="U341" t="n">
        <v>0.75</v>
      </c>
      <c r="V341" t="n">
        <v>0.76</v>
      </c>
      <c r="W341" t="n">
        <v>0.64</v>
      </c>
      <c r="X341" t="n">
        <v>0.03</v>
      </c>
      <c r="Y341" t="n">
        <v>1</v>
      </c>
      <c r="Z341" t="n">
        <v>10</v>
      </c>
    </row>
    <row r="342">
      <c r="A342" t="n">
        <v>101</v>
      </c>
      <c r="B342" t="n">
        <v>125</v>
      </c>
      <c r="C342" t="inlineStr">
        <is>
          <t xml:space="preserve">CONCLUIDO	</t>
        </is>
      </c>
      <c r="D342" t="n">
        <v>12.5501</v>
      </c>
      <c r="E342" t="n">
        <v>7.97</v>
      </c>
      <c r="F342" t="n">
        <v>5.07</v>
      </c>
      <c r="G342" t="n">
        <v>101.39</v>
      </c>
      <c r="H342" t="n">
        <v>1.61</v>
      </c>
      <c r="I342" t="n">
        <v>3</v>
      </c>
      <c r="J342" t="n">
        <v>290.28</v>
      </c>
      <c r="K342" t="n">
        <v>58.47</v>
      </c>
      <c r="L342" t="n">
        <v>26.25</v>
      </c>
      <c r="M342" t="n">
        <v>1</v>
      </c>
      <c r="N342" t="n">
        <v>80.56</v>
      </c>
      <c r="O342" t="n">
        <v>36035.53</v>
      </c>
      <c r="P342" t="n">
        <v>69.15000000000001</v>
      </c>
      <c r="Q342" t="n">
        <v>202.81</v>
      </c>
      <c r="R342" t="n">
        <v>18.56</v>
      </c>
      <c r="S342" t="n">
        <v>13.89</v>
      </c>
      <c r="T342" t="n">
        <v>662.47</v>
      </c>
      <c r="U342" t="n">
        <v>0.75</v>
      </c>
      <c r="V342" t="n">
        <v>0.76</v>
      </c>
      <c r="W342" t="n">
        <v>0.64</v>
      </c>
      <c r="X342" t="n">
        <v>0.03</v>
      </c>
      <c r="Y342" t="n">
        <v>1</v>
      </c>
      <c r="Z342" t="n">
        <v>10</v>
      </c>
    </row>
    <row r="343">
      <c r="A343" t="n">
        <v>102</v>
      </c>
      <c r="B343" t="n">
        <v>125</v>
      </c>
      <c r="C343" t="inlineStr">
        <is>
          <t xml:space="preserve">CONCLUIDO	</t>
        </is>
      </c>
      <c r="D343" t="n">
        <v>12.5527</v>
      </c>
      <c r="E343" t="n">
        <v>7.97</v>
      </c>
      <c r="F343" t="n">
        <v>5.07</v>
      </c>
      <c r="G343" t="n">
        <v>101.36</v>
      </c>
      <c r="H343" t="n">
        <v>1.62</v>
      </c>
      <c r="I343" t="n">
        <v>3</v>
      </c>
      <c r="J343" t="n">
        <v>290.79</v>
      </c>
      <c r="K343" t="n">
        <v>58.47</v>
      </c>
      <c r="L343" t="n">
        <v>26.5</v>
      </c>
      <c r="M343" t="n">
        <v>1</v>
      </c>
      <c r="N343" t="n">
        <v>80.81999999999999</v>
      </c>
      <c r="O343" t="n">
        <v>36098.35</v>
      </c>
      <c r="P343" t="n">
        <v>69.40000000000001</v>
      </c>
      <c r="Q343" t="n">
        <v>202.81</v>
      </c>
      <c r="R343" t="n">
        <v>18.56</v>
      </c>
      <c r="S343" t="n">
        <v>13.89</v>
      </c>
      <c r="T343" t="n">
        <v>663.05</v>
      </c>
      <c r="U343" t="n">
        <v>0.75</v>
      </c>
      <c r="V343" t="n">
        <v>0.76</v>
      </c>
      <c r="W343" t="n">
        <v>0.64</v>
      </c>
      <c r="X343" t="n">
        <v>0.03</v>
      </c>
      <c r="Y343" t="n">
        <v>1</v>
      </c>
      <c r="Z343" t="n">
        <v>10</v>
      </c>
    </row>
    <row r="344">
      <c r="A344" t="n">
        <v>103</v>
      </c>
      <c r="B344" t="n">
        <v>125</v>
      </c>
      <c r="C344" t="inlineStr">
        <is>
          <t xml:space="preserve">CONCLUIDO	</t>
        </is>
      </c>
      <c r="D344" t="n">
        <v>12.5475</v>
      </c>
      <c r="E344" t="n">
        <v>7.97</v>
      </c>
      <c r="F344" t="n">
        <v>5.07</v>
      </c>
      <c r="G344" t="n">
        <v>101.42</v>
      </c>
      <c r="H344" t="n">
        <v>1.64</v>
      </c>
      <c r="I344" t="n">
        <v>3</v>
      </c>
      <c r="J344" t="n">
        <v>291.3</v>
      </c>
      <c r="K344" t="n">
        <v>58.47</v>
      </c>
      <c r="L344" t="n">
        <v>26.75</v>
      </c>
      <c r="M344" t="n">
        <v>1</v>
      </c>
      <c r="N344" t="n">
        <v>81.08</v>
      </c>
      <c r="O344" t="n">
        <v>36161.27</v>
      </c>
      <c r="P344" t="n">
        <v>69.56</v>
      </c>
      <c r="Q344" t="n">
        <v>202.81</v>
      </c>
      <c r="R344" t="n">
        <v>18.6</v>
      </c>
      <c r="S344" t="n">
        <v>13.89</v>
      </c>
      <c r="T344" t="n">
        <v>683.77</v>
      </c>
      <c r="U344" t="n">
        <v>0.75</v>
      </c>
      <c r="V344" t="n">
        <v>0.76</v>
      </c>
      <c r="W344" t="n">
        <v>0.64</v>
      </c>
      <c r="X344" t="n">
        <v>0.03</v>
      </c>
      <c r="Y344" t="n">
        <v>1</v>
      </c>
      <c r="Z344" t="n">
        <v>10</v>
      </c>
    </row>
    <row r="345">
      <c r="A345" t="n">
        <v>104</v>
      </c>
      <c r="B345" t="n">
        <v>125</v>
      </c>
      <c r="C345" t="inlineStr">
        <is>
          <t xml:space="preserve">CONCLUIDO	</t>
        </is>
      </c>
      <c r="D345" t="n">
        <v>12.5479</v>
      </c>
      <c r="E345" t="n">
        <v>7.97</v>
      </c>
      <c r="F345" t="n">
        <v>5.07</v>
      </c>
      <c r="G345" t="n">
        <v>101.42</v>
      </c>
      <c r="H345" t="n">
        <v>1.65</v>
      </c>
      <c r="I345" t="n">
        <v>3</v>
      </c>
      <c r="J345" t="n">
        <v>291.81</v>
      </c>
      <c r="K345" t="n">
        <v>58.47</v>
      </c>
      <c r="L345" t="n">
        <v>27</v>
      </c>
      <c r="M345" t="n">
        <v>1</v>
      </c>
      <c r="N345" t="n">
        <v>81.34</v>
      </c>
      <c r="O345" t="n">
        <v>36224.3</v>
      </c>
      <c r="P345" t="n">
        <v>69.59</v>
      </c>
      <c r="Q345" t="n">
        <v>202.81</v>
      </c>
      <c r="R345" t="n">
        <v>18.66</v>
      </c>
      <c r="S345" t="n">
        <v>13.89</v>
      </c>
      <c r="T345" t="n">
        <v>713.12</v>
      </c>
      <c r="U345" t="n">
        <v>0.74</v>
      </c>
      <c r="V345" t="n">
        <v>0.76</v>
      </c>
      <c r="W345" t="n">
        <v>0.64</v>
      </c>
      <c r="X345" t="n">
        <v>0.03</v>
      </c>
      <c r="Y345" t="n">
        <v>1</v>
      </c>
      <c r="Z345" t="n">
        <v>10</v>
      </c>
    </row>
    <row r="346">
      <c r="A346" t="n">
        <v>105</v>
      </c>
      <c r="B346" t="n">
        <v>125</v>
      </c>
      <c r="C346" t="inlineStr">
        <is>
          <t xml:space="preserve">CONCLUIDO	</t>
        </is>
      </c>
      <c r="D346" t="n">
        <v>12.5519</v>
      </c>
      <c r="E346" t="n">
        <v>7.97</v>
      </c>
      <c r="F346" t="n">
        <v>5.07</v>
      </c>
      <c r="G346" t="n">
        <v>101.37</v>
      </c>
      <c r="H346" t="n">
        <v>1.66</v>
      </c>
      <c r="I346" t="n">
        <v>3</v>
      </c>
      <c r="J346" t="n">
        <v>292.32</v>
      </c>
      <c r="K346" t="n">
        <v>58.47</v>
      </c>
      <c r="L346" t="n">
        <v>27.25</v>
      </c>
      <c r="M346" t="n">
        <v>1</v>
      </c>
      <c r="N346" t="n">
        <v>81.59999999999999</v>
      </c>
      <c r="O346" t="n">
        <v>36287.44</v>
      </c>
      <c r="P346" t="n">
        <v>69.41</v>
      </c>
      <c r="Q346" t="n">
        <v>202.81</v>
      </c>
      <c r="R346" t="n">
        <v>18.52</v>
      </c>
      <c r="S346" t="n">
        <v>13.89</v>
      </c>
      <c r="T346" t="n">
        <v>646.33</v>
      </c>
      <c r="U346" t="n">
        <v>0.75</v>
      </c>
      <c r="V346" t="n">
        <v>0.76</v>
      </c>
      <c r="W346" t="n">
        <v>0.64</v>
      </c>
      <c r="X346" t="n">
        <v>0.03</v>
      </c>
      <c r="Y346" t="n">
        <v>1</v>
      </c>
      <c r="Z346" t="n">
        <v>10</v>
      </c>
    </row>
    <row r="347">
      <c r="A347" t="n">
        <v>106</v>
      </c>
      <c r="B347" t="n">
        <v>125</v>
      </c>
      <c r="C347" t="inlineStr">
        <is>
          <t xml:space="preserve">CONCLUIDO	</t>
        </is>
      </c>
      <c r="D347" t="n">
        <v>12.5501</v>
      </c>
      <c r="E347" t="n">
        <v>7.97</v>
      </c>
      <c r="F347" t="n">
        <v>5.07</v>
      </c>
      <c r="G347" t="n">
        <v>101.39</v>
      </c>
      <c r="H347" t="n">
        <v>1.67</v>
      </c>
      <c r="I347" t="n">
        <v>3</v>
      </c>
      <c r="J347" t="n">
        <v>292.84</v>
      </c>
      <c r="K347" t="n">
        <v>58.47</v>
      </c>
      <c r="L347" t="n">
        <v>27.5</v>
      </c>
      <c r="M347" t="n">
        <v>1</v>
      </c>
      <c r="N347" t="n">
        <v>81.86</v>
      </c>
      <c r="O347" t="n">
        <v>36350.69</v>
      </c>
      <c r="P347" t="n">
        <v>69.56</v>
      </c>
      <c r="Q347" t="n">
        <v>202.81</v>
      </c>
      <c r="R347" t="n">
        <v>18.59</v>
      </c>
      <c r="S347" t="n">
        <v>13.89</v>
      </c>
      <c r="T347" t="n">
        <v>680.86</v>
      </c>
      <c r="U347" t="n">
        <v>0.75</v>
      </c>
      <c r="V347" t="n">
        <v>0.76</v>
      </c>
      <c r="W347" t="n">
        <v>0.64</v>
      </c>
      <c r="X347" t="n">
        <v>0.03</v>
      </c>
      <c r="Y347" t="n">
        <v>1</v>
      </c>
      <c r="Z347" t="n">
        <v>10</v>
      </c>
    </row>
    <row r="348">
      <c r="A348" t="n">
        <v>107</v>
      </c>
      <c r="B348" t="n">
        <v>125</v>
      </c>
      <c r="C348" t="inlineStr">
        <is>
          <t xml:space="preserve">CONCLUIDO	</t>
        </is>
      </c>
      <c r="D348" t="n">
        <v>12.5484</v>
      </c>
      <c r="E348" t="n">
        <v>7.97</v>
      </c>
      <c r="F348" t="n">
        <v>5.07</v>
      </c>
      <c r="G348" t="n">
        <v>101.41</v>
      </c>
      <c r="H348" t="n">
        <v>1.68</v>
      </c>
      <c r="I348" t="n">
        <v>3</v>
      </c>
      <c r="J348" t="n">
        <v>293.35</v>
      </c>
      <c r="K348" t="n">
        <v>58.47</v>
      </c>
      <c r="L348" t="n">
        <v>27.75</v>
      </c>
      <c r="M348" t="n">
        <v>1</v>
      </c>
      <c r="N348" t="n">
        <v>82.13</v>
      </c>
      <c r="O348" t="n">
        <v>36414.05</v>
      </c>
      <c r="P348" t="n">
        <v>69.58</v>
      </c>
      <c r="Q348" t="n">
        <v>202.81</v>
      </c>
      <c r="R348" t="n">
        <v>18.67</v>
      </c>
      <c r="S348" t="n">
        <v>13.89</v>
      </c>
      <c r="T348" t="n">
        <v>720.09</v>
      </c>
      <c r="U348" t="n">
        <v>0.74</v>
      </c>
      <c r="V348" t="n">
        <v>0.76</v>
      </c>
      <c r="W348" t="n">
        <v>0.64</v>
      </c>
      <c r="X348" t="n">
        <v>0.03</v>
      </c>
      <c r="Y348" t="n">
        <v>1</v>
      </c>
      <c r="Z348" t="n">
        <v>10</v>
      </c>
    </row>
    <row r="349">
      <c r="A349" t="n">
        <v>108</v>
      </c>
      <c r="B349" t="n">
        <v>125</v>
      </c>
      <c r="C349" t="inlineStr">
        <is>
          <t xml:space="preserve">CONCLUIDO	</t>
        </is>
      </c>
      <c r="D349" t="n">
        <v>12.5414</v>
      </c>
      <c r="E349" t="n">
        <v>7.97</v>
      </c>
      <c r="F349" t="n">
        <v>5.08</v>
      </c>
      <c r="G349" t="n">
        <v>101.5</v>
      </c>
      <c r="H349" t="n">
        <v>1.7</v>
      </c>
      <c r="I349" t="n">
        <v>3</v>
      </c>
      <c r="J349" t="n">
        <v>293.86</v>
      </c>
      <c r="K349" t="n">
        <v>58.47</v>
      </c>
      <c r="L349" t="n">
        <v>28</v>
      </c>
      <c r="M349" t="n">
        <v>1</v>
      </c>
      <c r="N349" t="n">
        <v>82.39</v>
      </c>
      <c r="O349" t="n">
        <v>36477.51</v>
      </c>
      <c r="P349" t="n">
        <v>69.65000000000001</v>
      </c>
      <c r="Q349" t="n">
        <v>202.81</v>
      </c>
      <c r="R349" t="n">
        <v>18.73</v>
      </c>
      <c r="S349" t="n">
        <v>13.89</v>
      </c>
      <c r="T349" t="n">
        <v>749.95</v>
      </c>
      <c r="U349" t="n">
        <v>0.74</v>
      </c>
      <c r="V349" t="n">
        <v>0.76</v>
      </c>
      <c r="W349" t="n">
        <v>0.64</v>
      </c>
      <c r="X349" t="n">
        <v>0.04</v>
      </c>
      <c r="Y349" t="n">
        <v>1</v>
      </c>
      <c r="Z349" t="n">
        <v>10</v>
      </c>
    </row>
    <row r="350">
      <c r="A350" t="n">
        <v>109</v>
      </c>
      <c r="B350" t="n">
        <v>125</v>
      </c>
      <c r="C350" t="inlineStr">
        <is>
          <t xml:space="preserve">CONCLUIDO	</t>
        </is>
      </c>
      <c r="D350" t="n">
        <v>12.5471</v>
      </c>
      <c r="E350" t="n">
        <v>7.97</v>
      </c>
      <c r="F350" t="n">
        <v>5.07</v>
      </c>
      <c r="G350" t="n">
        <v>101.43</v>
      </c>
      <c r="H350" t="n">
        <v>1.71</v>
      </c>
      <c r="I350" t="n">
        <v>3</v>
      </c>
      <c r="J350" t="n">
        <v>294.38</v>
      </c>
      <c r="K350" t="n">
        <v>58.47</v>
      </c>
      <c r="L350" t="n">
        <v>28.25</v>
      </c>
      <c r="M350" t="n">
        <v>1</v>
      </c>
      <c r="N350" t="n">
        <v>82.66</v>
      </c>
      <c r="O350" t="n">
        <v>36541.09</v>
      </c>
      <c r="P350" t="n">
        <v>69.64</v>
      </c>
      <c r="Q350" t="n">
        <v>202.81</v>
      </c>
      <c r="R350" t="n">
        <v>18.63</v>
      </c>
      <c r="S350" t="n">
        <v>13.89</v>
      </c>
      <c r="T350" t="n">
        <v>700.5700000000001</v>
      </c>
      <c r="U350" t="n">
        <v>0.75</v>
      </c>
      <c r="V350" t="n">
        <v>0.76</v>
      </c>
      <c r="W350" t="n">
        <v>0.64</v>
      </c>
      <c r="X350" t="n">
        <v>0.03</v>
      </c>
      <c r="Y350" t="n">
        <v>1</v>
      </c>
      <c r="Z350" t="n">
        <v>10</v>
      </c>
    </row>
    <row r="351">
      <c r="A351" t="n">
        <v>110</v>
      </c>
      <c r="B351" t="n">
        <v>125</v>
      </c>
      <c r="C351" t="inlineStr">
        <is>
          <t xml:space="preserve">CONCLUIDO	</t>
        </is>
      </c>
      <c r="D351" t="n">
        <v>12.544</v>
      </c>
      <c r="E351" t="n">
        <v>7.97</v>
      </c>
      <c r="F351" t="n">
        <v>5.07</v>
      </c>
      <c r="G351" t="n">
        <v>101.47</v>
      </c>
      <c r="H351" t="n">
        <v>1.72</v>
      </c>
      <c r="I351" t="n">
        <v>3</v>
      </c>
      <c r="J351" t="n">
        <v>294.9</v>
      </c>
      <c r="K351" t="n">
        <v>58.47</v>
      </c>
      <c r="L351" t="n">
        <v>28.5</v>
      </c>
      <c r="M351" t="n">
        <v>0</v>
      </c>
      <c r="N351" t="n">
        <v>82.92</v>
      </c>
      <c r="O351" t="n">
        <v>36604.77</v>
      </c>
      <c r="P351" t="n">
        <v>69.8</v>
      </c>
      <c r="Q351" t="n">
        <v>202.81</v>
      </c>
      <c r="R351" t="n">
        <v>18.63</v>
      </c>
      <c r="S351" t="n">
        <v>13.89</v>
      </c>
      <c r="T351" t="n">
        <v>700.41</v>
      </c>
      <c r="U351" t="n">
        <v>0.75</v>
      </c>
      <c r="V351" t="n">
        <v>0.76</v>
      </c>
      <c r="W351" t="n">
        <v>0.64</v>
      </c>
      <c r="X351" t="n">
        <v>0.04</v>
      </c>
      <c r="Y351" t="n">
        <v>1</v>
      </c>
      <c r="Z351" t="n">
        <v>10</v>
      </c>
    </row>
    <row r="352">
      <c r="A352" t="n">
        <v>0</v>
      </c>
      <c r="B352" t="n">
        <v>30</v>
      </c>
      <c r="C352" t="inlineStr">
        <is>
          <t xml:space="preserve">CONCLUIDO	</t>
        </is>
      </c>
      <c r="D352" t="n">
        <v>12.6334</v>
      </c>
      <c r="E352" t="n">
        <v>7.92</v>
      </c>
      <c r="F352" t="n">
        <v>5.62</v>
      </c>
      <c r="G352" t="n">
        <v>11.63</v>
      </c>
      <c r="H352" t="n">
        <v>0.24</v>
      </c>
      <c r="I352" t="n">
        <v>29</v>
      </c>
      <c r="J352" t="n">
        <v>71.52</v>
      </c>
      <c r="K352" t="n">
        <v>32.27</v>
      </c>
      <c r="L352" t="n">
        <v>1</v>
      </c>
      <c r="M352" t="n">
        <v>27</v>
      </c>
      <c r="N352" t="n">
        <v>8.25</v>
      </c>
      <c r="O352" t="n">
        <v>9054.6</v>
      </c>
      <c r="P352" t="n">
        <v>38.78</v>
      </c>
      <c r="Q352" t="n">
        <v>202.89</v>
      </c>
      <c r="R352" t="n">
        <v>35.64</v>
      </c>
      <c r="S352" t="n">
        <v>13.89</v>
      </c>
      <c r="T352" t="n">
        <v>9073.379999999999</v>
      </c>
      <c r="U352" t="n">
        <v>0.39</v>
      </c>
      <c r="V352" t="n">
        <v>0.6899999999999999</v>
      </c>
      <c r="W352" t="n">
        <v>0.6899999999999999</v>
      </c>
      <c r="X352" t="n">
        <v>0.58</v>
      </c>
      <c r="Y352" t="n">
        <v>1</v>
      </c>
      <c r="Z352" t="n">
        <v>10</v>
      </c>
    </row>
    <row r="353">
      <c r="A353" t="n">
        <v>1</v>
      </c>
      <c r="B353" t="n">
        <v>30</v>
      </c>
      <c r="C353" t="inlineStr">
        <is>
          <t xml:space="preserve">CONCLUIDO	</t>
        </is>
      </c>
      <c r="D353" t="n">
        <v>12.9814</v>
      </c>
      <c r="E353" t="n">
        <v>7.7</v>
      </c>
      <c r="F353" t="n">
        <v>5.5</v>
      </c>
      <c r="G353" t="n">
        <v>14.35</v>
      </c>
      <c r="H353" t="n">
        <v>0.3</v>
      </c>
      <c r="I353" t="n">
        <v>23</v>
      </c>
      <c r="J353" t="n">
        <v>71.81</v>
      </c>
      <c r="K353" t="n">
        <v>32.27</v>
      </c>
      <c r="L353" t="n">
        <v>1.25</v>
      </c>
      <c r="M353" t="n">
        <v>21</v>
      </c>
      <c r="N353" t="n">
        <v>8.289999999999999</v>
      </c>
      <c r="O353" t="n">
        <v>9090.98</v>
      </c>
      <c r="P353" t="n">
        <v>37.35</v>
      </c>
      <c r="Q353" t="n">
        <v>202.81</v>
      </c>
      <c r="R353" t="n">
        <v>31.99</v>
      </c>
      <c r="S353" t="n">
        <v>13.89</v>
      </c>
      <c r="T353" t="n">
        <v>7281.82</v>
      </c>
      <c r="U353" t="n">
        <v>0.43</v>
      </c>
      <c r="V353" t="n">
        <v>0.7</v>
      </c>
      <c r="W353" t="n">
        <v>0.68</v>
      </c>
      <c r="X353" t="n">
        <v>0.46</v>
      </c>
      <c r="Y353" t="n">
        <v>1</v>
      </c>
      <c r="Z353" t="n">
        <v>10</v>
      </c>
    </row>
    <row r="354">
      <c r="A354" t="n">
        <v>2</v>
      </c>
      <c r="B354" t="n">
        <v>30</v>
      </c>
      <c r="C354" t="inlineStr">
        <is>
          <t xml:space="preserve">CONCLUIDO	</t>
        </is>
      </c>
      <c r="D354" t="n">
        <v>13.2641</v>
      </c>
      <c r="E354" t="n">
        <v>7.54</v>
      </c>
      <c r="F354" t="n">
        <v>5.4</v>
      </c>
      <c r="G354" t="n">
        <v>17.05</v>
      </c>
      <c r="H354" t="n">
        <v>0.36</v>
      </c>
      <c r="I354" t="n">
        <v>19</v>
      </c>
      <c r="J354" t="n">
        <v>72.11</v>
      </c>
      <c r="K354" t="n">
        <v>32.27</v>
      </c>
      <c r="L354" t="n">
        <v>1.5</v>
      </c>
      <c r="M354" t="n">
        <v>17</v>
      </c>
      <c r="N354" t="n">
        <v>8.34</v>
      </c>
      <c r="O354" t="n">
        <v>9127.379999999999</v>
      </c>
      <c r="P354" t="n">
        <v>36.14</v>
      </c>
      <c r="Q354" t="n">
        <v>202.83</v>
      </c>
      <c r="R354" t="n">
        <v>28.85</v>
      </c>
      <c r="S354" t="n">
        <v>13.89</v>
      </c>
      <c r="T354" t="n">
        <v>5730.18</v>
      </c>
      <c r="U354" t="n">
        <v>0.48</v>
      </c>
      <c r="V354" t="n">
        <v>0.72</v>
      </c>
      <c r="W354" t="n">
        <v>0.67</v>
      </c>
      <c r="X354" t="n">
        <v>0.36</v>
      </c>
      <c r="Y354" t="n">
        <v>1</v>
      </c>
      <c r="Z354" t="n">
        <v>10</v>
      </c>
    </row>
    <row r="355">
      <c r="A355" t="n">
        <v>3</v>
      </c>
      <c r="B355" t="n">
        <v>30</v>
      </c>
      <c r="C355" t="inlineStr">
        <is>
          <t xml:space="preserve">CONCLUIDO	</t>
        </is>
      </c>
      <c r="D355" t="n">
        <v>13.4539</v>
      </c>
      <c r="E355" t="n">
        <v>7.43</v>
      </c>
      <c r="F355" t="n">
        <v>5.34</v>
      </c>
      <c r="G355" t="n">
        <v>20.02</v>
      </c>
      <c r="H355" t="n">
        <v>0.42</v>
      </c>
      <c r="I355" t="n">
        <v>16</v>
      </c>
      <c r="J355" t="n">
        <v>72.40000000000001</v>
      </c>
      <c r="K355" t="n">
        <v>32.27</v>
      </c>
      <c r="L355" t="n">
        <v>1.75</v>
      </c>
      <c r="M355" t="n">
        <v>14</v>
      </c>
      <c r="N355" t="n">
        <v>8.380000000000001</v>
      </c>
      <c r="O355" t="n">
        <v>9163.799999999999</v>
      </c>
      <c r="P355" t="n">
        <v>34.91</v>
      </c>
      <c r="Q355" t="n">
        <v>202.85</v>
      </c>
      <c r="R355" t="n">
        <v>27.05</v>
      </c>
      <c r="S355" t="n">
        <v>13.89</v>
      </c>
      <c r="T355" t="n">
        <v>4844.01</v>
      </c>
      <c r="U355" t="n">
        <v>0.51</v>
      </c>
      <c r="V355" t="n">
        <v>0.72</v>
      </c>
      <c r="W355" t="n">
        <v>0.66</v>
      </c>
      <c r="X355" t="n">
        <v>0.3</v>
      </c>
      <c r="Y355" t="n">
        <v>1</v>
      </c>
      <c r="Z355" t="n">
        <v>10</v>
      </c>
    </row>
    <row r="356">
      <c r="A356" t="n">
        <v>4</v>
      </c>
      <c r="B356" t="n">
        <v>30</v>
      </c>
      <c r="C356" t="inlineStr">
        <is>
          <t xml:space="preserve">CONCLUIDO	</t>
        </is>
      </c>
      <c r="D356" t="n">
        <v>13.5736</v>
      </c>
      <c r="E356" t="n">
        <v>7.37</v>
      </c>
      <c r="F356" t="n">
        <v>5.31</v>
      </c>
      <c r="G356" t="n">
        <v>22.74</v>
      </c>
      <c r="H356" t="n">
        <v>0.48</v>
      </c>
      <c r="I356" t="n">
        <v>14</v>
      </c>
      <c r="J356" t="n">
        <v>72.7</v>
      </c>
      <c r="K356" t="n">
        <v>32.27</v>
      </c>
      <c r="L356" t="n">
        <v>2</v>
      </c>
      <c r="M356" t="n">
        <v>12</v>
      </c>
      <c r="N356" t="n">
        <v>8.43</v>
      </c>
      <c r="O356" t="n">
        <v>9200.25</v>
      </c>
      <c r="P356" t="n">
        <v>34.21</v>
      </c>
      <c r="Q356" t="n">
        <v>202.89</v>
      </c>
      <c r="R356" t="n">
        <v>25.95</v>
      </c>
      <c r="S356" t="n">
        <v>13.89</v>
      </c>
      <c r="T356" t="n">
        <v>4303.99</v>
      </c>
      <c r="U356" t="n">
        <v>0.54</v>
      </c>
      <c r="V356" t="n">
        <v>0.73</v>
      </c>
      <c r="W356" t="n">
        <v>0.66</v>
      </c>
      <c r="X356" t="n">
        <v>0.27</v>
      </c>
      <c r="Y356" t="n">
        <v>1</v>
      </c>
      <c r="Z356" t="n">
        <v>10</v>
      </c>
    </row>
    <row r="357">
      <c r="A357" t="n">
        <v>5</v>
      </c>
      <c r="B357" t="n">
        <v>30</v>
      </c>
      <c r="C357" t="inlineStr">
        <is>
          <t xml:space="preserve">CONCLUIDO	</t>
        </is>
      </c>
      <c r="D357" t="n">
        <v>13.7211</v>
      </c>
      <c r="E357" t="n">
        <v>7.29</v>
      </c>
      <c r="F357" t="n">
        <v>5.26</v>
      </c>
      <c r="G357" t="n">
        <v>26.29</v>
      </c>
      <c r="H357" t="n">
        <v>0.54</v>
      </c>
      <c r="I357" t="n">
        <v>12</v>
      </c>
      <c r="J357" t="n">
        <v>73</v>
      </c>
      <c r="K357" t="n">
        <v>32.27</v>
      </c>
      <c r="L357" t="n">
        <v>2.25</v>
      </c>
      <c r="M357" t="n">
        <v>10</v>
      </c>
      <c r="N357" t="n">
        <v>8.48</v>
      </c>
      <c r="O357" t="n">
        <v>9236.709999999999</v>
      </c>
      <c r="P357" t="n">
        <v>33.36</v>
      </c>
      <c r="Q357" t="n">
        <v>202.82</v>
      </c>
      <c r="R357" t="n">
        <v>24.42</v>
      </c>
      <c r="S357" t="n">
        <v>13.89</v>
      </c>
      <c r="T357" t="n">
        <v>3548.4</v>
      </c>
      <c r="U357" t="n">
        <v>0.57</v>
      </c>
      <c r="V357" t="n">
        <v>0.74</v>
      </c>
      <c r="W357" t="n">
        <v>0.66</v>
      </c>
      <c r="X357" t="n">
        <v>0.22</v>
      </c>
      <c r="Y357" t="n">
        <v>1</v>
      </c>
      <c r="Z357" t="n">
        <v>10</v>
      </c>
    </row>
    <row r="358">
      <c r="A358" t="n">
        <v>6</v>
      </c>
      <c r="B358" t="n">
        <v>30</v>
      </c>
      <c r="C358" t="inlineStr">
        <is>
          <t xml:space="preserve">CONCLUIDO	</t>
        </is>
      </c>
      <c r="D358" t="n">
        <v>13.7889</v>
      </c>
      <c r="E358" t="n">
        <v>7.25</v>
      </c>
      <c r="F358" t="n">
        <v>5.24</v>
      </c>
      <c r="G358" t="n">
        <v>28.57</v>
      </c>
      <c r="H358" t="n">
        <v>0.6</v>
      </c>
      <c r="I358" t="n">
        <v>11</v>
      </c>
      <c r="J358" t="n">
        <v>73.29000000000001</v>
      </c>
      <c r="K358" t="n">
        <v>32.27</v>
      </c>
      <c r="L358" t="n">
        <v>2.5</v>
      </c>
      <c r="M358" t="n">
        <v>9</v>
      </c>
      <c r="N358" t="n">
        <v>8.52</v>
      </c>
      <c r="O358" t="n">
        <v>9273.200000000001</v>
      </c>
      <c r="P358" t="n">
        <v>32.46</v>
      </c>
      <c r="Q358" t="n">
        <v>202.82</v>
      </c>
      <c r="R358" t="n">
        <v>23.8</v>
      </c>
      <c r="S358" t="n">
        <v>13.89</v>
      </c>
      <c r="T358" t="n">
        <v>3246.07</v>
      </c>
      <c r="U358" t="n">
        <v>0.58</v>
      </c>
      <c r="V358" t="n">
        <v>0.74</v>
      </c>
      <c r="W358" t="n">
        <v>0.65</v>
      </c>
      <c r="X358" t="n">
        <v>0.2</v>
      </c>
      <c r="Y358" t="n">
        <v>1</v>
      </c>
      <c r="Z358" t="n">
        <v>10</v>
      </c>
    </row>
    <row r="359">
      <c r="A359" t="n">
        <v>7</v>
      </c>
      <c r="B359" t="n">
        <v>30</v>
      </c>
      <c r="C359" t="inlineStr">
        <is>
          <t xml:space="preserve">CONCLUIDO	</t>
        </is>
      </c>
      <c r="D359" t="n">
        <v>13.8499</v>
      </c>
      <c r="E359" t="n">
        <v>7.22</v>
      </c>
      <c r="F359" t="n">
        <v>5.22</v>
      </c>
      <c r="G359" t="n">
        <v>31.32</v>
      </c>
      <c r="H359" t="n">
        <v>0.65</v>
      </c>
      <c r="I359" t="n">
        <v>10</v>
      </c>
      <c r="J359" t="n">
        <v>73.59</v>
      </c>
      <c r="K359" t="n">
        <v>32.27</v>
      </c>
      <c r="L359" t="n">
        <v>2.75</v>
      </c>
      <c r="M359" t="n">
        <v>7</v>
      </c>
      <c r="N359" t="n">
        <v>8.57</v>
      </c>
      <c r="O359" t="n">
        <v>9309.700000000001</v>
      </c>
      <c r="P359" t="n">
        <v>31.85</v>
      </c>
      <c r="Q359" t="n">
        <v>202.84</v>
      </c>
      <c r="R359" t="n">
        <v>23.2</v>
      </c>
      <c r="S359" t="n">
        <v>13.89</v>
      </c>
      <c r="T359" t="n">
        <v>2949.65</v>
      </c>
      <c r="U359" t="n">
        <v>0.6</v>
      </c>
      <c r="V359" t="n">
        <v>0.74</v>
      </c>
      <c r="W359" t="n">
        <v>0.66</v>
      </c>
      <c r="X359" t="n">
        <v>0.18</v>
      </c>
      <c r="Y359" t="n">
        <v>1</v>
      </c>
      <c r="Z359" t="n">
        <v>10</v>
      </c>
    </row>
    <row r="360">
      <c r="A360" t="n">
        <v>8</v>
      </c>
      <c r="B360" t="n">
        <v>30</v>
      </c>
      <c r="C360" t="inlineStr">
        <is>
          <t xml:space="preserve">CONCLUIDO	</t>
        </is>
      </c>
      <c r="D360" t="n">
        <v>13.9098</v>
      </c>
      <c r="E360" t="n">
        <v>7.19</v>
      </c>
      <c r="F360" t="n">
        <v>5.21</v>
      </c>
      <c r="G360" t="n">
        <v>34.7</v>
      </c>
      <c r="H360" t="n">
        <v>0.71</v>
      </c>
      <c r="I360" t="n">
        <v>9</v>
      </c>
      <c r="J360" t="n">
        <v>73.88</v>
      </c>
      <c r="K360" t="n">
        <v>32.27</v>
      </c>
      <c r="L360" t="n">
        <v>3</v>
      </c>
      <c r="M360" t="n">
        <v>5</v>
      </c>
      <c r="N360" t="n">
        <v>8.609999999999999</v>
      </c>
      <c r="O360" t="n">
        <v>9346.23</v>
      </c>
      <c r="P360" t="n">
        <v>31.14</v>
      </c>
      <c r="Q360" t="n">
        <v>202.81</v>
      </c>
      <c r="R360" t="n">
        <v>22.76</v>
      </c>
      <c r="S360" t="n">
        <v>13.89</v>
      </c>
      <c r="T360" t="n">
        <v>2734.23</v>
      </c>
      <c r="U360" t="n">
        <v>0.61</v>
      </c>
      <c r="V360" t="n">
        <v>0.74</v>
      </c>
      <c r="W360" t="n">
        <v>0.65</v>
      </c>
      <c r="X360" t="n">
        <v>0.17</v>
      </c>
      <c r="Y360" t="n">
        <v>1</v>
      </c>
      <c r="Z360" t="n">
        <v>10</v>
      </c>
    </row>
    <row r="361">
      <c r="A361" t="n">
        <v>9</v>
      </c>
      <c r="B361" t="n">
        <v>30</v>
      </c>
      <c r="C361" t="inlineStr">
        <is>
          <t xml:space="preserve">CONCLUIDO	</t>
        </is>
      </c>
      <c r="D361" t="n">
        <v>13.9039</v>
      </c>
      <c r="E361" t="n">
        <v>7.19</v>
      </c>
      <c r="F361" t="n">
        <v>5.21</v>
      </c>
      <c r="G361" t="n">
        <v>34.72</v>
      </c>
      <c r="H361" t="n">
        <v>0.77</v>
      </c>
      <c r="I361" t="n">
        <v>9</v>
      </c>
      <c r="J361" t="n">
        <v>74.18000000000001</v>
      </c>
      <c r="K361" t="n">
        <v>32.27</v>
      </c>
      <c r="L361" t="n">
        <v>3.25</v>
      </c>
      <c r="M361" t="n">
        <v>3</v>
      </c>
      <c r="N361" t="n">
        <v>8.66</v>
      </c>
      <c r="O361" t="n">
        <v>9382.780000000001</v>
      </c>
      <c r="P361" t="n">
        <v>30.49</v>
      </c>
      <c r="Q361" t="n">
        <v>202.81</v>
      </c>
      <c r="R361" t="n">
        <v>22.88</v>
      </c>
      <c r="S361" t="n">
        <v>13.89</v>
      </c>
      <c r="T361" t="n">
        <v>2796.31</v>
      </c>
      <c r="U361" t="n">
        <v>0.61</v>
      </c>
      <c r="V361" t="n">
        <v>0.74</v>
      </c>
      <c r="W361" t="n">
        <v>0.65</v>
      </c>
      <c r="X361" t="n">
        <v>0.17</v>
      </c>
      <c r="Y361" t="n">
        <v>1</v>
      </c>
      <c r="Z361" t="n">
        <v>10</v>
      </c>
    </row>
    <row r="362">
      <c r="A362" t="n">
        <v>10</v>
      </c>
      <c r="B362" t="n">
        <v>30</v>
      </c>
      <c r="C362" t="inlineStr">
        <is>
          <t xml:space="preserve">CONCLUIDO	</t>
        </is>
      </c>
      <c r="D362" t="n">
        <v>13.9681</v>
      </c>
      <c r="E362" t="n">
        <v>7.16</v>
      </c>
      <c r="F362" t="n">
        <v>5.19</v>
      </c>
      <c r="G362" t="n">
        <v>38.93</v>
      </c>
      <c r="H362" t="n">
        <v>0.82</v>
      </c>
      <c r="I362" t="n">
        <v>8</v>
      </c>
      <c r="J362" t="n">
        <v>74.48</v>
      </c>
      <c r="K362" t="n">
        <v>32.27</v>
      </c>
      <c r="L362" t="n">
        <v>3.5</v>
      </c>
      <c r="M362" t="n">
        <v>0</v>
      </c>
      <c r="N362" t="n">
        <v>8.710000000000001</v>
      </c>
      <c r="O362" t="n">
        <v>9419.35</v>
      </c>
      <c r="P362" t="n">
        <v>30.31</v>
      </c>
      <c r="Q362" t="n">
        <v>202.81</v>
      </c>
      <c r="R362" t="n">
        <v>22.17</v>
      </c>
      <c r="S362" t="n">
        <v>13.89</v>
      </c>
      <c r="T362" t="n">
        <v>2443.23</v>
      </c>
      <c r="U362" t="n">
        <v>0.63</v>
      </c>
      <c r="V362" t="n">
        <v>0.75</v>
      </c>
      <c r="W362" t="n">
        <v>0.66</v>
      </c>
      <c r="X362" t="n">
        <v>0.15</v>
      </c>
      <c r="Y362" t="n">
        <v>1</v>
      </c>
      <c r="Z362" t="n">
        <v>10</v>
      </c>
    </row>
    <row r="363">
      <c r="A363" t="n">
        <v>0</v>
      </c>
      <c r="B363" t="n">
        <v>15</v>
      </c>
      <c r="C363" t="inlineStr">
        <is>
          <t xml:space="preserve">CONCLUIDO	</t>
        </is>
      </c>
      <c r="D363" t="n">
        <v>13.7984</v>
      </c>
      <c r="E363" t="n">
        <v>7.25</v>
      </c>
      <c r="F363" t="n">
        <v>5.36</v>
      </c>
      <c r="G363" t="n">
        <v>18.92</v>
      </c>
      <c r="H363" t="n">
        <v>0.43</v>
      </c>
      <c r="I363" t="n">
        <v>17</v>
      </c>
      <c r="J363" t="n">
        <v>39.78</v>
      </c>
      <c r="K363" t="n">
        <v>19.54</v>
      </c>
      <c r="L363" t="n">
        <v>1</v>
      </c>
      <c r="M363" t="n">
        <v>12</v>
      </c>
      <c r="N363" t="n">
        <v>4.24</v>
      </c>
      <c r="O363" t="n">
        <v>5140</v>
      </c>
      <c r="P363" t="n">
        <v>21.4</v>
      </c>
      <c r="Q363" t="n">
        <v>202.83</v>
      </c>
      <c r="R363" t="n">
        <v>27.73</v>
      </c>
      <c r="S363" t="n">
        <v>13.89</v>
      </c>
      <c r="T363" t="n">
        <v>5180.05</v>
      </c>
      <c r="U363" t="n">
        <v>0.5</v>
      </c>
      <c r="V363" t="n">
        <v>0.72</v>
      </c>
      <c r="W363" t="n">
        <v>0.66</v>
      </c>
      <c r="X363" t="n">
        <v>0.32</v>
      </c>
      <c r="Y363" t="n">
        <v>1</v>
      </c>
      <c r="Z363" t="n">
        <v>10</v>
      </c>
    </row>
    <row r="364">
      <c r="A364" t="n">
        <v>1</v>
      </c>
      <c r="B364" t="n">
        <v>15</v>
      </c>
      <c r="C364" t="inlineStr">
        <is>
          <t xml:space="preserve">CONCLUIDO	</t>
        </is>
      </c>
      <c r="D364" t="n">
        <v>13.8643</v>
      </c>
      <c r="E364" t="n">
        <v>7.21</v>
      </c>
      <c r="F364" t="n">
        <v>5.35</v>
      </c>
      <c r="G364" t="n">
        <v>21.39</v>
      </c>
      <c r="H364" t="n">
        <v>0.53</v>
      </c>
      <c r="I364" t="n">
        <v>15</v>
      </c>
      <c r="J364" t="n">
        <v>40.06</v>
      </c>
      <c r="K364" t="n">
        <v>19.54</v>
      </c>
      <c r="L364" t="n">
        <v>1.25</v>
      </c>
      <c r="M364" t="n">
        <v>1</v>
      </c>
      <c r="N364" t="n">
        <v>4.26</v>
      </c>
      <c r="O364" t="n">
        <v>5174.29</v>
      </c>
      <c r="P364" t="n">
        <v>20.9</v>
      </c>
      <c r="Q364" t="n">
        <v>202.86</v>
      </c>
      <c r="R364" t="n">
        <v>26.88</v>
      </c>
      <c r="S364" t="n">
        <v>13.89</v>
      </c>
      <c r="T364" t="n">
        <v>4763.36</v>
      </c>
      <c r="U364" t="n">
        <v>0.52</v>
      </c>
      <c r="V364" t="n">
        <v>0.72</v>
      </c>
      <c r="W364" t="n">
        <v>0.68</v>
      </c>
      <c r="X364" t="n">
        <v>0.31</v>
      </c>
      <c r="Y364" t="n">
        <v>1</v>
      </c>
      <c r="Z364" t="n">
        <v>10</v>
      </c>
    </row>
    <row r="365">
      <c r="A365" t="n">
        <v>2</v>
      </c>
      <c r="B365" t="n">
        <v>15</v>
      </c>
      <c r="C365" t="inlineStr">
        <is>
          <t xml:space="preserve">CONCLUIDO	</t>
        </is>
      </c>
      <c r="D365" t="n">
        <v>13.8616</v>
      </c>
      <c r="E365" t="n">
        <v>7.21</v>
      </c>
      <c r="F365" t="n">
        <v>5.35</v>
      </c>
      <c r="G365" t="n">
        <v>21.4</v>
      </c>
      <c r="H365" t="n">
        <v>0.64</v>
      </c>
      <c r="I365" t="n">
        <v>15</v>
      </c>
      <c r="J365" t="n">
        <v>40.34</v>
      </c>
      <c r="K365" t="n">
        <v>19.54</v>
      </c>
      <c r="L365" t="n">
        <v>1.5</v>
      </c>
      <c r="M365" t="n">
        <v>0</v>
      </c>
      <c r="N365" t="n">
        <v>4.29</v>
      </c>
      <c r="O365" t="n">
        <v>5208.6</v>
      </c>
      <c r="P365" t="n">
        <v>21</v>
      </c>
      <c r="Q365" t="n">
        <v>202.86</v>
      </c>
      <c r="R365" t="n">
        <v>26.84</v>
      </c>
      <c r="S365" t="n">
        <v>13.89</v>
      </c>
      <c r="T365" t="n">
        <v>4743.87</v>
      </c>
      <c r="U365" t="n">
        <v>0.52</v>
      </c>
      <c r="V365" t="n">
        <v>0.72</v>
      </c>
      <c r="W365" t="n">
        <v>0.68</v>
      </c>
      <c r="X365" t="n">
        <v>0.31</v>
      </c>
      <c r="Y365" t="n">
        <v>1</v>
      </c>
      <c r="Z365" t="n">
        <v>10</v>
      </c>
    </row>
    <row r="366">
      <c r="A366" t="n">
        <v>0</v>
      </c>
      <c r="B366" t="n">
        <v>70</v>
      </c>
      <c r="C366" t="inlineStr">
        <is>
          <t xml:space="preserve">CONCLUIDO	</t>
        </is>
      </c>
      <c r="D366" t="n">
        <v>10.317</v>
      </c>
      <c r="E366" t="n">
        <v>9.69</v>
      </c>
      <c r="F366" t="n">
        <v>6.02</v>
      </c>
      <c r="G366" t="n">
        <v>7.22</v>
      </c>
      <c r="H366" t="n">
        <v>0.12</v>
      </c>
      <c r="I366" t="n">
        <v>50</v>
      </c>
      <c r="J366" t="n">
        <v>141.81</v>
      </c>
      <c r="K366" t="n">
        <v>47.83</v>
      </c>
      <c r="L366" t="n">
        <v>1</v>
      </c>
      <c r="M366" t="n">
        <v>48</v>
      </c>
      <c r="N366" t="n">
        <v>22.98</v>
      </c>
      <c r="O366" t="n">
        <v>17723.39</v>
      </c>
      <c r="P366" t="n">
        <v>67.91</v>
      </c>
      <c r="Q366" t="n">
        <v>202.91</v>
      </c>
      <c r="R366" t="n">
        <v>48.08</v>
      </c>
      <c r="S366" t="n">
        <v>13.89</v>
      </c>
      <c r="T366" t="n">
        <v>15191.96</v>
      </c>
      <c r="U366" t="n">
        <v>0.29</v>
      </c>
      <c r="V366" t="n">
        <v>0.64</v>
      </c>
      <c r="W366" t="n">
        <v>0.72</v>
      </c>
      <c r="X366" t="n">
        <v>0.98</v>
      </c>
      <c r="Y366" t="n">
        <v>1</v>
      </c>
      <c r="Z366" t="n">
        <v>10</v>
      </c>
    </row>
    <row r="367">
      <c r="A367" t="n">
        <v>1</v>
      </c>
      <c r="B367" t="n">
        <v>70</v>
      </c>
      <c r="C367" t="inlineStr">
        <is>
          <t xml:space="preserve">CONCLUIDO	</t>
        </is>
      </c>
      <c r="D367" t="n">
        <v>10.9207</v>
      </c>
      <c r="E367" t="n">
        <v>9.16</v>
      </c>
      <c r="F367" t="n">
        <v>5.8</v>
      </c>
      <c r="G367" t="n">
        <v>8.93</v>
      </c>
      <c r="H367" t="n">
        <v>0.16</v>
      </c>
      <c r="I367" t="n">
        <v>39</v>
      </c>
      <c r="J367" t="n">
        <v>142.15</v>
      </c>
      <c r="K367" t="n">
        <v>47.83</v>
      </c>
      <c r="L367" t="n">
        <v>1.25</v>
      </c>
      <c r="M367" t="n">
        <v>37</v>
      </c>
      <c r="N367" t="n">
        <v>23.07</v>
      </c>
      <c r="O367" t="n">
        <v>17765.46</v>
      </c>
      <c r="P367" t="n">
        <v>65.22</v>
      </c>
      <c r="Q367" t="n">
        <v>202.86</v>
      </c>
      <c r="R367" t="n">
        <v>41.57</v>
      </c>
      <c r="S367" t="n">
        <v>13.89</v>
      </c>
      <c r="T367" t="n">
        <v>11990.83</v>
      </c>
      <c r="U367" t="n">
        <v>0.33</v>
      </c>
      <c r="V367" t="n">
        <v>0.67</v>
      </c>
      <c r="W367" t="n">
        <v>0.6899999999999999</v>
      </c>
      <c r="X367" t="n">
        <v>0.76</v>
      </c>
      <c r="Y367" t="n">
        <v>1</v>
      </c>
      <c r="Z367" t="n">
        <v>10</v>
      </c>
    </row>
    <row r="368">
      <c r="A368" t="n">
        <v>2</v>
      </c>
      <c r="B368" t="n">
        <v>70</v>
      </c>
      <c r="C368" t="inlineStr">
        <is>
          <t xml:space="preserve">CONCLUIDO	</t>
        </is>
      </c>
      <c r="D368" t="n">
        <v>11.3314</v>
      </c>
      <c r="E368" t="n">
        <v>8.82</v>
      </c>
      <c r="F368" t="n">
        <v>5.67</v>
      </c>
      <c r="G368" t="n">
        <v>10.64</v>
      </c>
      <c r="H368" t="n">
        <v>0.19</v>
      </c>
      <c r="I368" t="n">
        <v>32</v>
      </c>
      <c r="J368" t="n">
        <v>142.49</v>
      </c>
      <c r="K368" t="n">
        <v>47.83</v>
      </c>
      <c r="L368" t="n">
        <v>1.5</v>
      </c>
      <c r="M368" t="n">
        <v>30</v>
      </c>
      <c r="N368" t="n">
        <v>23.16</v>
      </c>
      <c r="O368" t="n">
        <v>17807.56</v>
      </c>
      <c r="P368" t="n">
        <v>63.44</v>
      </c>
      <c r="Q368" t="n">
        <v>202.83</v>
      </c>
      <c r="R368" t="n">
        <v>37.47</v>
      </c>
      <c r="S368" t="n">
        <v>13.89</v>
      </c>
      <c r="T368" t="n">
        <v>9976.559999999999</v>
      </c>
      <c r="U368" t="n">
        <v>0.37</v>
      </c>
      <c r="V368" t="n">
        <v>0.68</v>
      </c>
      <c r="W368" t="n">
        <v>0.6899999999999999</v>
      </c>
      <c r="X368" t="n">
        <v>0.63</v>
      </c>
      <c r="Y368" t="n">
        <v>1</v>
      </c>
      <c r="Z368" t="n">
        <v>10</v>
      </c>
    </row>
    <row r="369">
      <c r="A369" t="n">
        <v>3</v>
      </c>
      <c r="B369" t="n">
        <v>70</v>
      </c>
      <c r="C369" t="inlineStr">
        <is>
          <t xml:space="preserve">CONCLUIDO	</t>
        </is>
      </c>
      <c r="D369" t="n">
        <v>11.6701</v>
      </c>
      <c r="E369" t="n">
        <v>8.57</v>
      </c>
      <c r="F369" t="n">
        <v>5.56</v>
      </c>
      <c r="G369" t="n">
        <v>12.36</v>
      </c>
      <c r="H369" t="n">
        <v>0.22</v>
      </c>
      <c r="I369" t="n">
        <v>27</v>
      </c>
      <c r="J369" t="n">
        <v>142.83</v>
      </c>
      <c r="K369" t="n">
        <v>47.83</v>
      </c>
      <c r="L369" t="n">
        <v>1.75</v>
      </c>
      <c r="M369" t="n">
        <v>25</v>
      </c>
      <c r="N369" t="n">
        <v>23.25</v>
      </c>
      <c r="O369" t="n">
        <v>17849.7</v>
      </c>
      <c r="P369" t="n">
        <v>61.95</v>
      </c>
      <c r="Q369" t="n">
        <v>202.81</v>
      </c>
      <c r="R369" t="n">
        <v>33.85</v>
      </c>
      <c r="S369" t="n">
        <v>13.89</v>
      </c>
      <c r="T369" t="n">
        <v>8190.28</v>
      </c>
      <c r="U369" t="n">
        <v>0.41</v>
      </c>
      <c r="V369" t="n">
        <v>0.7</v>
      </c>
      <c r="W369" t="n">
        <v>0.68</v>
      </c>
      <c r="X369" t="n">
        <v>0.52</v>
      </c>
      <c r="Y369" t="n">
        <v>1</v>
      </c>
      <c r="Z369" t="n">
        <v>10</v>
      </c>
    </row>
    <row r="370">
      <c r="A370" t="n">
        <v>4</v>
      </c>
      <c r="B370" t="n">
        <v>70</v>
      </c>
      <c r="C370" t="inlineStr">
        <is>
          <t xml:space="preserve">CONCLUIDO	</t>
        </is>
      </c>
      <c r="D370" t="n">
        <v>11.9344</v>
      </c>
      <c r="E370" t="n">
        <v>8.380000000000001</v>
      </c>
      <c r="F370" t="n">
        <v>5.49</v>
      </c>
      <c r="G370" t="n">
        <v>14.31</v>
      </c>
      <c r="H370" t="n">
        <v>0.25</v>
      </c>
      <c r="I370" t="n">
        <v>23</v>
      </c>
      <c r="J370" t="n">
        <v>143.17</v>
      </c>
      <c r="K370" t="n">
        <v>47.83</v>
      </c>
      <c r="L370" t="n">
        <v>2</v>
      </c>
      <c r="M370" t="n">
        <v>21</v>
      </c>
      <c r="N370" t="n">
        <v>23.34</v>
      </c>
      <c r="O370" t="n">
        <v>17891.86</v>
      </c>
      <c r="P370" t="n">
        <v>60.85</v>
      </c>
      <c r="Q370" t="n">
        <v>202.82</v>
      </c>
      <c r="R370" t="n">
        <v>31.75</v>
      </c>
      <c r="S370" t="n">
        <v>13.89</v>
      </c>
      <c r="T370" t="n">
        <v>7158.25</v>
      </c>
      <c r="U370" t="n">
        <v>0.44</v>
      </c>
      <c r="V370" t="n">
        <v>0.71</v>
      </c>
      <c r="W370" t="n">
        <v>0.67</v>
      </c>
      <c r="X370" t="n">
        <v>0.45</v>
      </c>
      <c r="Y370" t="n">
        <v>1</v>
      </c>
      <c r="Z370" t="n">
        <v>10</v>
      </c>
    </row>
    <row r="371">
      <c r="A371" t="n">
        <v>5</v>
      </c>
      <c r="B371" t="n">
        <v>70</v>
      </c>
      <c r="C371" t="inlineStr">
        <is>
          <t xml:space="preserve">CONCLUIDO	</t>
        </is>
      </c>
      <c r="D371" t="n">
        <v>12.0765</v>
      </c>
      <c r="E371" t="n">
        <v>8.279999999999999</v>
      </c>
      <c r="F371" t="n">
        <v>5.45</v>
      </c>
      <c r="G371" t="n">
        <v>15.56</v>
      </c>
      <c r="H371" t="n">
        <v>0.28</v>
      </c>
      <c r="I371" t="n">
        <v>21</v>
      </c>
      <c r="J371" t="n">
        <v>143.51</v>
      </c>
      <c r="K371" t="n">
        <v>47.83</v>
      </c>
      <c r="L371" t="n">
        <v>2.25</v>
      </c>
      <c r="M371" t="n">
        <v>19</v>
      </c>
      <c r="N371" t="n">
        <v>23.44</v>
      </c>
      <c r="O371" t="n">
        <v>17934.06</v>
      </c>
      <c r="P371" t="n">
        <v>60.11</v>
      </c>
      <c r="Q371" t="n">
        <v>202.82</v>
      </c>
      <c r="R371" t="n">
        <v>30.29</v>
      </c>
      <c r="S371" t="n">
        <v>13.89</v>
      </c>
      <c r="T371" t="n">
        <v>6440.5</v>
      </c>
      <c r="U371" t="n">
        <v>0.46</v>
      </c>
      <c r="V371" t="n">
        <v>0.71</v>
      </c>
      <c r="W371" t="n">
        <v>0.67</v>
      </c>
      <c r="X371" t="n">
        <v>0.41</v>
      </c>
      <c r="Y371" t="n">
        <v>1</v>
      </c>
      <c r="Z371" t="n">
        <v>10</v>
      </c>
    </row>
    <row r="372">
      <c r="A372" t="n">
        <v>6</v>
      </c>
      <c r="B372" t="n">
        <v>70</v>
      </c>
      <c r="C372" t="inlineStr">
        <is>
          <t xml:space="preserve">CONCLUIDO	</t>
        </is>
      </c>
      <c r="D372" t="n">
        <v>12.3224</v>
      </c>
      <c r="E372" t="n">
        <v>8.119999999999999</v>
      </c>
      <c r="F372" t="n">
        <v>5.37</v>
      </c>
      <c r="G372" t="n">
        <v>17.89</v>
      </c>
      <c r="H372" t="n">
        <v>0.31</v>
      </c>
      <c r="I372" t="n">
        <v>18</v>
      </c>
      <c r="J372" t="n">
        <v>143.86</v>
      </c>
      <c r="K372" t="n">
        <v>47.83</v>
      </c>
      <c r="L372" t="n">
        <v>2.5</v>
      </c>
      <c r="M372" t="n">
        <v>16</v>
      </c>
      <c r="N372" t="n">
        <v>23.53</v>
      </c>
      <c r="O372" t="n">
        <v>17976.29</v>
      </c>
      <c r="P372" t="n">
        <v>59.11</v>
      </c>
      <c r="Q372" t="n">
        <v>202.85</v>
      </c>
      <c r="R372" t="n">
        <v>27.84</v>
      </c>
      <c r="S372" t="n">
        <v>13.89</v>
      </c>
      <c r="T372" t="n">
        <v>5228.72</v>
      </c>
      <c r="U372" t="n">
        <v>0.5</v>
      </c>
      <c r="V372" t="n">
        <v>0.72</v>
      </c>
      <c r="W372" t="n">
        <v>0.67</v>
      </c>
      <c r="X372" t="n">
        <v>0.33</v>
      </c>
      <c r="Y372" t="n">
        <v>1</v>
      </c>
      <c r="Z372" t="n">
        <v>10</v>
      </c>
    </row>
    <row r="373">
      <c r="A373" t="n">
        <v>7</v>
      </c>
      <c r="B373" t="n">
        <v>70</v>
      </c>
      <c r="C373" t="inlineStr">
        <is>
          <t xml:space="preserve">CONCLUIDO	</t>
        </is>
      </c>
      <c r="D373" t="n">
        <v>12.3809</v>
      </c>
      <c r="E373" t="n">
        <v>8.08</v>
      </c>
      <c r="F373" t="n">
        <v>5.36</v>
      </c>
      <c r="G373" t="n">
        <v>18.91</v>
      </c>
      <c r="H373" t="n">
        <v>0.34</v>
      </c>
      <c r="I373" t="n">
        <v>17</v>
      </c>
      <c r="J373" t="n">
        <v>144.2</v>
      </c>
      <c r="K373" t="n">
        <v>47.83</v>
      </c>
      <c r="L373" t="n">
        <v>2.75</v>
      </c>
      <c r="M373" t="n">
        <v>15</v>
      </c>
      <c r="N373" t="n">
        <v>23.62</v>
      </c>
      <c r="O373" t="n">
        <v>18018.55</v>
      </c>
      <c r="P373" t="n">
        <v>58.57</v>
      </c>
      <c r="Q373" t="n">
        <v>202.83</v>
      </c>
      <c r="R373" t="n">
        <v>27.52</v>
      </c>
      <c r="S373" t="n">
        <v>13.89</v>
      </c>
      <c r="T373" t="n">
        <v>5073.49</v>
      </c>
      <c r="U373" t="n">
        <v>0.5</v>
      </c>
      <c r="V373" t="n">
        <v>0.72</v>
      </c>
      <c r="W373" t="n">
        <v>0.66</v>
      </c>
      <c r="X373" t="n">
        <v>0.32</v>
      </c>
      <c r="Y373" t="n">
        <v>1</v>
      </c>
      <c r="Z373" t="n">
        <v>10</v>
      </c>
    </row>
    <row r="374">
      <c r="A374" t="n">
        <v>8</v>
      </c>
      <c r="B374" t="n">
        <v>70</v>
      </c>
      <c r="C374" t="inlineStr">
        <is>
          <t xml:space="preserve">CONCLUIDO	</t>
        </is>
      </c>
      <c r="D374" t="n">
        <v>12.4935</v>
      </c>
      <c r="E374" t="n">
        <v>8</v>
      </c>
      <c r="F374" t="n">
        <v>5.34</v>
      </c>
      <c r="G374" t="n">
        <v>21.37</v>
      </c>
      <c r="H374" t="n">
        <v>0.37</v>
      </c>
      <c r="I374" t="n">
        <v>15</v>
      </c>
      <c r="J374" t="n">
        <v>144.54</v>
      </c>
      <c r="K374" t="n">
        <v>47.83</v>
      </c>
      <c r="L374" t="n">
        <v>3</v>
      </c>
      <c r="M374" t="n">
        <v>13</v>
      </c>
      <c r="N374" t="n">
        <v>23.71</v>
      </c>
      <c r="O374" t="n">
        <v>18060.85</v>
      </c>
      <c r="P374" t="n">
        <v>58.18</v>
      </c>
      <c r="Q374" t="n">
        <v>202.84</v>
      </c>
      <c r="R374" t="n">
        <v>27.15</v>
      </c>
      <c r="S374" t="n">
        <v>13.89</v>
      </c>
      <c r="T374" t="n">
        <v>4897.81</v>
      </c>
      <c r="U374" t="n">
        <v>0.51</v>
      </c>
      <c r="V374" t="n">
        <v>0.72</v>
      </c>
      <c r="W374" t="n">
        <v>0.66</v>
      </c>
      <c r="X374" t="n">
        <v>0.3</v>
      </c>
      <c r="Y374" t="n">
        <v>1</v>
      </c>
      <c r="Z374" t="n">
        <v>10</v>
      </c>
    </row>
    <row r="375">
      <c r="A375" t="n">
        <v>9</v>
      </c>
      <c r="B375" t="n">
        <v>70</v>
      </c>
      <c r="C375" t="inlineStr">
        <is>
          <t xml:space="preserve">CONCLUIDO	</t>
        </is>
      </c>
      <c r="D375" t="n">
        <v>12.6055</v>
      </c>
      <c r="E375" t="n">
        <v>7.93</v>
      </c>
      <c r="F375" t="n">
        <v>5.3</v>
      </c>
      <c r="G375" t="n">
        <v>22.72</v>
      </c>
      <c r="H375" t="n">
        <v>0.4</v>
      </c>
      <c r="I375" t="n">
        <v>14</v>
      </c>
      <c r="J375" t="n">
        <v>144.89</v>
      </c>
      <c r="K375" t="n">
        <v>47.83</v>
      </c>
      <c r="L375" t="n">
        <v>3.25</v>
      </c>
      <c r="M375" t="n">
        <v>12</v>
      </c>
      <c r="N375" t="n">
        <v>23.81</v>
      </c>
      <c r="O375" t="n">
        <v>18103.18</v>
      </c>
      <c r="P375" t="n">
        <v>57.47</v>
      </c>
      <c r="Q375" t="n">
        <v>202.83</v>
      </c>
      <c r="R375" t="n">
        <v>25.78</v>
      </c>
      <c r="S375" t="n">
        <v>13.89</v>
      </c>
      <c r="T375" t="n">
        <v>4220.21</v>
      </c>
      <c r="U375" t="n">
        <v>0.54</v>
      </c>
      <c r="V375" t="n">
        <v>0.73</v>
      </c>
      <c r="W375" t="n">
        <v>0.66</v>
      </c>
      <c r="X375" t="n">
        <v>0.26</v>
      </c>
      <c r="Y375" t="n">
        <v>1</v>
      </c>
      <c r="Z375" t="n">
        <v>10</v>
      </c>
    </row>
    <row r="376">
      <c r="A376" t="n">
        <v>10</v>
      </c>
      <c r="B376" t="n">
        <v>70</v>
      </c>
      <c r="C376" t="inlineStr">
        <is>
          <t xml:space="preserve">CONCLUIDO	</t>
        </is>
      </c>
      <c r="D376" t="n">
        <v>12.6796</v>
      </c>
      <c r="E376" t="n">
        <v>7.89</v>
      </c>
      <c r="F376" t="n">
        <v>5.28</v>
      </c>
      <c r="G376" t="n">
        <v>24.38</v>
      </c>
      <c r="H376" t="n">
        <v>0.43</v>
      </c>
      <c r="I376" t="n">
        <v>13</v>
      </c>
      <c r="J376" t="n">
        <v>145.23</v>
      </c>
      <c r="K376" t="n">
        <v>47.83</v>
      </c>
      <c r="L376" t="n">
        <v>3.5</v>
      </c>
      <c r="M376" t="n">
        <v>11</v>
      </c>
      <c r="N376" t="n">
        <v>23.9</v>
      </c>
      <c r="O376" t="n">
        <v>18145.54</v>
      </c>
      <c r="P376" t="n">
        <v>57.06</v>
      </c>
      <c r="Q376" t="n">
        <v>202.85</v>
      </c>
      <c r="R376" t="n">
        <v>25.21</v>
      </c>
      <c r="S376" t="n">
        <v>13.89</v>
      </c>
      <c r="T376" t="n">
        <v>3939.46</v>
      </c>
      <c r="U376" t="n">
        <v>0.55</v>
      </c>
      <c r="V376" t="n">
        <v>0.73</v>
      </c>
      <c r="W376" t="n">
        <v>0.66</v>
      </c>
      <c r="X376" t="n">
        <v>0.24</v>
      </c>
      <c r="Y376" t="n">
        <v>1</v>
      </c>
      <c r="Z376" t="n">
        <v>10</v>
      </c>
    </row>
    <row r="377">
      <c r="A377" t="n">
        <v>11</v>
      </c>
      <c r="B377" t="n">
        <v>70</v>
      </c>
      <c r="C377" t="inlineStr">
        <is>
          <t xml:space="preserve">CONCLUIDO	</t>
        </is>
      </c>
      <c r="D377" t="n">
        <v>12.7578</v>
      </c>
      <c r="E377" t="n">
        <v>7.84</v>
      </c>
      <c r="F377" t="n">
        <v>5.26</v>
      </c>
      <c r="G377" t="n">
        <v>26.32</v>
      </c>
      <c r="H377" t="n">
        <v>0.46</v>
      </c>
      <c r="I377" t="n">
        <v>12</v>
      </c>
      <c r="J377" t="n">
        <v>145.57</v>
      </c>
      <c r="K377" t="n">
        <v>47.83</v>
      </c>
      <c r="L377" t="n">
        <v>3.75</v>
      </c>
      <c r="M377" t="n">
        <v>10</v>
      </c>
      <c r="N377" t="n">
        <v>23.99</v>
      </c>
      <c r="O377" t="n">
        <v>18187.93</v>
      </c>
      <c r="P377" t="n">
        <v>56.75</v>
      </c>
      <c r="Q377" t="n">
        <v>202.87</v>
      </c>
      <c r="R377" t="n">
        <v>24.54</v>
      </c>
      <c r="S377" t="n">
        <v>13.89</v>
      </c>
      <c r="T377" t="n">
        <v>3607.83</v>
      </c>
      <c r="U377" t="n">
        <v>0.57</v>
      </c>
      <c r="V377" t="n">
        <v>0.74</v>
      </c>
      <c r="W377" t="n">
        <v>0.66</v>
      </c>
      <c r="X377" t="n">
        <v>0.23</v>
      </c>
      <c r="Y377" t="n">
        <v>1</v>
      </c>
      <c r="Z377" t="n">
        <v>10</v>
      </c>
    </row>
    <row r="378">
      <c r="A378" t="n">
        <v>12</v>
      </c>
      <c r="B378" t="n">
        <v>70</v>
      </c>
      <c r="C378" t="inlineStr">
        <is>
          <t xml:space="preserve">CONCLUIDO	</t>
        </is>
      </c>
      <c r="D378" t="n">
        <v>12.7452</v>
      </c>
      <c r="E378" t="n">
        <v>7.85</v>
      </c>
      <c r="F378" t="n">
        <v>5.27</v>
      </c>
      <c r="G378" t="n">
        <v>26.36</v>
      </c>
      <c r="H378" t="n">
        <v>0.49</v>
      </c>
      <c r="I378" t="n">
        <v>12</v>
      </c>
      <c r="J378" t="n">
        <v>145.92</v>
      </c>
      <c r="K378" t="n">
        <v>47.83</v>
      </c>
      <c r="L378" t="n">
        <v>4</v>
      </c>
      <c r="M378" t="n">
        <v>10</v>
      </c>
      <c r="N378" t="n">
        <v>24.09</v>
      </c>
      <c r="O378" t="n">
        <v>18230.35</v>
      </c>
      <c r="P378" t="n">
        <v>56.43</v>
      </c>
      <c r="Q378" t="n">
        <v>202.82</v>
      </c>
      <c r="R378" t="n">
        <v>24.95</v>
      </c>
      <c r="S378" t="n">
        <v>13.89</v>
      </c>
      <c r="T378" t="n">
        <v>3816.88</v>
      </c>
      <c r="U378" t="n">
        <v>0.5600000000000001</v>
      </c>
      <c r="V378" t="n">
        <v>0.73</v>
      </c>
      <c r="W378" t="n">
        <v>0.66</v>
      </c>
      <c r="X378" t="n">
        <v>0.23</v>
      </c>
      <c r="Y378" t="n">
        <v>1</v>
      </c>
      <c r="Z378" t="n">
        <v>10</v>
      </c>
    </row>
    <row r="379">
      <c r="A379" t="n">
        <v>13</v>
      </c>
      <c r="B379" t="n">
        <v>70</v>
      </c>
      <c r="C379" t="inlineStr">
        <is>
          <t xml:space="preserve">CONCLUIDO	</t>
        </is>
      </c>
      <c r="D379" t="n">
        <v>12.8347</v>
      </c>
      <c r="E379" t="n">
        <v>7.79</v>
      </c>
      <c r="F379" t="n">
        <v>5.25</v>
      </c>
      <c r="G379" t="n">
        <v>28.61</v>
      </c>
      <c r="H379" t="n">
        <v>0.51</v>
      </c>
      <c r="I379" t="n">
        <v>11</v>
      </c>
      <c r="J379" t="n">
        <v>146.26</v>
      </c>
      <c r="K379" t="n">
        <v>47.83</v>
      </c>
      <c r="L379" t="n">
        <v>4.25</v>
      </c>
      <c r="M379" t="n">
        <v>9</v>
      </c>
      <c r="N379" t="n">
        <v>24.18</v>
      </c>
      <c r="O379" t="n">
        <v>18272.81</v>
      </c>
      <c r="P379" t="n">
        <v>55.89</v>
      </c>
      <c r="Q379" t="n">
        <v>202.85</v>
      </c>
      <c r="R379" t="n">
        <v>24.05</v>
      </c>
      <c r="S379" t="n">
        <v>13.89</v>
      </c>
      <c r="T379" t="n">
        <v>3368.1</v>
      </c>
      <c r="U379" t="n">
        <v>0.58</v>
      </c>
      <c r="V379" t="n">
        <v>0.74</v>
      </c>
      <c r="W379" t="n">
        <v>0.66</v>
      </c>
      <c r="X379" t="n">
        <v>0.21</v>
      </c>
      <c r="Y379" t="n">
        <v>1</v>
      </c>
      <c r="Z379" t="n">
        <v>10</v>
      </c>
    </row>
    <row r="380">
      <c r="A380" t="n">
        <v>14</v>
      </c>
      <c r="B380" t="n">
        <v>70</v>
      </c>
      <c r="C380" t="inlineStr">
        <is>
          <t xml:space="preserve">CONCLUIDO	</t>
        </is>
      </c>
      <c r="D380" t="n">
        <v>12.9245</v>
      </c>
      <c r="E380" t="n">
        <v>7.74</v>
      </c>
      <c r="F380" t="n">
        <v>5.22</v>
      </c>
      <c r="G380" t="n">
        <v>31.32</v>
      </c>
      <c r="H380" t="n">
        <v>0.54</v>
      </c>
      <c r="I380" t="n">
        <v>10</v>
      </c>
      <c r="J380" t="n">
        <v>146.61</v>
      </c>
      <c r="K380" t="n">
        <v>47.83</v>
      </c>
      <c r="L380" t="n">
        <v>4.5</v>
      </c>
      <c r="M380" t="n">
        <v>8</v>
      </c>
      <c r="N380" t="n">
        <v>24.28</v>
      </c>
      <c r="O380" t="n">
        <v>18315.3</v>
      </c>
      <c r="P380" t="n">
        <v>55.23</v>
      </c>
      <c r="Q380" t="n">
        <v>202.84</v>
      </c>
      <c r="R380" t="n">
        <v>23.25</v>
      </c>
      <c r="S380" t="n">
        <v>13.89</v>
      </c>
      <c r="T380" t="n">
        <v>2975.36</v>
      </c>
      <c r="U380" t="n">
        <v>0.6</v>
      </c>
      <c r="V380" t="n">
        <v>0.74</v>
      </c>
      <c r="W380" t="n">
        <v>0.66</v>
      </c>
      <c r="X380" t="n">
        <v>0.18</v>
      </c>
      <c r="Y380" t="n">
        <v>1</v>
      </c>
      <c r="Z380" t="n">
        <v>10</v>
      </c>
    </row>
    <row r="381">
      <c r="A381" t="n">
        <v>15</v>
      </c>
      <c r="B381" t="n">
        <v>70</v>
      </c>
      <c r="C381" t="inlineStr">
        <is>
          <t xml:space="preserve">CONCLUIDO	</t>
        </is>
      </c>
      <c r="D381" t="n">
        <v>12.9436</v>
      </c>
      <c r="E381" t="n">
        <v>7.73</v>
      </c>
      <c r="F381" t="n">
        <v>5.21</v>
      </c>
      <c r="G381" t="n">
        <v>31.25</v>
      </c>
      <c r="H381" t="n">
        <v>0.57</v>
      </c>
      <c r="I381" t="n">
        <v>10</v>
      </c>
      <c r="J381" t="n">
        <v>146.95</v>
      </c>
      <c r="K381" t="n">
        <v>47.83</v>
      </c>
      <c r="L381" t="n">
        <v>4.75</v>
      </c>
      <c r="M381" t="n">
        <v>8</v>
      </c>
      <c r="N381" t="n">
        <v>24.37</v>
      </c>
      <c r="O381" t="n">
        <v>18357.82</v>
      </c>
      <c r="P381" t="n">
        <v>55.04</v>
      </c>
      <c r="Q381" t="n">
        <v>202.81</v>
      </c>
      <c r="R381" t="n">
        <v>23.03</v>
      </c>
      <c r="S381" t="n">
        <v>13.89</v>
      </c>
      <c r="T381" t="n">
        <v>2864.26</v>
      </c>
      <c r="U381" t="n">
        <v>0.6</v>
      </c>
      <c r="V381" t="n">
        <v>0.74</v>
      </c>
      <c r="W381" t="n">
        <v>0.65</v>
      </c>
      <c r="X381" t="n">
        <v>0.17</v>
      </c>
      <c r="Y381" t="n">
        <v>1</v>
      </c>
      <c r="Z381" t="n">
        <v>10</v>
      </c>
    </row>
    <row r="382">
      <c r="A382" t="n">
        <v>16</v>
      </c>
      <c r="B382" t="n">
        <v>70</v>
      </c>
      <c r="C382" t="inlineStr">
        <is>
          <t xml:space="preserve">CONCLUIDO	</t>
        </is>
      </c>
      <c r="D382" t="n">
        <v>12.9978</v>
      </c>
      <c r="E382" t="n">
        <v>7.69</v>
      </c>
      <c r="F382" t="n">
        <v>5.21</v>
      </c>
      <c r="G382" t="n">
        <v>34.7</v>
      </c>
      <c r="H382" t="n">
        <v>0.6</v>
      </c>
      <c r="I382" t="n">
        <v>9</v>
      </c>
      <c r="J382" t="n">
        <v>147.3</v>
      </c>
      <c r="K382" t="n">
        <v>47.83</v>
      </c>
      <c r="L382" t="n">
        <v>5</v>
      </c>
      <c r="M382" t="n">
        <v>7</v>
      </c>
      <c r="N382" t="n">
        <v>24.47</v>
      </c>
      <c r="O382" t="n">
        <v>18400.38</v>
      </c>
      <c r="P382" t="n">
        <v>54.51</v>
      </c>
      <c r="Q382" t="n">
        <v>202.81</v>
      </c>
      <c r="R382" t="n">
        <v>22.76</v>
      </c>
      <c r="S382" t="n">
        <v>13.89</v>
      </c>
      <c r="T382" t="n">
        <v>2736.06</v>
      </c>
      <c r="U382" t="n">
        <v>0.61</v>
      </c>
      <c r="V382" t="n">
        <v>0.74</v>
      </c>
      <c r="W382" t="n">
        <v>0.65</v>
      </c>
      <c r="X382" t="n">
        <v>0.17</v>
      </c>
      <c r="Y382" t="n">
        <v>1</v>
      </c>
      <c r="Z382" t="n">
        <v>10</v>
      </c>
    </row>
    <row r="383">
      <c r="A383" t="n">
        <v>17</v>
      </c>
      <c r="B383" t="n">
        <v>70</v>
      </c>
      <c r="C383" t="inlineStr">
        <is>
          <t xml:space="preserve">CONCLUIDO	</t>
        </is>
      </c>
      <c r="D383" t="n">
        <v>13.0072</v>
      </c>
      <c r="E383" t="n">
        <v>7.69</v>
      </c>
      <c r="F383" t="n">
        <v>5.2</v>
      </c>
      <c r="G383" t="n">
        <v>34.66</v>
      </c>
      <c r="H383" t="n">
        <v>0.63</v>
      </c>
      <c r="I383" t="n">
        <v>9</v>
      </c>
      <c r="J383" t="n">
        <v>147.64</v>
      </c>
      <c r="K383" t="n">
        <v>47.83</v>
      </c>
      <c r="L383" t="n">
        <v>5.25</v>
      </c>
      <c r="M383" t="n">
        <v>7</v>
      </c>
      <c r="N383" t="n">
        <v>24.56</v>
      </c>
      <c r="O383" t="n">
        <v>18442.97</v>
      </c>
      <c r="P383" t="n">
        <v>54.11</v>
      </c>
      <c r="Q383" t="n">
        <v>202.83</v>
      </c>
      <c r="R383" t="n">
        <v>22.59</v>
      </c>
      <c r="S383" t="n">
        <v>13.89</v>
      </c>
      <c r="T383" t="n">
        <v>2648.18</v>
      </c>
      <c r="U383" t="n">
        <v>0.62</v>
      </c>
      <c r="V383" t="n">
        <v>0.74</v>
      </c>
      <c r="W383" t="n">
        <v>0.65</v>
      </c>
      <c r="X383" t="n">
        <v>0.16</v>
      </c>
      <c r="Y383" t="n">
        <v>1</v>
      </c>
      <c r="Z383" t="n">
        <v>10</v>
      </c>
    </row>
    <row r="384">
      <c r="A384" t="n">
        <v>18</v>
      </c>
      <c r="B384" t="n">
        <v>70</v>
      </c>
      <c r="C384" t="inlineStr">
        <is>
          <t xml:space="preserve">CONCLUIDO	</t>
        </is>
      </c>
      <c r="D384" t="n">
        <v>13.0847</v>
      </c>
      <c r="E384" t="n">
        <v>7.64</v>
      </c>
      <c r="F384" t="n">
        <v>5.18</v>
      </c>
      <c r="G384" t="n">
        <v>38.87</v>
      </c>
      <c r="H384" t="n">
        <v>0.66</v>
      </c>
      <c r="I384" t="n">
        <v>8</v>
      </c>
      <c r="J384" t="n">
        <v>147.99</v>
      </c>
      <c r="K384" t="n">
        <v>47.83</v>
      </c>
      <c r="L384" t="n">
        <v>5.5</v>
      </c>
      <c r="M384" t="n">
        <v>6</v>
      </c>
      <c r="N384" t="n">
        <v>24.66</v>
      </c>
      <c r="O384" t="n">
        <v>18485.59</v>
      </c>
      <c r="P384" t="n">
        <v>53.62</v>
      </c>
      <c r="Q384" t="n">
        <v>202.81</v>
      </c>
      <c r="R384" t="n">
        <v>22.23</v>
      </c>
      <c r="S384" t="n">
        <v>13.89</v>
      </c>
      <c r="T384" t="n">
        <v>2473.29</v>
      </c>
      <c r="U384" t="n">
        <v>0.62</v>
      </c>
      <c r="V384" t="n">
        <v>0.75</v>
      </c>
      <c r="W384" t="n">
        <v>0.65</v>
      </c>
      <c r="X384" t="n">
        <v>0.14</v>
      </c>
      <c r="Y384" t="n">
        <v>1</v>
      </c>
      <c r="Z384" t="n">
        <v>10</v>
      </c>
    </row>
    <row r="385">
      <c r="A385" t="n">
        <v>19</v>
      </c>
      <c r="B385" t="n">
        <v>70</v>
      </c>
      <c r="C385" t="inlineStr">
        <is>
          <t xml:space="preserve">CONCLUIDO	</t>
        </is>
      </c>
      <c r="D385" t="n">
        <v>13.0847</v>
      </c>
      <c r="E385" t="n">
        <v>7.64</v>
      </c>
      <c r="F385" t="n">
        <v>5.18</v>
      </c>
      <c r="G385" t="n">
        <v>38.87</v>
      </c>
      <c r="H385" t="n">
        <v>0.6899999999999999</v>
      </c>
      <c r="I385" t="n">
        <v>8</v>
      </c>
      <c r="J385" t="n">
        <v>148.33</v>
      </c>
      <c r="K385" t="n">
        <v>47.83</v>
      </c>
      <c r="L385" t="n">
        <v>5.75</v>
      </c>
      <c r="M385" t="n">
        <v>6</v>
      </c>
      <c r="N385" t="n">
        <v>24.75</v>
      </c>
      <c r="O385" t="n">
        <v>18528.25</v>
      </c>
      <c r="P385" t="n">
        <v>53.58</v>
      </c>
      <c r="Q385" t="n">
        <v>202.81</v>
      </c>
      <c r="R385" t="n">
        <v>22.24</v>
      </c>
      <c r="S385" t="n">
        <v>13.89</v>
      </c>
      <c r="T385" t="n">
        <v>2477.59</v>
      </c>
      <c r="U385" t="n">
        <v>0.62</v>
      </c>
      <c r="V385" t="n">
        <v>0.75</v>
      </c>
      <c r="W385" t="n">
        <v>0.65</v>
      </c>
      <c r="X385" t="n">
        <v>0.14</v>
      </c>
      <c r="Y385" t="n">
        <v>1</v>
      </c>
      <c r="Z385" t="n">
        <v>10</v>
      </c>
    </row>
    <row r="386">
      <c r="A386" t="n">
        <v>20</v>
      </c>
      <c r="B386" t="n">
        <v>70</v>
      </c>
      <c r="C386" t="inlineStr">
        <is>
          <t xml:space="preserve">CONCLUIDO	</t>
        </is>
      </c>
      <c r="D386" t="n">
        <v>13.0947</v>
      </c>
      <c r="E386" t="n">
        <v>7.64</v>
      </c>
      <c r="F386" t="n">
        <v>5.18</v>
      </c>
      <c r="G386" t="n">
        <v>38.83</v>
      </c>
      <c r="H386" t="n">
        <v>0.71</v>
      </c>
      <c r="I386" t="n">
        <v>8</v>
      </c>
      <c r="J386" t="n">
        <v>148.68</v>
      </c>
      <c r="K386" t="n">
        <v>47.83</v>
      </c>
      <c r="L386" t="n">
        <v>6</v>
      </c>
      <c r="M386" t="n">
        <v>6</v>
      </c>
      <c r="N386" t="n">
        <v>24.85</v>
      </c>
      <c r="O386" t="n">
        <v>18570.94</v>
      </c>
      <c r="P386" t="n">
        <v>53.01</v>
      </c>
      <c r="Q386" t="n">
        <v>202.82</v>
      </c>
      <c r="R386" t="n">
        <v>22</v>
      </c>
      <c r="S386" t="n">
        <v>13.89</v>
      </c>
      <c r="T386" t="n">
        <v>2361.15</v>
      </c>
      <c r="U386" t="n">
        <v>0.63</v>
      </c>
      <c r="V386" t="n">
        <v>0.75</v>
      </c>
      <c r="W386" t="n">
        <v>0.65</v>
      </c>
      <c r="X386" t="n">
        <v>0.14</v>
      </c>
      <c r="Y386" t="n">
        <v>1</v>
      </c>
      <c r="Z386" t="n">
        <v>10</v>
      </c>
    </row>
    <row r="387">
      <c r="A387" t="n">
        <v>21</v>
      </c>
      <c r="B387" t="n">
        <v>70</v>
      </c>
      <c r="C387" t="inlineStr">
        <is>
          <t xml:space="preserve">CONCLUIDO	</t>
        </is>
      </c>
      <c r="D387" t="n">
        <v>13.1883</v>
      </c>
      <c r="E387" t="n">
        <v>7.58</v>
      </c>
      <c r="F387" t="n">
        <v>5.15</v>
      </c>
      <c r="G387" t="n">
        <v>44.16</v>
      </c>
      <c r="H387" t="n">
        <v>0.74</v>
      </c>
      <c r="I387" t="n">
        <v>7</v>
      </c>
      <c r="J387" t="n">
        <v>149.02</v>
      </c>
      <c r="K387" t="n">
        <v>47.83</v>
      </c>
      <c r="L387" t="n">
        <v>6.25</v>
      </c>
      <c r="M387" t="n">
        <v>5</v>
      </c>
      <c r="N387" t="n">
        <v>24.95</v>
      </c>
      <c r="O387" t="n">
        <v>18613.66</v>
      </c>
      <c r="P387" t="n">
        <v>52.34</v>
      </c>
      <c r="Q387" t="n">
        <v>202.81</v>
      </c>
      <c r="R387" t="n">
        <v>21.15</v>
      </c>
      <c r="S387" t="n">
        <v>13.89</v>
      </c>
      <c r="T387" t="n">
        <v>1939.55</v>
      </c>
      <c r="U387" t="n">
        <v>0.66</v>
      </c>
      <c r="V387" t="n">
        <v>0.75</v>
      </c>
      <c r="W387" t="n">
        <v>0.65</v>
      </c>
      <c r="X387" t="n">
        <v>0.11</v>
      </c>
      <c r="Y387" t="n">
        <v>1</v>
      </c>
      <c r="Z387" t="n">
        <v>10</v>
      </c>
    </row>
    <row r="388">
      <c r="A388" t="n">
        <v>22</v>
      </c>
      <c r="B388" t="n">
        <v>70</v>
      </c>
      <c r="C388" t="inlineStr">
        <is>
          <t xml:space="preserve">CONCLUIDO	</t>
        </is>
      </c>
      <c r="D388" t="n">
        <v>13.1776</v>
      </c>
      <c r="E388" t="n">
        <v>7.59</v>
      </c>
      <c r="F388" t="n">
        <v>5.16</v>
      </c>
      <c r="G388" t="n">
        <v>44.21</v>
      </c>
      <c r="H388" t="n">
        <v>0.77</v>
      </c>
      <c r="I388" t="n">
        <v>7</v>
      </c>
      <c r="J388" t="n">
        <v>149.37</v>
      </c>
      <c r="K388" t="n">
        <v>47.83</v>
      </c>
      <c r="L388" t="n">
        <v>6.5</v>
      </c>
      <c r="M388" t="n">
        <v>5</v>
      </c>
      <c r="N388" t="n">
        <v>25.04</v>
      </c>
      <c r="O388" t="n">
        <v>18656.42</v>
      </c>
      <c r="P388" t="n">
        <v>52.46</v>
      </c>
      <c r="Q388" t="n">
        <v>202.84</v>
      </c>
      <c r="R388" t="n">
        <v>21.32</v>
      </c>
      <c r="S388" t="n">
        <v>13.89</v>
      </c>
      <c r="T388" t="n">
        <v>2024.68</v>
      </c>
      <c r="U388" t="n">
        <v>0.65</v>
      </c>
      <c r="V388" t="n">
        <v>0.75</v>
      </c>
      <c r="W388" t="n">
        <v>0.65</v>
      </c>
      <c r="X388" t="n">
        <v>0.12</v>
      </c>
      <c r="Y388" t="n">
        <v>1</v>
      </c>
      <c r="Z388" t="n">
        <v>10</v>
      </c>
    </row>
    <row r="389">
      <c r="A389" t="n">
        <v>23</v>
      </c>
      <c r="B389" t="n">
        <v>70</v>
      </c>
      <c r="C389" t="inlineStr">
        <is>
          <t xml:space="preserve">CONCLUIDO	</t>
        </is>
      </c>
      <c r="D389" t="n">
        <v>13.1815</v>
      </c>
      <c r="E389" t="n">
        <v>7.59</v>
      </c>
      <c r="F389" t="n">
        <v>5.16</v>
      </c>
      <c r="G389" t="n">
        <v>44.19</v>
      </c>
      <c r="H389" t="n">
        <v>0.8</v>
      </c>
      <c r="I389" t="n">
        <v>7</v>
      </c>
      <c r="J389" t="n">
        <v>149.72</v>
      </c>
      <c r="K389" t="n">
        <v>47.83</v>
      </c>
      <c r="L389" t="n">
        <v>6.75</v>
      </c>
      <c r="M389" t="n">
        <v>5</v>
      </c>
      <c r="N389" t="n">
        <v>25.14</v>
      </c>
      <c r="O389" t="n">
        <v>18699.2</v>
      </c>
      <c r="P389" t="n">
        <v>52.32</v>
      </c>
      <c r="Q389" t="n">
        <v>202.81</v>
      </c>
      <c r="R389" t="n">
        <v>21.33</v>
      </c>
      <c r="S389" t="n">
        <v>13.89</v>
      </c>
      <c r="T389" t="n">
        <v>2031.97</v>
      </c>
      <c r="U389" t="n">
        <v>0.65</v>
      </c>
      <c r="V389" t="n">
        <v>0.75</v>
      </c>
      <c r="W389" t="n">
        <v>0.65</v>
      </c>
      <c r="X389" t="n">
        <v>0.12</v>
      </c>
      <c r="Y389" t="n">
        <v>1</v>
      </c>
      <c r="Z389" t="n">
        <v>10</v>
      </c>
    </row>
    <row r="390">
      <c r="A390" t="n">
        <v>24</v>
      </c>
      <c r="B390" t="n">
        <v>70</v>
      </c>
      <c r="C390" t="inlineStr">
        <is>
          <t xml:space="preserve">CONCLUIDO	</t>
        </is>
      </c>
      <c r="D390" t="n">
        <v>13.1844</v>
      </c>
      <c r="E390" t="n">
        <v>7.58</v>
      </c>
      <c r="F390" t="n">
        <v>5.15</v>
      </c>
      <c r="G390" t="n">
        <v>44.18</v>
      </c>
      <c r="H390" t="n">
        <v>0.83</v>
      </c>
      <c r="I390" t="n">
        <v>7</v>
      </c>
      <c r="J390" t="n">
        <v>150.07</v>
      </c>
      <c r="K390" t="n">
        <v>47.83</v>
      </c>
      <c r="L390" t="n">
        <v>7</v>
      </c>
      <c r="M390" t="n">
        <v>5</v>
      </c>
      <c r="N390" t="n">
        <v>25.24</v>
      </c>
      <c r="O390" t="n">
        <v>18742.03</v>
      </c>
      <c r="P390" t="n">
        <v>51.96</v>
      </c>
      <c r="Q390" t="n">
        <v>202.81</v>
      </c>
      <c r="R390" t="n">
        <v>21.23</v>
      </c>
      <c r="S390" t="n">
        <v>13.89</v>
      </c>
      <c r="T390" t="n">
        <v>1979.71</v>
      </c>
      <c r="U390" t="n">
        <v>0.65</v>
      </c>
      <c r="V390" t="n">
        <v>0.75</v>
      </c>
      <c r="W390" t="n">
        <v>0.65</v>
      </c>
      <c r="X390" t="n">
        <v>0.12</v>
      </c>
      <c r="Y390" t="n">
        <v>1</v>
      </c>
      <c r="Z390" t="n">
        <v>10</v>
      </c>
    </row>
    <row r="391">
      <c r="A391" t="n">
        <v>25</v>
      </c>
      <c r="B391" t="n">
        <v>70</v>
      </c>
      <c r="C391" t="inlineStr">
        <is>
          <t xml:space="preserve">CONCLUIDO	</t>
        </is>
      </c>
      <c r="D391" t="n">
        <v>13.1627</v>
      </c>
      <c r="E391" t="n">
        <v>7.6</v>
      </c>
      <c r="F391" t="n">
        <v>5.17</v>
      </c>
      <c r="G391" t="n">
        <v>44.29</v>
      </c>
      <c r="H391" t="n">
        <v>0.85</v>
      </c>
      <c r="I391" t="n">
        <v>7</v>
      </c>
      <c r="J391" t="n">
        <v>150.41</v>
      </c>
      <c r="K391" t="n">
        <v>47.83</v>
      </c>
      <c r="L391" t="n">
        <v>7.25</v>
      </c>
      <c r="M391" t="n">
        <v>5</v>
      </c>
      <c r="N391" t="n">
        <v>25.33</v>
      </c>
      <c r="O391" t="n">
        <v>18784.88</v>
      </c>
      <c r="P391" t="n">
        <v>51.49</v>
      </c>
      <c r="Q391" t="n">
        <v>202.81</v>
      </c>
      <c r="R391" t="n">
        <v>21.7</v>
      </c>
      <c r="S391" t="n">
        <v>13.89</v>
      </c>
      <c r="T391" t="n">
        <v>2215.96</v>
      </c>
      <c r="U391" t="n">
        <v>0.64</v>
      </c>
      <c r="V391" t="n">
        <v>0.75</v>
      </c>
      <c r="W391" t="n">
        <v>0.65</v>
      </c>
      <c r="X391" t="n">
        <v>0.13</v>
      </c>
      <c r="Y391" t="n">
        <v>1</v>
      </c>
      <c r="Z391" t="n">
        <v>10</v>
      </c>
    </row>
    <row r="392">
      <c r="A392" t="n">
        <v>26</v>
      </c>
      <c r="B392" t="n">
        <v>70</v>
      </c>
      <c r="C392" t="inlineStr">
        <is>
          <t xml:space="preserve">CONCLUIDO	</t>
        </is>
      </c>
      <c r="D392" t="n">
        <v>13.2621</v>
      </c>
      <c r="E392" t="n">
        <v>7.54</v>
      </c>
      <c r="F392" t="n">
        <v>5.14</v>
      </c>
      <c r="G392" t="n">
        <v>51.39</v>
      </c>
      <c r="H392" t="n">
        <v>0.88</v>
      </c>
      <c r="I392" t="n">
        <v>6</v>
      </c>
      <c r="J392" t="n">
        <v>150.76</v>
      </c>
      <c r="K392" t="n">
        <v>47.83</v>
      </c>
      <c r="L392" t="n">
        <v>7.5</v>
      </c>
      <c r="M392" t="n">
        <v>4</v>
      </c>
      <c r="N392" t="n">
        <v>25.43</v>
      </c>
      <c r="O392" t="n">
        <v>18827.77</v>
      </c>
      <c r="P392" t="n">
        <v>50.97</v>
      </c>
      <c r="Q392" t="n">
        <v>202.81</v>
      </c>
      <c r="R392" t="n">
        <v>20.73</v>
      </c>
      <c r="S392" t="n">
        <v>13.89</v>
      </c>
      <c r="T392" t="n">
        <v>1736.07</v>
      </c>
      <c r="U392" t="n">
        <v>0.67</v>
      </c>
      <c r="V392" t="n">
        <v>0.75</v>
      </c>
      <c r="W392" t="n">
        <v>0.65</v>
      </c>
      <c r="X392" t="n">
        <v>0.1</v>
      </c>
      <c r="Y392" t="n">
        <v>1</v>
      </c>
      <c r="Z392" t="n">
        <v>10</v>
      </c>
    </row>
    <row r="393">
      <c r="A393" t="n">
        <v>27</v>
      </c>
      <c r="B393" t="n">
        <v>70</v>
      </c>
      <c r="C393" t="inlineStr">
        <is>
          <t xml:space="preserve">CONCLUIDO	</t>
        </is>
      </c>
      <c r="D393" t="n">
        <v>13.2592</v>
      </c>
      <c r="E393" t="n">
        <v>7.54</v>
      </c>
      <c r="F393" t="n">
        <v>5.14</v>
      </c>
      <c r="G393" t="n">
        <v>51.4</v>
      </c>
      <c r="H393" t="n">
        <v>0.91</v>
      </c>
      <c r="I393" t="n">
        <v>6</v>
      </c>
      <c r="J393" t="n">
        <v>151.11</v>
      </c>
      <c r="K393" t="n">
        <v>47.83</v>
      </c>
      <c r="L393" t="n">
        <v>7.75</v>
      </c>
      <c r="M393" t="n">
        <v>4</v>
      </c>
      <c r="N393" t="n">
        <v>25.53</v>
      </c>
      <c r="O393" t="n">
        <v>18870.7</v>
      </c>
      <c r="P393" t="n">
        <v>50.81</v>
      </c>
      <c r="Q393" t="n">
        <v>202.81</v>
      </c>
      <c r="R393" t="n">
        <v>20.85</v>
      </c>
      <c r="S393" t="n">
        <v>13.89</v>
      </c>
      <c r="T393" t="n">
        <v>1794.96</v>
      </c>
      <c r="U393" t="n">
        <v>0.67</v>
      </c>
      <c r="V393" t="n">
        <v>0.75</v>
      </c>
      <c r="W393" t="n">
        <v>0.65</v>
      </c>
      <c r="X393" t="n">
        <v>0.1</v>
      </c>
      <c r="Y393" t="n">
        <v>1</v>
      </c>
      <c r="Z393" t="n">
        <v>10</v>
      </c>
    </row>
    <row r="394">
      <c r="A394" t="n">
        <v>28</v>
      </c>
      <c r="B394" t="n">
        <v>70</v>
      </c>
      <c r="C394" t="inlineStr">
        <is>
          <t xml:space="preserve">CONCLUIDO	</t>
        </is>
      </c>
      <c r="D394" t="n">
        <v>13.2616</v>
      </c>
      <c r="E394" t="n">
        <v>7.54</v>
      </c>
      <c r="F394" t="n">
        <v>5.14</v>
      </c>
      <c r="G394" t="n">
        <v>51.39</v>
      </c>
      <c r="H394" t="n">
        <v>0.9399999999999999</v>
      </c>
      <c r="I394" t="n">
        <v>6</v>
      </c>
      <c r="J394" t="n">
        <v>151.46</v>
      </c>
      <c r="K394" t="n">
        <v>47.83</v>
      </c>
      <c r="L394" t="n">
        <v>8</v>
      </c>
      <c r="M394" t="n">
        <v>4</v>
      </c>
      <c r="N394" t="n">
        <v>25.63</v>
      </c>
      <c r="O394" t="n">
        <v>18913.66</v>
      </c>
      <c r="P394" t="n">
        <v>50.52</v>
      </c>
      <c r="Q394" t="n">
        <v>202.82</v>
      </c>
      <c r="R394" t="n">
        <v>20.76</v>
      </c>
      <c r="S394" t="n">
        <v>13.89</v>
      </c>
      <c r="T394" t="n">
        <v>1751.53</v>
      </c>
      <c r="U394" t="n">
        <v>0.67</v>
      </c>
      <c r="V394" t="n">
        <v>0.75</v>
      </c>
      <c r="W394" t="n">
        <v>0.65</v>
      </c>
      <c r="X394" t="n">
        <v>0.1</v>
      </c>
      <c r="Y394" t="n">
        <v>1</v>
      </c>
      <c r="Z394" t="n">
        <v>10</v>
      </c>
    </row>
    <row r="395">
      <c r="A395" t="n">
        <v>29</v>
      </c>
      <c r="B395" t="n">
        <v>70</v>
      </c>
      <c r="C395" t="inlineStr">
        <is>
          <t xml:space="preserve">CONCLUIDO	</t>
        </is>
      </c>
      <c r="D395" t="n">
        <v>13.2655</v>
      </c>
      <c r="E395" t="n">
        <v>7.54</v>
      </c>
      <c r="F395" t="n">
        <v>5.14</v>
      </c>
      <c r="G395" t="n">
        <v>51.37</v>
      </c>
      <c r="H395" t="n">
        <v>0.96</v>
      </c>
      <c r="I395" t="n">
        <v>6</v>
      </c>
      <c r="J395" t="n">
        <v>151.81</v>
      </c>
      <c r="K395" t="n">
        <v>47.83</v>
      </c>
      <c r="L395" t="n">
        <v>8.25</v>
      </c>
      <c r="M395" t="n">
        <v>4</v>
      </c>
      <c r="N395" t="n">
        <v>25.73</v>
      </c>
      <c r="O395" t="n">
        <v>18956.65</v>
      </c>
      <c r="P395" t="n">
        <v>50.3</v>
      </c>
      <c r="Q395" t="n">
        <v>202.82</v>
      </c>
      <c r="R395" t="n">
        <v>20.72</v>
      </c>
      <c r="S395" t="n">
        <v>13.89</v>
      </c>
      <c r="T395" t="n">
        <v>1730.93</v>
      </c>
      <c r="U395" t="n">
        <v>0.67</v>
      </c>
      <c r="V395" t="n">
        <v>0.75</v>
      </c>
      <c r="W395" t="n">
        <v>0.65</v>
      </c>
      <c r="X395" t="n">
        <v>0.1</v>
      </c>
      <c r="Y395" t="n">
        <v>1</v>
      </c>
      <c r="Z395" t="n">
        <v>10</v>
      </c>
    </row>
    <row r="396">
      <c r="A396" t="n">
        <v>30</v>
      </c>
      <c r="B396" t="n">
        <v>70</v>
      </c>
      <c r="C396" t="inlineStr">
        <is>
          <t xml:space="preserve">CONCLUIDO	</t>
        </is>
      </c>
      <c r="D396" t="n">
        <v>13.2694</v>
      </c>
      <c r="E396" t="n">
        <v>7.54</v>
      </c>
      <c r="F396" t="n">
        <v>5.13</v>
      </c>
      <c r="G396" t="n">
        <v>51.34</v>
      </c>
      <c r="H396" t="n">
        <v>0.99</v>
      </c>
      <c r="I396" t="n">
        <v>6</v>
      </c>
      <c r="J396" t="n">
        <v>152.15</v>
      </c>
      <c r="K396" t="n">
        <v>47.83</v>
      </c>
      <c r="L396" t="n">
        <v>8.5</v>
      </c>
      <c r="M396" t="n">
        <v>4</v>
      </c>
      <c r="N396" t="n">
        <v>25.83</v>
      </c>
      <c r="O396" t="n">
        <v>18999.67</v>
      </c>
      <c r="P396" t="n">
        <v>49.98</v>
      </c>
      <c r="Q396" t="n">
        <v>202.81</v>
      </c>
      <c r="R396" t="n">
        <v>20.65</v>
      </c>
      <c r="S396" t="n">
        <v>13.89</v>
      </c>
      <c r="T396" t="n">
        <v>1695.81</v>
      </c>
      <c r="U396" t="n">
        <v>0.67</v>
      </c>
      <c r="V396" t="n">
        <v>0.75</v>
      </c>
      <c r="W396" t="n">
        <v>0.65</v>
      </c>
      <c r="X396" t="n">
        <v>0.1</v>
      </c>
      <c r="Y396" t="n">
        <v>1</v>
      </c>
      <c r="Z396" t="n">
        <v>10</v>
      </c>
    </row>
    <row r="397">
      <c r="A397" t="n">
        <v>31</v>
      </c>
      <c r="B397" t="n">
        <v>70</v>
      </c>
      <c r="C397" t="inlineStr">
        <is>
          <t xml:space="preserve">CONCLUIDO	</t>
        </is>
      </c>
      <c r="D397" t="n">
        <v>13.2523</v>
      </c>
      <c r="E397" t="n">
        <v>7.55</v>
      </c>
      <c r="F397" t="n">
        <v>5.14</v>
      </c>
      <c r="G397" t="n">
        <v>51.44</v>
      </c>
      <c r="H397" t="n">
        <v>1.02</v>
      </c>
      <c r="I397" t="n">
        <v>6</v>
      </c>
      <c r="J397" t="n">
        <v>152.5</v>
      </c>
      <c r="K397" t="n">
        <v>47.83</v>
      </c>
      <c r="L397" t="n">
        <v>8.75</v>
      </c>
      <c r="M397" t="n">
        <v>4</v>
      </c>
      <c r="N397" t="n">
        <v>25.93</v>
      </c>
      <c r="O397" t="n">
        <v>19042.73</v>
      </c>
      <c r="P397" t="n">
        <v>49.67</v>
      </c>
      <c r="Q397" t="n">
        <v>202.81</v>
      </c>
      <c r="R397" t="n">
        <v>20.95</v>
      </c>
      <c r="S397" t="n">
        <v>13.89</v>
      </c>
      <c r="T397" t="n">
        <v>1844.24</v>
      </c>
      <c r="U397" t="n">
        <v>0.66</v>
      </c>
      <c r="V397" t="n">
        <v>0.75</v>
      </c>
      <c r="W397" t="n">
        <v>0.65</v>
      </c>
      <c r="X397" t="n">
        <v>0.11</v>
      </c>
      <c r="Y397" t="n">
        <v>1</v>
      </c>
      <c r="Z397" t="n">
        <v>10</v>
      </c>
    </row>
    <row r="398">
      <c r="A398" t="n">
        <v>32</v>
      </c>
      <c r="B398" t="n">
        <v>70</v>
      </c>
      <c r="C398" t="inlineStr">
        <is>
          <t xml:space="preserve">CONCLUIDO	</t>
        </is>
      </c>
      <c r="D398" t="n">
        <v>13.3447</v>
      </c>
      <c r="E398" t="n">
        <v>7.49</v>
      </c>
      <c r="F398" t="n">
        <v>5.12</v>
      </c>
      <c r="G398" t="n">
        <v>61.45</v>
      </c>
      <c r="H398" t="n">
        <v>1.04</v>
      </c>
      <c r="I398" t="n">
        <v>5</v>
      </c>
      <c r="J398" t="n">
        <v>152.85</v>
      </c>
      <c r="K398" t="n">
        <v>47.83</v>
      </c>
      <c r="L398" t="n">
        <v>9</v>
      </c>
      <c r="M398" t="n">
        <v>3</v>
      </c>
      <c r="N398" t="n">
        <v>26.03</v>
      </c>
      <c r="O398" t="n">
        <v>19085.83</v>
      </c>
      <c r="P398" t="n">
        <v>49.01</v>
      </c>
      <c r="Q398" t="n">
        <v>202.81</v>
      </c>
      <c r="R398" t="n">
        <v>20.3</v>
      </c>
      <c r="S398" t="n">
        <v>13.89</v>
      </c>
      <c r="T398" t="n">
        <v>1523.48</v>
      </c>
      <c r="U398" t="n">
        <v>0.68</v>
      </c>
      <c r="V398" t="n">
        <v>0.76</v>
      </c>
      <c r="W398" t="n">
        <v>0.64</v>
      </c>
      <c r="X398" t="n">
        <v>0.08</v>
      </c>
      <c r="Y398" t="n">
        <v>1</v>
      </c>
      <c r="Z398" t="n">
        <v>10</v>
      </c>
    </row>
    <row r="399">
      <c r="A399" t="n">
        <v>33</v>
      </c>
      <c r="B399" t="n">
        <v>70</v>
      </c>
      <c r="C399" t="inlineStr">
        <is>
          <t xml:space="preserve">CONCLUIDO	</t>
        </is>
      </c>
      <c r="D399" t="n">
        <v>13.3516</v>
      </c>
      <c r="E399" t="n">
        <v>7.49</v>
      </c>
      <c r="F399" t="n">
        <v>5.12</v>
      </c>
      <c r="G399" t="n">
        <v>61.4</v>
      </c>
      <c r="H399" t="n">
        <v>1.07</v>
      </c>
      <c r="I399" t="n">
        <v>5</v>
      </c>
      <c r="J399" t="n">
        <v>153.2</v>
      </c>
      <c r="K399" t="n">
        <v>47.83</v>
      </c>
      <c r="L399" t="n">
        <v>9.25</v>
      </c>
      <c r="M399" t="n">
        <v>3</v>
      </c>
      <c r="N399" t="n">
        <v>26.12</v>
      </c>
      <c r="O399" t="n">
        <v>19128.96</v>
      </c>
      <c r="P399" t="n">
        <v>48.69</v>
      </c>
      <c r="Q399" t="n">
        <v>202.81</v>
      </c>
      <c r="R399" t="n">
        <v>20.02</v>
      </c>
      <c r="S399" t="n">
        <v>13.89</v>
      </c>
      <c r="T399" t="n">
        <v>1384.16</v>
      </c>
      <c r="U399" t="n">
        <v>0.6899999999999999</v>
      </c>
      <c r="V399" t="n">
        <v>0.76</v>
      </c>
      <c r="W399" t="n">
        <v>0.65</v>
      </c>
      <c r="X399" t="n">
        <v>0.08</v>
      </c>
      <c r="Y399" t="n">
        <v>1</v>
      </c>
      <c r="Z399" t="n">
        <v>10</v>
      </c>
    </row>
    <row r="400">
      <c r="A400" t="n">
        <v>34</v>
      </c>
      <c r="B400" t="n">
        <v>70</v>
      </c>
      <c r="C400" t="inlineStr">
        <is>
          <t xml:space="preserve">CONCLUIDO	</t>
        </is>
      </c>
      <c r="D400" t="n">
        <v>13.3432</v>
      </c>
      <c r="E400" t="n">
        <v>7.49</v>
      </c>
      <c r="F400" t="n">
        <v>5.12</v>
      </c>
      <c r="G400" t="n">
        <v>61.46</v>
      </c>
      <c r="H400" t="n">
        <v>1.1</v>
      </c>
      <c r="I400" t="n">
        <v>5</v>
      </c>
      <c r="J400" t="n">
        <v>153.55</v>
      </c>
      <c r="K400" t="n">
        <v>47.83</v>
      </c>
      <c r="L400" t="n">
        <v>9.5</v>
      </c>
      <c r="M400" t="n">
        <v>3</v>
      </c>
      <c r="N400" t="n">
        <v>26.22</v>
      </c>
      <c r="O400" t="n">
        <v>19172.12</v>
      </c>
      <c r="P400" t="n">
        <v>48.94</v>
      </c>
      <c r="Q400" t="n">
        <v>202.81</v>
      </c>
      <c r="R400" t="n">
        <v>20.22</v>
      </c>
      <c r="S400" t="n">
        <v>13.89</v>
      </c>
      <c r="T400" t="n">
        <v>1486.6</v>
      </c>
      <c r="U400" t="n">
        <v>0.6899999999999999</v>
      </c>
      <c r="V400" t="n">
        <v>0.76</v>
      </c>
      <c r="W400" t="n">
        <v>0.65</v>
      </c>
      <c r="X400" t="n">
        <v>0.08</v>
      </c>
      <c r="Y400" t="n">
        <v>1</v>
      </c>
      <c r="Z400" t="n">
        <v>10</v>
      </c>
    </row>
    <row r="401">
      <c r="A401" t="n">
        <v>35</v>
      </c>
      <c r="B401" t="n">
        <v>70</v>
      </c>
      <c r="C401" t="inlineStr">
        <is>
          <t xml:space="preserve">CONCLUIDO	</t>
        </is>
      </c>
      <c r="D401" t="n">
        <v>13.3447</v>
      </c>
      <c r="E401" t="n">
        <v>7.49</v>
      </c>
      <c r="F401" t="n">
        <v>5.12</v>
      </c>
      <c r="G401" t="n">
        <v>61.45</v>
      </c>
      <c r="H401" t="n">
        <v>1.12</v>
      </c>
      <c r="I401" t="n">
        <v>5</v>
      </c>
      <c r="J401" t="n">
        <v>153.9</v>
      </c>
      <c r="K401" t="n">
        <v>47.83</v>
      </c>
      <c r="L401" t="n">
        <v>9.75</v>
      </c>
      <c r="M401" t="n">
        <v>3</v>
      </c>
      <c r="N401" t="n">
        <v>26.32</v>
      </c>
      <c r="O401" t="n">
        <v>19215.32</v>
      </c>
      <c r="P401" t="n">
        <v>48.39</v>
      </c>
      <c r="Q401" t="n">
        <v>202.85</v>
      </c>
      <c r="R401" t="n">
        <v>20.29</v>
      </c>
      <c r="S401" t="n">
        <v>13.89</v>
      </c>
      <c r="T401" t="n">
        <v>1519.15</v>
      </c>
      <c r="U401" t="n">
        <v>0.68</v>
      </c>
      <c r="V401" t="n">
        <v>0.76</v>
      </c>
      <c r="W401" t="n">
        <v>0.64</v>
      </c>
      <c r="X401" t="n">
        <v>0.08</v>
      </c>
      <c r="Y401" t="n">
        <v>1</v>
      </c>
      <c r="Z401" t="n">
        <v>10</v>
      </c>
    </row>
    <row r="402">
      <c r="A402" t="n">
        <v>36</v>
      </c>
      <c r="B402" t="n">
        <v>70</v>
      </c>
      <c r="C402" t="inlineStr">
        <is>
          <t xml:space="preserve">CONCLUIDO	</t>
        </is>
      </c>
      <c r="D402" t="n">
        <v>13.3452</v>
      </c>
      <c r="E402" t="n">
        <v>7.49</v>
      </c>
      <c r="F402" t="n">
        <v>5.12</v>
      </c>
      <c r="G402" t="n">
        <v>61.45</v>
      </c>
      <c r="H402" t="n">
        <v>1.15</v>
      </c>
      <c r="I402" t="n">
        <v>5</v>
      </c>
      <c r="J402" t="n">
        <v>154.25</v>
      </c>
      <c r="K402" t="n">
        <v>47.83</v>
      </c>
      <c r="L402" t="n">
        <v>10</v>
      </c>
      <c r="M402" t="n">
        <v>3</v>
      </c>
      <c r="N402" t="n">
        <v>26.43</v>
      </c>
      <c r="O402" t="n">
        <v>19258.55</v>
      </c>
      <c r="P402" t="n">
        <v>47.85</v>
      </c>
      <c r="Q402" t="n">
        <v>202.81</v>
      </c>
      <c r="R402" t="n">
        <v>20.23</v>
      </c>
      <c r="S402" t="n">
        <v>13.89</v>
      </c>
      <c r="T402" t="n">
        <v>1488.1</v>
      </c>
      <c r="U402" t="n">
        <v>0.6899999999999999</v>
      </c>
      <c r="V402" t="n">
        <v>0.76</v>
      </c>
      <c r="W402" t="n">
        <v>0.64</v>
      </c>
      <c r="X402" t="n">
        <v>0.08</v>
      </c>
      <c r="Y402" t="n">
        <v>1</v>
      </c>
      <c r="Z402" t="n">
        <v>10</v>
      </c>
    </row>
    <row r="403">
      <c r="A403" t="n">
        <v>37</v>
      </c>
      <c r="B403" t="n">
        <v>70</v>
      </c>
      <c r="C403" t="inlineStr">
        <is>
          <t xml:space="preserve">CONCLUIDO	</t>
        </is>
      </c>
      <c r="D403" t="n">
        <v>13.365</v>
      </c>
      <c r="E403" t="n">
        <v>7.48</v>
      </c>
      <c r="F403" t="n">
        <v>5.11</v>
      </c>
      <c r="G403" t="n">
        <v>61.31</v>
      </c>
      <c r="H403" t="n">
        <v>1.17</v>
      </c>
      <c r="I403" t="n">
        <v>5</v>
      </c>
      <c r="J403" t="n">
        <v>154.6</v>
      </c>
      <c r="K403" t="n">
        <v>47.83</v>
      </c>
      <c r="L403" t="n">
        <v>10.25</v>
      </c>
      <c r="M403" t="n">
        <v>3</v>
      </c>
      <c r="N403" t="n">
        <v>26.53</v>
      </c>
      <c r="O403" t="n">
        <v>19301.82</v>
      </c>
      <c r="P403" t="n">
        <v>46.91</v>
      </c>
      <c r="Q403" t="n">
        <v>202.82</v>
      </c>
      <c r="R403" t="n">
        <v>19.89</v>
      </c>
      <c r="S403" t="n">
        <v>13.89</v>
      </c>
      <c r="T403" t="n">
        <v>1318.17</v>
      </c>
      <c r="U403" t="n">
        <v>0.7</v>
      </c>
      <c r="V403" t="n">
        <v>0.76</v>
      </c>
      <c r="W403" t="n">
        <v>0.64</v>
      </c>
      <c r="X403" t="n">
        <v>0.07000000000000001</v>
      </c>
      <c r="Y403" t="n">
        <v>1</v>
      </c>
      <c r="Z403" t="n">
        <v>10</v>
      </c>
    </row>
    <row r="404">
      <c r="A404" t="n">
        <v>38</v>
      </c>
      <c r="B404" t="n">
        <v>70</v>
      </c>
      <c r="C404" t="inlineStr">
        <is>
          <t xml:space="preserve">CONCLUIDO	</t>
        </is>
      </c>
      <c r="D404" t="n">
        <v>13.3541</v>
      </c>
      <c r="E404" t="n">
        <v>7.49</v>
      </c>
      <c r="F404" t="n">
        <v>5.12</v>
      </c>
      <c r="G404" t="n">
        <v>61.39</v>
      </c>
      <c r="H404" t="n">
        <v>1.2</v>
      </c>
      <c r="I404" t="n">
        <v>5</v>
      </c>
      <c r="J404" t="n">
        <v>154.95</v>
      </c>
      <c r="K404" t="n">
        <v>47.83</v>
      </c>
      <c r="L404" t="n">
        <v>10.5</v>
      </c>
      <c r="M404" t="n">
        <v>2</v>
      </c>
      <c r="N404" t="n">
        <v>26.63</v>
      </c>
      <c r="O404" t="n">
        <v>19345.12</v>
      </c>
      <c r="P404" t="n">
        <v>46.42</v>
      </c>
      <c r="Q404" t="n">
        <v>202.82</v>
      </c>
      <c r="R404" t="n">
        <v>20.02</v>
      </c>
      <c r="S404" t="n">
        <v>13.89</v>
      </c>
      <c r="T404" t="n">
        <v>1385.06</v>
      </c>
      <c r="U404" t="n">
        <v>0.6899999999999999</v>
      </c>
      <c r="V404" t="n">
        <v>0.76</v>
      </c>
      <c r="W404" t="n">
        <v>0.65</v>
      </c>
      <c r="X404" t="n">
        <v>0.08</v>
      </c>
      <c r="Y404" t="n">
        <v>1</v>
      </c>
      <c r="Z404" t="n">
        <v>10</v>
      </c>
    </row>
    <row r="405">
      <c r="A405" t="n">
        <v>39</v>
      </c>
      <c r="B405" t="n">
        <v>70</v>
      </c>
      <c r="C405" t="inlineStr">
        <is>
          <t xml:space="preserve">CONCLUIDO	</t>
        </is>
      </c>
      <c r="D405" t="n">
        <v>13.3422</v>
      </c>
      <c r="E405" t="n">
        <v>7.5</v>
      </c>
      <c r="F405" t="n">
        <v>5.12</v>
      </c>
      <c r="G405" t="n">
        <v>61.47</v>
      </c>
      <c r="H405" t="n">
        <v>1.23</v>
      </c>
      <c r="I405" t="n">
        <v>5</v>
      </c>
      <c r="J405" t="n">
        <v>155.31</v>
      </c>
      <c r="K405" t="n">
        <v>47.83</v>
      </c>
      <c r="L405" t="n">
        <v>10.75</v>
      </c>
      <c r="M405" t="n">
        <v>2</v>
      </c>
      <c r="N405" t="n">
        <v>26.73</v>
      </c>
      <c r="O405" t="n">
        <v>19388.45</v>
      </c>
      <c r="P405" t="n">
        <v>46.3</v>
      </c>
      <c r="Q405" t="n">
        <v>202.85</v>
      </c>
      <c r="R405" t="n">
        <v>20.24</v>
      </c>
      <c r="S405" t="n">
        <v>13.89</v>
      </c>
      <c r="T405" t="n">
        <v>1495.81</v>
      </c>
      <c r="U405" t="n">
        <v>0.6899999999999999</v>
      </c>
      <c r="V405" t="n">
        <v>0.76</v>
      </c>
      <c r="W405" t="n">
        <v>0.65</v>
      </c>
      <c r="X405" t="n">
        <v>0.08</v>
      </c>
      <c r="Y405" t="n">
        <v>1</v>
      </c>
      <c r="Z405" t="n">
        <v>10</v>
      </c>
    </row>
    <row r="406">
      <c r="A406" t="n">
        <v>40</v>
      </c>
      <c r="B406" t="n">
        <v>70</v>
      </c>
      <c r="C406" t="inlineStr">
        <is>
          <t xml:space="preserve">CONCLUIDO	</t>
        </is>
      </c>
      <c r="D406" t="n">
        <v>13.3417</v>
      </c>
      <c r="E406" t="n">
        <v>7.5</v>
      </c>
      <c r="F406" t="n">
        <v>5.12</v>
      </c>
      <c r="G406" t="n">
        <v>61.47</v>
      </c>
      <c r="H406" t="n">
        <v>1.25</v>
      </c>
      <c r="I406" t="n">
        <v>5</v>
      </c>
      <c r="J406" t="n">
        <v>155.66</v>
      </c>
      <c r="K406" t="n">
        <v>47.83</v>
      </c>
      <c r="L406" t="n">
        <v>11</v>
      </c>
      <c r="M406" t="n">
        <v>2</v>
      </c>
      <c r="N406" t="n">
        <v>26.83</v>
      </c>
      <c r="O406" t="n">
        <v>19431.82</v>
      </c>
      <c r="P406" t="n">
        <v>46.05</v>
      </c>
      <c r="Q406" t="n">
        <v>202.81</v>
      </c>
      <c r="R406" t="n">
        <v>20.22</v>
      </c>
      <c r="S406" t="n">
        <v>13.89</v>
      </c>
      <c r="T406" t="n">
        <v>1485.08</v>
      </c>
      <c r="U406" t="n">
        <v>0.6899999999999999</v>
      </c>
      <c r="V406" t="n">
        <v>0.76</v>
      </c>
      <c r="W406" t="n">
        <v>0.65</v>
      </c>
      <c r="X406" t="n">
        <v>0.08</v>
      </c>
      <c r="Y406" t="n">
        <v>1</v>
      </c>
      <c r="Z406" t="n">
        <v>10</v>
      </c>
    </row>
    <row r="407">
      <c r="A407" t="n">
        <v>41</v>
      </c>
      <c r="B407" t="n">
        <v>70</v>
      </c>
      <c r="C407" t="inlineStr">
        <is>
          <t xml:space="preserve">CONCLUIDO	</t>
        </is>
      </c>
      <c r="D407" t="n">
        <v>13.4358</v>
      </c>
      <c r="E407" t="n">
        <v>7.44</v>
      </c>
      <c r="F407" t="n">
        <v>5.1</v>
      </c>
      <c r="G407" t="n">
        <v>76.48</v>
      </c>
      <c r="H407" t="n">
        <v>1.28</v>
      </c>
      <c r="I407" t="n">
        <v>4</v>
      </c>
      <c r="J407" t="n">
        <v>156.01</v>
      </c>
      <c r="K407" t="n">
        <v>47.83</v>
      </c>
      <c r="L407" t="n">
        <v>11.25</v>
      </c>
      <c r="M407" t="n">
        <v>0</v>
      </c>
      <c r="N407" t="n">
        <v>26.93</v>
      </c>
      <c r="O407" t="n">
        <v>19475.23</v>
      </c>
      <c r="P407" t="n">
        <v>45.72</v>
      </c>
      <c r="Q407" t="n">
        <v>202.81</v>
      </c>
      <c r="R407" t="n">
        <v>19.43</v>
      </c>
      <c r="S407" t="n">
        <v>13.89</v>
      </c>
      <c r="T407" t="n">
        <v>1094.64</v>
      </c>
      <c r="U407" t="n">
        <v>0.71</v>
      </c>
      <c r="V407" t="n">
        <v>0.76</v>
      </c>
      <c r="W407" t="n">
        <v>0.65</v>
      </c>
      <c r="X407" t="n">
        <v>0.06</v>
      </c>
      <c r="Y407" t="n">
        <v>1</v>
      </c>
      <c r="Z407" t="n">
        <v>10</v>
      </c>
    </row>
    <row r="408">
      <c r="A408" t="n">
        <v>0</v>
      </c>
      <c r="B408" t="n">
        <v>90</v>
      </c>
      <c r="C408" t="inlineStr">
        <is>
          <t xml:space="preserve">CONCLUIDO	</t>
        </is>
      </c>
      <c r="D408" t="n">
        <v>9.2545</v>
      </c>
      <c r="E408" t="n">
        <v>10.81</v>
      </c>
      <c r="F408" t="n">
        <v>6.25</v>
      </c>
      <c r="G408" t="n">
        <v>6.25</v>
      </c>
      <c r="H408" t="n">
        <v>0.1</v>
      </c>
      <c r="I408" t="n">
        <v>60</v>
      </c>
      <c r="J408" t="n">
        <v>176.73</v>
      </c>
      <c r="K408" t="n">
        <v>52.44</v>
      </c>
      <c r="L408" t="n">
        <v>1</v>
      </c>
      <c r="M408" t="n">
        <v>58</v>
      </c>
      <c r="N408" t="n">
        <v>33.29</v>
      </c>
      <c r="O408" t="n">
        <v>22031.19</v>
      </c>
      <c r="P408" t="n">
        <v>81.68000000000001</v>
      </c>
      <c r="Q408" t="n">
        <v>202.92</v>
      </c>
      <c r="R408" t="n">
        <v>55.25</v>
      </c>
      <c r="S408" t="n">
        <v>13.89</v>
      </c>
      <c r="T408" t="n">
        <v>18726.7</v>
      </c>
      <c r="U408" t="n">
        <v>0.25</v>
      </c>
      <c r="V408" t="n">
        <v>0.62</v>
      </c>
      <c r="W408" t="n">
        <v>0.74</v>
      </c>
      <c r="X408" t="n">
        <v>1.21</v>
      </c>
      <c r="Y408" t="n">
        <v>1</v>
      </c>
      <c r="Z408" t="n">
        <v>10</v>
      </c>
    </row>
    <row r="409">
      <c r="A409" t="n">
        <v>1</v>
      </c>
      <c r="B409" t="n">
        <v>90</v>
      </c>
      <c r="C409" t="inlineStr">
        <is>
          <t xml:space="preserve">CONCLUIDO	</t>
        </is>
      </c>
      <c r="D409" t="n">
        <v>9.974</v>
      </c>
      <c r="E409" t="n">
        <v>10.03</v>
      </c>
      <c r="F409" t="n">
        <v>5.97</v>
      </c>
      <c r="G409" t="n">
        <v>7.79</v>
      </c>
      <c r="H409" t="n">
        <v>0.13</v>
      </c>
      <c r="I409" t="n">
        <v>46</v>
      </c>
      <c r="J409" t="n">
        <v>177.1</v>
      </c>
      <c r="K409" t="n">
        <v>52.44</v>
      </c>
      <c r="L409" t="n">
        <v>1.25</v>
      </c>
      <c r="M409" t="n">
        <v>44</v>
      </c>
      <c r="N409" t="n">
        <v>33.41</v>
      </c>
      <c r="O409" t="n">
        <v>22076.81</v>
      </c>
      <c r="P409" t="n">
        <v>77.76000000000001</v>
      </c>
      <c r="Q409" t="n">
        <v>202.86</v>
      </c>
      <c r="R409" t="n">
        <v>46.58</v>
      </c>
      <c r="S409" t="n">
        <v>13.89</v>
      </c>
      <c r="T409" t="n">
        <v>14459.26</v>
      </c>
      <c r="U409" t="n">
        <v>0.3</v>
      </c>
      <c r="V409" t="n">
        <v>0.65</v>
      </c>
      <c r="W409" t="n">
        <v>0.71</v>
      </c>
      <c r="X409" t="n">
        <v>0.93</v>
      </c>
      <c r="Y409" t="n">
        <v>1</v>
      </c>
      <c r="Z409" t="n">
        <v>10</v>
      </c>
    </row>
    <row r="410">
      <c r="A410" t="n">
        <v>2</v>
      </c>
      <c r="B410" t="n">
        <v>90</v>
      </c>
      <c r="C410" t="inlineStr">
        <is>
          <t xml:space="preserve">CONCLUIDO	</t>
        </is>
      </c>
      <c r="D410" t="n">
        <v>10.5374</v>
      </c>
      <c r="E410" t="n">
        <v>9.49</v>
      </c>
      <c r="F410" t="n">
        <v>5.75</v>
      </c>
      <c r="G410" t="n">
        <v>9.33</v>
      </c>
      <c r="H410" t="n">
        <v>0.15</v>
      </c>
      <c r="I410" t="n">
        <v>37</v>
      </c>
      <c r="J410" t="n">
        <v>177.47</v>
      </c>
      <c r="K410" t="n">
        <v>52.44</v>
      </c>
      <c r="L410" t="n">
        <v>1.5</v>
      </c>
      <c r="M410" t="n">
        <v>35</v>
      </c>
      <c r="N410" t="n">
        <v>33.53</v>
      </c>
      <c r="O410" t="n">
        <v>22122.46</v>
      </c>
      <c r="P410" t="n">
        <v>74.78</v>
      </c>
      <c r="Q410" t="n">
        <v>202.86</v>
      </c>
      <c r="R410" t="n">
        <v>39.82</v>
      </c>
      <c r="S410" t="n">
        <v>13.89</v>
      </c>
      <c r="T410" t="n">
        <v>11126.32</v>
      </c>
      <c r="U410" t="n">
        <v>0.35</v>
      </c>
      <c r="V410" t="n">
        <v>0.67</v>
      </c>
      <c r="W410" t="n">
        <v>0.7</v>
      </c>
      <c r="X410" t="n">
        <v>0.71</v>
      </c>
      <c r="Y410" t="n">
        <v>1</v>
      </c>
      <c r="Z410" t="n">
        <v>10</v>
      </c>
    </row>
    <row r="411">
      <c r="A411" t="n">
        <v>3</v>
      </c>
      <c r="B411" t="n">
        <v>90</v>
      </c>
      <c r="C411" t="inlineStr">
        <is>
          <t xml:space="preserve">CONCLUIDO	</t>
        </is>
      </c>
      <c r="D411" t="n">
        <v>10.8972</v>
      </c>
      <c r="E411" t="n">
        <v>9.18</v>
      </c>
      <c r="F411" t="n">
        <v>5.65</v>
      </c>
      <c r="G411" t="n">
        <v>10.94</v>
      </c>
      <c r="H411" t="n">
        <v>0.17</v>
      </c>
      <c r="I411" t="n">
        <v>31</v>
      </c>
      <c r="J411" t="n">
        <v>177.84</v>
      </c>
      <c r="K411" t="n">
        <v>52.44</v>
      </c>
      <c r="L411" t="n">
        <v>1.75</v>
      </c>
      <c r="M411" t="n">
        <v>29</v>
      </c>
      <c r="N411" t="n">
        <v>33.65</v>
      </c>
      <c r="O411" t="n">
        <v>22168.15</v>
      </c>
      <c r="P411" t="n">
        <v>73.16</v>
      </c>
      <c r="Q411" t="n">
        <v>202.85</v>
      </c>
      <c r="R411" t="n">
        <v>36.66</v>
      </c>
      <c r="S411" t="n">
        <v>13.89</v>
      </c>
      <c r="T411" t="n">
        <v>9575.41</v>
      </c>
      <c r="U411" t="n">
        <v>0.38</v>
      </c>
      <c r="V411" t="n">
        <v>0.68</v>
      </c>
      <c r="W411" t="n">
        <v>0.6899999999999999</v>
      </c>
      <c r="X411" t="n">
        <v>0.62</v>
      </c>
      <c r="Y411" t="n">
        <v>1</v>
      </c>
      <c r="Z411" t="n">
        <v>10</v>
      </c>
    </row>
    <row r="412">
      <c r="A412" t="n">
        <v>4</v>
      </c>
      <c r="B412" t="n">
        <v>90</v>
      </c>
      <c r="C412" t="inlineStr">
        <is>
          <t xml:space="preserve">CONCLUIDO	</t>
        </is>
      </c>
      <c r="D412" t="n">
        <v>11.186</v>
      </c>
      <c r="E412" t="n">
        <v>8.94</v>
      </c>
      <c r="F412" t="n">
        <v>5.56</v>
      </c>
      <c r="G412" t="n">
        <v>12.35</v>
      </c>
      <c r="H412" t="n">
        <v>0.2</v>
      </c>
      <c r="I412" t="n">
        <v>27</v>
      </c>
      <c r="J412" t="n">
        <v>178.21</v>
      </c>
      <c r="K412" t="n">
        <v>52.44</v>
      </c>
      <c r="L412" t="n">
        <v>2</v>
      </c>
      <c r="M412" t="n">
        <v>25</v>
      </c>
      <c r="N412" t="n">
        <v>33.77</v>
      </c>
      <c r="O412" t="n">
        <v>22213.89</v>
      </c>
      <c r="P412" t="n">
        <v>71.76000000000001</v>
      </c>
      <c r="Q412" t="n">
        <v>202.82</v>
      </c>
      <c r="R412" t="n">
        <v>34.02</v>
      </c>
      <c r="S412" t="n">
        <v>13.89</v>
      </c>
      <c r="T412" t="n">
        <v>8274.83</v>
      </c>
      <c r="U412" t="n">
        <v>0.41</v>
      </c>
      <c r="V412" t="n">
        <v>0.7</v>
      </c>
      <c r="W412" t="n">
        <v>0.68</v>
      </c>
      <c r="X412" t="n">
        <v>0.52</v>
      </c>
      <c r="Y412" t="n">
        <v>1</v>
      </c>
      <c r="Z412" t="n">
        <v>10</v>
      </c>
    </row>
    <row r="413">
      <c r="A413" t="n">
        <v>5</v>
      </c>
      <c r="B413" t="n">
        <v>90</v>
      </c>
      <c r="C413" t="inlineStr">
        <is>
          <t xml:space="preserve">CONCLUIDO	</t>
        </is>
      </c>
      <c r="D413" t="n">
        <v>11.3957</v>
      </c>
      <c r="E413" t="n">
        <v>8.779999999999999</v>
      </c>
      <c r="F413" t="n">
        <v>5.5</v>
      </c>
      <c r="G413" t="n">
        <v>13.75</v>
      </c>
      <c r="H413" t="n">
        <v>0.22</v>
      </c>
      <c r="I413" t="n">
        <v>24</v>
      </c>
      <c r="J413" t="n">
        <v>178.59</v>
      </c>
      <c r="K413" t="n">
        <v>52.44</v>
      </c>
      <c r="L413" t="n">
        <v>2.25</v>
      </c>
      <c r="M413" t="n">
        <v>22</v>
      </c>
      <c r="N413" t="n">
        <v>33.89</v>
      </c>
      <c r="O413" t="n">
        <v>22259.66</v>
      </c>
      <c r="P413" t="n">
        <v>70.79000000000001</v>
      </c>
      <c r="Q413" t="n">
        <v>202.83</v>
      </c>
      <c r="R413" t="n">
        <v>32.04</v>
      </c>
      <c r="S413" t="n">
        <v>13.89</v>
      </c>
      <c r="T413" t="n">
        <v>7300.9</v>
      </c>
      <c r="U413" t="n">
        <v>0.43</v>
      </c>
      <c r="V413" t="n">
        <v>0.7</v>
      </c>
      <c r="W413" t="n">
        <v>0.68</v>
      </c>
      <c r="X413" t="n">
        <v>0.46</v>
      </c>
      <c r="Y413" t="n">
        <v>1</v>
      </c>
      <c r="Z413" t="n">
        <v>10</v>
      </c>
    </row>
    <row r="414">
      <c r="A414" t="n">
        <v>6</v>
      </c>
      <c r="B414" t="n">
        <v>90</v>
      </c>
      <c r="C414" t="inlineStr">
        <is>
          <t xml:space="preserve">CONCLUIDO	</t>
        </is>
      </c>
      <c r="D414" t="n">
        <v>11.5123</v>
      </c>
      <c r="E414" t="n">
        <v>8.69</v>
      </c>
      <c r="F414" t="n">
        <v>5.48</v>
      </c>
      <c r="G414" t="n">
        <v>14.96</v>
      </c>
      <c r="H414" t="n">
        <v>0.25</v>
      </c>
      <c r="I414" t="n">
        <v>22</v>
      </c>
      <c r="J414" t="n">
        <v>178.96</v>
      </c>
      <c r="K414" t="n">
        <v>52.44</v>
      </c>
      <c r="L414" t="n">
        <v>2.5</v>
      </c>
      <c r="M414" t="n">
        <v>20</v>
      </c>
      <c r="N414" t="n">
        <v>34.02</v>
      </c>
      <c r="O414" t="n">
        <v>22305.48</v>
      </c>
      <c r="P414" t="n">
        <v>70.54000000000001</v>
      </c>
      <c r="Q414" t="n">
        <v>202.84</v>
      </c>
      <c r="R414" t="n">
        <v>31.46</v>
      </c>
      <c r="S414" t="n">
        <v>13.89</v>
      </c>
      <c r="T414" t="n">
        <v>7021</v>
      </c>
      <c r="U414" t="n">
        <v>0.44</v>
      </c>
      <c r="V414" t="n">
        <v>0.71</v>
      </c>
      <c r="W414" t="n">
        <v>0.68</v>
      </c>
      <c r="X414" t="n">
        <v>0.44</v>
      </c>
      <c r="Y414" t="n">
        <v>1</v>
      </c>
      <c r="Z414" t="n">
        <v>10</v>
      </c>
    </row>
    <row r="415">
      <c r="A415" t="n">
        <v>7</v>
      </c>
      <c r="B415" t="n">
        <v>90</v>
      </c>
      <c r="C415" t="inlineStr">
        <is>
          <t xml:space="preserve">CONCLUIDO	</t>
        </is>
      </c>
      <c r="D415" t="n">
        <v>11.7712</v>
      </c>
      <c r="E415" t="n">
        <v>8.5</v>
      </c>
      <c r="F415" t="n">
        <v>5.4</v>
      </c>
      <c r="G415" t="n">
        <v>17.05</v>
      </c>
      <c r="H415" t="n">
        <v>0.27</v>
      </c>
      <c r="I415" t="n">
        <v>19</v>
      </c>
      <c r="J415" t="n">
        <v>179.33</v>
      </c>
      <c r="K415" t="n">
        <v>52.44</v>
      </c>
      <c r="L415" t="n">
        <v>2.75</v>
      </c>
      <c r="M415" t="n">
        <v>17</v>
      </c>
      <c r="N415" t="n">
        <v>34.14</v>
      </c>
      <c r="O415" t="n">
        <v>22351.34</v>
      </c>
      <c r="P415" t="n">
        <v>69.15000000000001</v>
      </c>
      <c r="Q415" t="n">
        <v>202.82</v>
      </c>
      <c r="R415" t="n">
        <v>28.81</v>
      </c>
      <c r="S415" t="n">
        <v>13.89</v>
      </c>
      <c r="T415" t="n">
        <v>5709.3</v>
      </c>
      <c r="U415" t="n">
        <v>0.48</v>
      </c>
      <c r="V415" t="n">
        <v>0.72</v>
      </c>
      <c r="W415" t="n">
        <v>0.67</v>
      </c>
      <c r="X415" t="n">
        <v>0.36</v>
      </c>
      <c r="Y415" t="n">
        <v>1</v>
      </c>
      <c r="Z415" t="n">
        <v>10</v>
      </c>
    </row>
    <row r="416">
      <c r="A416" t="n">
        <v>8</v>
      </c>
      <c r="B416" t="n">
        <v>90</v>
      </c>
      <c r="C416" t="inlineStr">
        <is>
          <t xml:space="preserve">CONCLUIDO	</t>
        </is>
      </c>
      <c r="D416" t="n">
        <v>11.8526</v>
      </c>
      <c r="E416" t="n">
        <v>8.44</v>
      </c>
      <c r="F416" t="n">
        <v>5.38</v>
      </c>
      <c r="G416" t="n">
        <v>17.92</v>
      </c>
      <c r="H416" t="n">
        <v>0.3</v>
      </c>
      <c r="I416" t="n">
        <v>18</v>
      </c>
      <c r="J416" t="n">
        <v>179.7</v>
      </c>
      <c r="K416" t="n">
        <v>52.44</v>
      </c>
      <c r="L416" t="n">
        <v>3</v>
      </c>
      <c r="M416" t="n">
        <v>16</v>
      </c>
      <c r="N416" t="n">
        <v>34.26</v>
      </c>
      <c r="O416" t="n">
        <v>22397.24</v>
      </c>
      <c r="P416" t="n">
        <v>68.7</v>
      </c>
      <c r="Q416" t="n">
        <v>202.81</v>
      </c>
      <c r="R416" t="n">
        <v>28.23</v>
      </c>
      <c r="S416" t="n">
        <v>13.89</v>
      </c>
      <c r="T416" t="n">
        <v>5427.04</v>
      </c>
      <c r="U416" t="n">
        <v>0.49</v>
      </c>
      <c r="V416" t="n">
        <v>0.72</v>
      </c>
      <c r="W416" t="n">
        <v>0.66</v>
      </c>
      <c r="X416" t="n">
        <v>0.34</v>
      </c>
      <c r="Y416" t="n">
        <v>1</v>
      </c>
      <c r="Z416" t="n">
        <v>10</v>
      </c>
    </row>
    <row r="417">
      <c r="A417" t="n">
        <v>9</v>
      </c>
      <c r="B417" t="n">
        <v>90</v>
      </c>
      <c r="C417" t="inlineStr">
        <is>
          <t xml:space="preserve">CONCLUIDO	</t>
        </is>
      </c>
      <c r="D417" t="n">
        <v>12.0068</v>
      </c>
      <c r="E417" t="n">
        <v>8.33</v>
      </c>
      <c r="F417" t="n">
        <v>5.34</v>
      </c>
      <c r="G417" t="n">
        <v>20.02</v>
      </c>
      <c r="H417" t="n">
        <v>0.32</v>
      </c>
      <c r="I417" t="n">
        <v>16</v>
      </c>
      <c r="J417" t="n">
        <v>180.07</v>
      </c>
      <c r="K417" t="n">
        <v>52.44</v>
      </c>
      <c r="L417" t="n">
        <v>3.25</v>
      </c>
      <c r="M417" t="n">
        <v>14</v>
      </c>
      <c r="N417" t="n">
        <v>34.38</v>
      </c>
      <c r="O417" t="n">
        <v>22443.18</v>
      </c>
      <c r="P417" t="n">
        <v>67.89</v>
      </c>
      <c r="Q417" t="n">
        <v>202.82</v>
      </c>
      <c r="R417" t="n">
        <v>27.05</v>
      </c>
      <c r="S417" t="n">
        <v>13.89</v>
      </c>
      <c r="T417" t="n">
        <v>4844.26</v>
      </c>
      <c r="U417" t="n">
        <v>0.51</v>
      </c>
      <c r="V417" t="n">
        <v>0.72</v>
      </c>
      <c r="W417" t="n">
        <v>0.66</v>
      </c>
      <c r="X417" t="n">
        <v>0.3</v>
      </c>
      <c r="Y417" t="n">
        <v>1</v>
      </c>
      <c r="Z417" t="n">
        <v>10</v>
      </c>
    </row>
    <row r="418">
      <c r="A418" t="n">
        <v>10</v>
      </c>
      <c r="B418" t="n">
        <v>90</v>
      </c>
      <c r="C418" t="inlineStr">
        <is>
          <t xml:space="preserve">CONCLUIDO	</t>
        </is>
      </c>
      <c r="D418" t="n">
        <v>12.0567</v>
      </c>
      <c r="E418" t="n">
        <v>8.289999999999999</v>
      </c>
      <c r="F418" t="n">
        <v>5.34</v>
      </c>
      <c r="G418" t="n">
        <v>21.36</v>
      </c>
      <c r="H418" t="n">
        <v>0.34</v>
      </c>
      <c r="I418" t="n">
        <v>15</v>
      </c>
      <c r="J418" t="n">
        <v>180.45</v>
      </c>
      <c r="K418" t="n">
        <v>52.44</v>
      </c>
      <c r="L418" t="n">
        <v>3.5</v>
      </c>
      <c r="M418" t="n">
        <v>13</v>
      </c>
      <c r="N418" t="n">
        <v>34.51</v>
      </c>
      <c r="O418" t="n">
        <v>22489.16</v>
      </c>
      <c r="P418" t="n">
        <v>67.78</v>
      </c>
      <c r="Q418" t="n">
        <v>202.81</v>
      </c>
      <c r="R418" t="n">
        <v>27.14</v>
      </c>
      <c r="S418" t="n">
        <v>13.89</v>
      </c>
      <c r="T418" t="n">
        <v>4895.81</v>
      </c>
      <c r="U418" t="n">
        <v>0.51</v>
      </c>
      <c r="V418" t="n">
        <v>0.72</v>
      </c>
      <c r="W418" t="n">
        <v>0.66</v>
      </c>
      <c r="X418" t="n">
        <v>0.3</v>
      </c>
      <c r="Y418" t="n">
        <v>1</v>
      </c>
      <c r="Z418" t="n">
        <v>10</v>
      </c>
    </row>
    <row r="419">
      <c r="A419" t="n">
        <v>11</v>
      </c>
      <c r="B419" t="n">
        <v>90</v>
      </c>
      <c r="C419" t="inlineStr">
        <is>
          <t xml:space="preserve">CONCLUIDO	</t>
        </is>
      </c>
      <c r="D419" t="n">
        <v>12.1696</v>
      </c>
      <c r="E419" t="n">
        <v>8.220000000000001</v>
      </c>
      <c r="F419" t="n">
        <v>5.3</v>
      </c>
      <c r="G419" t="n">
        <v>22.71</v>
      </c>
      <c r="H419" t="n">
        <v>0.37</v>
      </c>
      <c r="I419" t="n">
        <v>14</v>
      </c>
      <c r="J419" t="n">
        <v>180.82</v>
      </c>
      <c r="K419" t="n">
        <v>52.44</v>
      </c>
      <c r="L419" t="n">
        <v>3.75</v>
      </c>
      <c r="M419" t="n">
        <v>12</v>
      </c>
      <c r="N419" t="n">
        <v>34.63</v>
      </c>
      <c r="O419" t="n">
        <v>22535.19</v>
      </c>
      <c r="P419" t="n">
        <v>67.06</v>
      </c>
      <c r="Q419" t="n">
        <v>202.81</v>
      </c>
      <c r="R419" t="n">
        <v>25.85</v>
      </c>
      <c r="S419" t="n">
        <v>13.89</v>
      </c>
      <c r="T419" t="n">
        <v>4255.2</v>
      </c>
      <c r="U419" t="n">
        <v>0.54</v>
      </c>
      <c r="V419" t="n">
        <v>0.73</v>
      </c>
      <c r="W419" t="n">
        <v>0.66</v>
      </c>
      <c r="X419" t="n">
        <v>0.26</v>
      </c>
      <c r="Y419" t="n">
        <v>1</v>
      </c>
      <c r="Z419" t="n">
        <v>10</v>
      </c>
    </row>
    <row r="420">
      <c r="A420" t="n">
        <v>12</v>
      </c>
      <c r="B420" t="n">
        <v>90</v>
      </c>
      <c r="C420" t="inlineStr">
        <is>
          <t xml:space="preserve">CONCLUIDO	</t>
        </is>
      </c>
      <c r="D420" t="n">
        <v>12.2466</v>
      </c>
      <c r="E420" t="n">
        <v>8.17</v>
      </c>
      <c r="F420" t="n">
        <v>5.28</v>
      </c>
      <c r="G420" t="n">
        <v>24.38</v>
      </c>
      <c r="H420" t="n">
        <v>0.39</v>
      </c>
      <c r="I420" t="n">
        <v>13</v>
      </c>
      <c r="J420" t="n">
        <v>181.19</v>
      </c>
      <c r="K420" t="n">
        <v>52.44</v>
      </c>
      <c r="L420" t="n">
        <v>4</v>
      </c>
      <c r="M420" t="n">
        <v>11</v>
      </c>
      <c r="N420" t="n">
        <v>34.75</v>
      </c>
      <c r="O420" t="n">
        <v>22581.25</v>
      </c>
      <c r="P420" t="n">
        <v>66.7</v>
      </c>
      <c r="Q420" t="n">
        <v>202.82</v>
      </c>
      <c r="R420" t="n">
        <v>25.25</v>
      </c>
      <c r="S420" t="n">
        <v>13.89</v>
      </c>
      <c r="T420" t="n">
        <v>3960.32</v>
      </c>
      <c r="U420" t="n">
        <v>0.55</v>
      </c>
      <c r="V420" t="n">
        <v>0.73</v>
      </c>
      <c r="W420" t="n">
        <v>0.66</v>
      </c>
      <c r="X420" t="n">
        <v>0.24</v>
      </c>
      <c r="Y420" t="n">
        <v>1</v>
      </c>
      <c r="Z420" t="n">
        <v>10</v>
      </c>
    </row>
    <row r="421">
      <c r="A421" t="n">
        <v>13</v>
      </c>
      <c r="B421" t="n">
        <v>90</v>
      </c>
      <c r="C421" t="inlineStr">
        <is>
          <t xml:space="preserve">CONCLUIDO	</t>
        </is>
      </c>
      <c r="D421" t="n">
        <v>12.252</v>
      </c>
      <c r="E421" t="n">
        <v>8.16</v>
      </c>
      <c r="F421" t="n">
        <v>5.28</v>
      </c>
      <c r="G421" t="n">
        <v>24.37</v>
      </c>
      <c r="H421" t="n">
        <v>0.42</v>
      </c>
      <c r="I421" t="n">
        <v>13</v>
      </c>
      <c r="J421" t="n">
        <v>181.57</v>
      </c>
      <c r="K421" t="n">
        <v>52.44</v>
      </c>
      <c r="L421" t="n">
        <v>4.25</v>
      </c>
      <c r="M421" t="n">
        <v>11</v>
      </c>
      <c r="N421" t="n">
        <v>34.88</v>
      </c>
      <c r="O421" t="n">
        <v>22627.36</v>
      </c>
      <c r="P421" t="n">
        <v>66.43000000000001</v>
      </c>
      <c r="Q421" t="n">
        <v>202.84</v>
      </c>
      <c r="R421" t="n">
        <v>25.12</v>
      </c>
      <c r="S421" t="n">
        <v>13.89</v>
      </c>
      <c r="T421" t="n">
        <v>3893.73</v>
      </c>
      <c r="U421" t="n">
        <v>0.55</v>
      </c>
      <c r="V421" t="n">
        <v>0.73</v>
      </c>
      <c r="W421" t="n">
        <v>0.66</v>
      </c>
      <c r="X421" t="n">
        <v>0.24</v>
      </c>
      <c r="Y421" t="n">
        <v>1</v>
      </c>
      <c r="Z421" t="n">
        <v>10</v>
      </c>
    </row>
    <row r="422">
      <c r="A422" t="n">
        <v>14</v>
      </c>
      <c r="B422" t="n">
        <v>90</v>
      </c>
      <c r="C422" t="inlineStr">
        <is>
          <t xml:space="preserve">CONCLUIDO	</t>
        </is>
      </c>
      <c r="D422" t="n">
        <v>12.3427</v>
      </c>
      <c r="E422" t="n">
        <v>8.1</v>
      </c>
      <c r="F422" t="n">
        <v>5.25</v>
      </c>
      <c r="G422" t="n">
        <v>26.27</v>
      </c>
      <c r="H422" t="n">
        <v>0.44</v>
      </c>
      <c r="I422" t="n">
        <v>12</v>
      </c>
      <c r="J422" t="n">
        <v>181.94</v>
      </c>
      <c r="K422" t="n">
        <v>52.44</v>
      </c>
      <c r="L422" t="n">
        <v>4.5</v>
      </c>
      <c r="M422" t="n">
        <v>10</v>
      </c>
      <c r="N422" t="n">
        <v>35</v>
      </c>
      <c r="O422" t="n">
        <v>22673.63</v>
      </c>
      <c r="P422" t="n">
        <v>66.06</v>
      </c>
      <c r="Q422" t="n">
        <v>202.83</v>
      </c>
      <c r="R422" t="n">
        <v>24.42</v>
      </c>
      <c r="S422" t="n">
        <v>13.89</v>
      </c>
      <c r="T422" t="n">
        <v>3550.68</v>
      </c>
      <c r="U422" t="n">
        <v>0.57</v>
      </c>
      <c r="V422" t="n">
        <v>0.74</v>
      </c>
      <c r="W422" t="n">
        <v>0.66</v>
      </c>
      <c r="X422" t="n">
        <v>0.22</v>
      </c>
      <c r="Y422" t="n">
        <v>1</v>
      </c>
      <c r="Z422" t="n">
        <v>10</v>
      </c>
    </row>
    <row r="423">
      <c r="A423" t="n">
        <v>15</v>
      </c>
      <c r="B423" t="n">
        <v>90</v>
      </c>
      <c r="C423" t="inlineStr">
        <is>
          <t xml:space="preserve">CONCLUIDO	</t>
        </is>
      </c>
      <c r="D423" t="n">
        <v>12.4074</v>
      </c>
      <c r="E423" t="n">
        <v>8.06</v>
      </c>
      <c r="F423" t="n">
        <v>5.25</v>
      </c>
      <c r="G423" t="n">
        <v>28.63</v>
      </c>
      <c r="H423" t="n">
        <v>0.46</v>
      </c>
      <c r="I423" t="n">
        <v>11</v>
      </c>
      <c r="J423" t="n">
        <v>182.32</v>
      </c>
      <c r="K423" t="n">
        <v>52.44</v>
      </c>
      <c r="L423" t="n">
        <v>4.75</v>
      </c>
      <c r="M423" t="n">
        <v>9</v>
      </c>
      <c r="N423" t="n">
        <v>35.12</v>
      </c>
      <c r="O423" t="n">
        <v>22719.83</v>
      </c>
      <c r="P423" t="n">
        <v>65.63</v>
      </c>
      <c r="Q423" t="n">
        <v>202.82</v>
      </c>
      <c r="R423" t="n">
        <v>23.99</v>
      </c>
      <c r="S423" t="n">
        <v>13.89</v>
      </c>
      <c r="T423" t="n">
        <v>3342.14</v>
      </c>
      <c r="U423" t="n">
        <v>0.58</v>
      </c>
      <c r="V423" t="n">
        <v>0.74</v>
      </c>
      <c r="W423" t="n">
        <v>0.66</v>
      </c>
      <c r="X423" t="n">
        <v>0.21</v>
      </c>
      <c r="Y423" t="n">
        <v>1</v>
      </c>
      <c r="Z423" t="n">
        <v>10</v>
      </c>
    </row>
    <row r="424">
      <c r="A424" t="n">
        <v>16</v>
      </c>
      <c r="B424" t="n">
        <v>90</v>
      </c>
      <c r="C424" t="inlineStr">
        <is>
          <t xml:space="preserve">CONCLUIDO	</t>
        </is>
      </c>
      <c r="D424" t="n">
        <v>12.4112</v>
      </c>
      <c r="E424" t="n">
        <v>8.06</v>
      </c>
      <c r="F424" t="n">
        <v>5.25</v>
      </c>
      <c r="G424" t="n">
        <v>28.61</v>
      </c>
      <c r="H424" t="n">
        <v>0.49</v>
      </c>
      <c r="I424" t="n">
        <v>11</v>
      </c>
      <c r="J424" t="n">
        <v>182.69</v>
      </c>
      <c r="K424" t="n">
        <v>52.44</v>
      </c>
      <c r="L424" t="n">
        <v>5</v>
      </c>
      <c r="M424" t="n">
        <v>9</v>
      </c>
      <c r="N424" t="n">
        <v>35.25</v>
      </c>
      <c r="O424" t="n">
        <v>22766.06</v>
      </c>
      <c r="P424" t="n">
        <v>65.48</v>
      </c>
      <c r="Q424" t="n">
        <v>202.81</v>
      </c>
      <c r="R424" t="n">
        <v>24.1</v>
      </c>
      <c r="S424" t="n">
        <v>13.89</v>
      </c>
      <c r="T424" t="n">
        <v>3396.7</v>
      </c>
      <c r="U424" t="n">
        <v>0.58</v>
      </c>
      <c r="V424" t="n">
        <v>0.74</v>
      </c>
      <c r="W424" t="n">
        <v>0.66</v>
      </c>
      <c r="X424" t="n">
        <v>0.21</v>
      </c>
      <c r="Y424" t="n">
        <v>1</v>
      </c>
      <c r="Z424" t="n">
        <v>10</v>
      </c>
    </row>
    <row r="425">
      <c r="A425" t="n">
        <v>17</v>
      </c>
      <c r="B425" t="n">
        <v>90</v>
      </c>
      <c r="C425" t="inlineStr">
        <is>
          <t xml:space="preserve">CONCLUIDO	</t>
        </is>
      </c>
      <c r="D425" t="n">
        <v>12.5078</v>
      </c>
      <c r="E425" t="n">
        <v>8</v>
      </c>
      <c r="F425" t="n">
        <v>5.22</v>
      </c>
      <c r="G425" t="n">
        <v>31.31</v>
      </c>
      <c r="H425" t="n">
        <v>0.51</v>
      </c>
      <c r="I425" t="n">
        <v>10</v>
      </c>
      <c r="J425" t="n">
        <v>183.07</v>
      </c>
      <c r="K425" t="n">
        <v>52.44</v>
      </c>
      <c r="L425" t="n">
        <v>5.25</v>
      </c>
      <c r="M425" t="n">
        <v>8</v>
      </c>
      <c r="N425" t="n">
        <v>35.37</v>
      </c>
      <c r="O425" t="n">
        <v>22812.34</v>
      </c>
      <c r="P425" t="n">
        <v>64.76000000000001</v>
      </c>
      <c r="Q425" t="n">
        <v>202.82</v>
      </c>
      <c r="R425" t="n">
        <v>23.22</v>
      </c>
      <c r="S425" t="n">
        <v>13.89</v>
      </c>
      <c r="T425" t="n">
        <v>2957.95</v>
      </c>
      <c r="U425" t="n">
        <v>0.6</v>
      </c>
      <c r="V425" t="n">
        <v>0.74</v>
      </c>
      <c r="W425" t="n">
        <v>0.65</v>
      </c>
      <c r="X425" t="n">
        <v>0.18</v>
      </c>
      <c r="Y425" t="n">
        <v>1</v>
      </c>
      <c r="Z425" t="n">
        <v>10</v>
      </c>
    </row>
    <row r="426">
      <c r="A426" t="n">
        <v>18</v>
      </c>
      <c r="B426" t="n">
        <v>90</v>
      </c>
      <c r="C426" t="inlineStr">
        <is>
          <t xml:space="preserve">CONCLUIDO	</t>
        </is>
      </c>
      <c r="D426" t="n">
        <v>12.5196</v>
      </c>
      <c r="E426" t="n">
        <v>7.99</v>
      </c>
      <c r="F426" t="n">
        <v>5.21</v>
      </c>
      <c r="G426" t="n">
        <v>31.27</v>
      </c>
      <c r="H426" t="n">
        <v>0.53</v>
      </c>
      <c r="I426" t="n">
        <v>10</v>
      </c>
      <c r="J426" t="n">
        <v>183.44</v>
      </c>
      <c r="K426" t="n">
        <v>52.44</v>
      </c>
      <c r="L426" t="n">
        <v>5.5</v>
      </c>
      <c r="M426" t="n">
        <v>8</v>
      </c>
      <c r="N426" t="n">
        <v>35.5</v>
      </c>
      <c r="O426" t="n">
        <v>22858.66</v>
      </c>
      <c r="P426" t="n">
        <v>64.75</v>
      </c>
      <c r="Q426" t="n">
        <v>202.81</v>
      </c>
      <c r="R426" t="n">
        <v>22.86</v>
      </c>
      <c r="S426" t="n">
        <v>13.89</v>
      </c>
      <c r="T426" t="n">
        <v>2778.48</v>
      </c>
      <c r="U426" t="n">
        <v>0.61</v>
      </c>
      <c r="V426" t="n">
        <v>0.74</v>
      </c>
      <c r="W426" t="n">
        <v>0.66</v>
      </c>
      <c r="X426" t="n">
        <v>0.17</v>
      </c>
      <c r="Y426" t="n">
        <v>1</v>
      </c>
      <c r="Z426" t="n">
        <v>10</v>
      </c>
    </row>
    <row r="427">
      <c r="A427" t="n">
        <v>19</v>
      </c>
      <c r="B427" t="n">
        <v>90</v>
      </c>
      <c r="C427" t="inlineStr">
        <is>
          <t xml:space="preserve">CONCLUIDO	</t>
        </is>
      </c>
      <c r="D427" t="n">
        <v>12.5896</v>
      </c>
      <c r="E427" t="n">
        <v>7.94</v>
      </c>
      <c r="F427" t="n">
        <v>5.2</v>
      </c>
      <c r="G427" t="n">
        <v>34.68</v>
      </c>
      <c r="H427" t="n">
        <v>0.55</v>
      </c>
      <c r="I427" t="n">
        <v>9</v>
      </c>
      <c r="J427" t="n">
        <v>183.82</v>
      </c>
      <c r="K427" t="n">
        <v>52.44</v>
      </c>
      <c r="L427" t="n">
        <v>5.75</v>
      </c>
      <c r="M427" t="n">
        <v>7</v>
      </c>
      <c r="N427" t="n">
        <v>35.63</v>
      </c>
      <c r="O427" t="n">
        <v>22905.03</v>
      </c>
      <c r="P427" t="n">
        <v>64.18000000000001</v>
      </c>
      <c r="Q427" t="n">
        <v>202.81</v>
      </c>
      <c r="R427" t="n">
        <v>22.81</v>
      </c>
      <c r="S427" t="n">
        <v>13.89</v>
      </c>
      <c r="T427" t="n">
        <v>2758.46</v>
      </c>
      <c r="U427" t="n">
        <v>0.61</v>
      </c>
      <c r="V427" t="n">
        <v>0.74</v>
      </c>
      <c r="W427" t="n">
        <v>0.65</v>
      </c>
      <c r="X427" t="n">
        <v>0.16</v>
      </c>
      <c r="Y427" t="n">
        <v>1</v>
      </c>
      <c r="Z427" t="n">
        <v>10</v>
      </c>
    </row>
    <row r="428">
      <c r="A428" t="n">
        <v>20</v>
      </c>
      <c r="B428" t="n">
        <v>90</v>
      </c>
      <c r="C428" t="inlineStr">
        <is>
          <t xml:space="preserve">CONCLUIDO	</t>
        </is>
      </c>
      <c r="D428" t="n">
        <v>12.6037</v>
      </c>
      <c r="E428" t="n">
        <v>7.93</v>
      </c>
      <c r="F428" t="n">
        <v>5.19</v>
      </c>
      <c r="G428" t="n">
        <v>34.62</v>
      </c>
      <c r="H428" t="n">
        <v>0.58</v>
      </c>
      <c r="I428" t="n">
        <v>9</v>
      </c>
      <c r="J428" t="n">
        <v>184.19</v>
      </c>
      <c r="K428" t="n">
        <v>52.44</v>
      </c>
      <c r="L428" t="n">
        <v>6</v>
      </c>
      <c r="M428" t="n">
        <v>7</v>
      </c>
      <c r="N428" t="n">
        <v>35.75</v>
      </c>
      <c r="O428" t="n">
        <v>22951.43</v>
      </c>
      <c r="P428" t="n">
        <v>63.89</v>
      </c>
      <c r="Q428" t="n">
        <v>202.81</v>
      </c>
      <c r="R428" t="n">
        <v>22.46</v>
      </c>
      <c r="S428" t="n">
        <v>13.89</v>
      </c>
      <c r="T428" t="n">
        <v>2584.08</v>
      </c>
      <c r="U428" t="n">
        <v>0.62</v>
      </c>
      <c r="V428" t="n">
        <v>0.74</v>
      </c>
      <c r="W428" t="n">
        <v>0.65</v>
      </c>
      <c r="X428" t="n">
        <v>0.16</v>
      </c>
      <c r="Y428" t="n">
        <v>1</v>
      </c>
      <c r="Z428" t="n">
        <v>10</v>
      </c>
    </row>
    <row r="429">
      <c r="A429" t="n">
        <v>21</v>
      </c>
      <c r="B429" t="n">
        <v>90</v>
      </c>
      <c r="C429" t="inlineStr">
        <is>
          <t xml:space="preserve">CONCLUIDO	</t>
        </is>
      </c>
      <c r="D429" t="n">
        <v>12.5923</v>
      </c>
      <c r="E429" t="n">
        <v>7.94</v>
      </c>
      <c r="F429" t="n">
        <v>5.2</v>
      </c>
      <c r="G429" t="n">
        <v>34.67</v>
      </c>
      <c r="H429" t="n">
        <v>0.6</v>
      </c>
      <c r="I429" t="n">
        <v>9</v>
      </c>
      <c r="J429" t="n">
        <v>184.57</v>
      </c>
      <c r="K429" t="n">
        <v>52.44</v>
      </c>
      <c r="L429" t="n">
        <v>6.25</v>
      </c>
      <c r="M429" t="n">
        <v>7</v>
      </c>
      <c r="N429" t="n">
        <v>35.88</v>
      </c>
      <c r="O429" t="n">
        <v>22997.88</v>
      </c>
      <c r="P429" t="n">
        <v>63.8</v>
      </c>
      <c r="Q429" t="n">
        <v>202.87</v>
      </c>
      <c r="R429" t="n">
        <v>22.69</v>
      </c>
      <c r="S429" t="n">
        <v>13.89</v>
      </c>
      <c r="T429" t="n">
        <v>2700.29</v>
      </c>
      <c r="U429" t="n">
        <v>0.61</v>
      </c>
      <c r="V429" t="n">
        <v>0.74</v>
      </c>
      <c r="W429" t="n">
        <v>0.65</v>
      </c>
      <c r="X429" t="n">
        <v>0.16</v>
      </c>
      <c r="Y429" t="n">
        <v>1</v>
      </c>
      <c r="Z429" t="n">
        <v>10</v>
      </c>
    </row>
    <row r="430">
      <c r="A430" t="n">
        <v>22</v>
      </c>
      <c r="B430" t="n">
        <v>90</v>
      </c>
      <c r="C430" t="inlineStr">
        <is>
          <t xml:space="preserve">CONCLUIDO	</t>
        </is>
      </c>
      <c r="D430" t="n">
        <v>12.6778</v>
      </c>
      <c r="E430" t="n">
        <v>7.89</v>
      </c>
      <c r="F430" t="n">
        <v>5.18</v>
      </c>
      <c r="G430" t="n">
        <v>38.87</v>
      </c>
      <c r="H430" t="n">
        <v>0.62</v>
      </c>
      <c r="I430" t="n">
        <v>8</v>
      </c>
      <c r="J430" t="n">
        <v>184.95</v>
      </c>
      <c r="K430" t="n">
        <v>52.44</v>
      </c>
      <c r="L430" t="n">
        <v>6.5</v>
      </c>
      <c r="M430" t="n">
        <v>6</v>
      </c>
      <c r="N430" t="n">
        <v>36.01</v>
      </c>
      <c r="O430" t="n">
        <v>23044.38</v>
      </c>
      <c r="P430" t="n">
        <v>63.31</v>
      </c>
      <c r="Q430" t="n">
        <v>202.82</v>
      </c>
      <c r="R430" t="n">
        <v>22.21</v>
      </c>
      <c r="S430" t="n">
        <v>13.89</v>
      </c>
      <c r="T430" t="n">
        <v>2464.54</v>
      </c>
      <c r="U430" t="n">
        <v>0.63</v>
      </c>
      <c r="V430" t="n">
        <v>0.75</v>
      </c>
      <c r="W430" t="n">
        <v>0.65</v>
      </c>
      <c r="X430" t="n">
        <v>0.14</v>
      </c>
      <c r="Y430" t="n">
        <v>1</v>
      </c>
      <c r="Z430" t="n">
        <v>10</v>
      </c>
    </row>
    <row r="431">
      <c r="A431" t="n">
        <v>23</v>
      </c>
      <c r="B431" t="n">
        <v>90</v>
      </c>
      <c r="C431" t="inlineStr">
        <is>
          <t xml:space="preserve">CONCLUIDO	</t>
        </is>
      </c>
      <c r="D431" t="n">
        <v>12.6703</v>
      </c>
      <c r="E431" t="n">
        <v>7.89</v>
      </c>
      <c r="F431" t="n">
        <v>5.19</v>
      </c>
      <c r="G431" t="n">
        <v>38.91</v>
      </c>
      <c r="H431" t="n">
        <v>0.65</v>
      </c>
      <c r="I431" t="n">
        <v>8</v>
      </c>
      <c r="J431" t="n">
        <v>185.33</v>
      </c>
      <c r="K431" t="n">
        <v>52.44</v>
      </c>
      <c r="L431" t="n">
        <v>6.75</v>
      </c>
      <c r="M431" t="n">
        <v>6</v>
      </c>
      <c r="N431" t="n">
        <v>36.13</v>
      </c>
      <c r="O431" t="n">
        <v>23090.91</v>
      </c>
      <c r="P431" t="n">
        <v>63.41</v>
      </c>
      <c r="Q431" t="n">
        <v>202.83</v>
      </c>
      <c r="R431" t="n">
        <v>22.24</v>
      </c>
      <c r="S431" t="n">
        <v>13.89</v>
      </c>
      <c r="T431" t="n">
        <v>2480.43</v>
      </c>
      <c r="U431" t="n">
        <v>0.62</v>
      </c>
      <c r="V431" t="n">
        <v>0.75</v>
      </c>
      <c r="W431" t="n">
        <v>0.65</v>
      </c>
      <c r="X431" t="n">
        <v>0.15</v>
      </c>
      <c r="Y431" t="n">
        <v>1</v>
      </c>
      <c r="Z431" t="n">
        <v>10</v>
      </c>
    </row>
    <row r="432">
      <c r="A432" t="n">
        <v>24</v>
      </c>
      <c r="B432" t="n">
        <v>90</v>
      </c>
      <c r="C432" t="inlineStr">
        <is>
          <t xml:space="preserve">CONCLUIDO	</t>
        </is>
      </c>
      <c r="D432" t="n">
        <v>12.6913</v>
      </c>
      <c r="E432" t="n">
        <v>7.88</v>
      </c>
      <c r="F432" t="n">
        <v>5.17</v>
      </c>
      <c r="G432" t="n">
        <v>38.81</v>
      </c>
      <c r="H432" t="n">
        <v>0.67</v>
      </c>
      <c r="I432" t="n">
        <v>8</v>
      </c>
      <c r="J432" t="n">
        <v>185.7</v>
      </c>
      <c r="K432" t="n">
        <v>52.44</v>
      </c>
      <c r="L432" t="n">
        <v>7</v>
      </c>
      <c r="M432" t="n">
        <v>6</v>
      </c>
      <c r="N432" t="n">
        <v>36.26</v>
      </c>
      <c r="O432" t="n">
        <v>23137.49</v>
      </c>
      <c r="P432" t="n">
        <v>62.83</v>
      </c>
      <c r="Q432" t="n">
        <v>202.81</v>
      </c>
      <c r="R432" t="n">
        <v>21.92</v>
      </c>
      <c r="S432" t="n">
        <v>13.89</v>
      </c>
      <c r="T432" t="n">
        <v>2322.07</v>
      </c>
      <c r="U432" t="n">
        <v>0.63</v>
      </c>
      <c r="V432" t="n">
        <v>0.75</v>
      </c>
      <c r="W432" t="n">
        <v>0.65</v>
      </c>
      <c r="X432" t="n">
        <v>0.14</v>
      </c>
      <c r="Y432" t="n">
        <v>1</v>
      </c>
      <c r="Z432" t="n">
        <v>10</v>
      </c>
    </row>
    <row r="433">
      <c r="A433" t="n">
        <v>25</v>
      </c>
      <c r="B433" t="n">
        <v>90</v>
      </c>
      <c r="C433" t="inlineStr">
        <is>
          <t xml:space="preserve">CONCLUIDO	</t>
        </is>
      </c>
      <c r="D433" t="n">
        <v>12.6926</v>
      </c>
      <c r="E433" t="n">
        <v>7.88</v>
      </c>
      <c r="F433" t="n">
        <v>5.17</v>
      </c>
      <c r="G433" t="n">
        <v>38.8</v>
      </c>
      <c r="H433" t="n">
        <v>0.6899999999999999</v>
      </c>
      <c r="I433" t="n">
        <v>8</v>
      </c>
      <c r="J433" t="n">
        <v>186.08</v>
      </c>
      <c r="K433" t="n">
        <v>52.44</v>
      </c>
      <c r="L433" t="n">
        <v>7.25</v>
      </c>
      <c r="M433" t="n">
        <v>6</v>
      </c>
      <c r="N433" t="n">
        <v>36.39</v>
      </c>
      <c r="O433" t="n">
        <v>23184.11</v>
      </c>
      <c r="P433" t="n">
        <v>62.63</v>
      </c>
      <c r="Q433" t="n">
        <v>202.85</v>
      </c>
      <c r="R433" t="n">
        <v>21.81</v>
      </c>
      <c r="S433" t="n">
        <v>13.89</v>
      </c>
      <c r="T433" t="n">
        <v>2264.85</v>
      </c>
      <c r="U433" t="n">
        <v>0.64</v>
      </c>
      <c r="V433" t="n">
        <v>0.75</v>
      </c>
      <c r="W433" t="n">
        <v>0.65</v>
      </c>
      <c r="X433" t="n">
        <v>0.14</v>
      </c>
      <c r="Y433" t="n">
        <v>1</v>
      </c>
      <c r="Z433" t="n">
        <v>10</v>
      </c>
    </row>
    <row r="434">
      <c r="A434" t="n">
        <v>26</v>
      </c>
      <c r="B434" t="n">
        <v>90</v>
      </c>
      <c r="C434" t="inlineStr">
        <is>
          <t xml:space="preserve">CONCLUIDO	</t>
        </is>
      </c>
      <c r="D434" t="n">
        <v>12.7696</v>
      </c>
      <c r="E434" t="n">
        <v>7.83</v>
      </c>
      <c r="F434" t="n">
        <v>5.16</v>
      </c>
      <c r="G434" t="n">
        <v>44.24</v>
      </c>
      <c r="H434" t="n">
        <v>0.71</v>
      </c>
      <c r="I434" t="n">
        <v>7</v>
      </c>
      <c r="J434" t="n">
        <v>186.46</v>
      </c>
      <c r="K434" t="n">
        <v>52.44</v>
      </c>
      <c r="L434" t="n">
        <v>7.5</v>
      </c>
      <c r="M434" t="n">
        <v>5</v>
      </c>
      <c r="N434" t="n">
        <v>36.52</v>
      </c>
      <c r="O434" t="n">
        <v>23230.78</v>
      </c>
      <c r="P434" t="n">
        <v>62.1</v>
      </c>
      <c r="Q434" t="n">
        <v>202.81</v>
      </c>
      <c r="R434" t="n">
        <v>21.35</v>
      </c>
      <c r="S434" t="n">
        <v>13.89</v>
      </c>
      <c r="T434" t="n">
        <v>2038.13</v>
      </c>
      <c r="U434" t="n">
        <v>0.65</v>
      </c>
      <c r="V434" t="n">
        <v>0.75</v>
      </c>
      <c r="W434" t="n">
        <v>0.65</v>
      </c>
      <c r="X434" t="n">
        <v>0.12</v>
      </c>
      <c r="Y434" t="n">
        <v>1</v>
      </c>
      <c r="Z434" t="n">
        <v>10</v>
      </c>
    </row>
    <row r="435">
      <c r="A435" t="n">
        <v>27</v>
      </c>
      <c r="B435" t="n">
        <v>90</v>
      </c>
      <c r="C435" t="inlineStr">
        <is>
          <t xml:space="preserve">CONCLUIDO	</t>
        </is>
      </c>
      <c r="D435" t="n">
        <v>12.7841</v>
      </c>
      <c r="E435" t="n">
        <v>7.82</v>
      </c>
      <c r="F435" t="n">
        <v>5.15</v>
      </c>
      <c r="G435" t="n">
        <v>44.17</v>
      </c>
      <c r="H435" t="n">
        <v>0.74</v>
      </c>
      <c r="I435" t="n">
        <v>7</v>
      </c>
      <c r="J435" t="n">
        <v>186.84</v>
      </c>
      <c r="K435" t="n">
        <v>52.44</v>
      </c>
      <c r="L435" t="n">
        <v>7.75</v>
      </c>
      <c r="M435" t="n">
        <v>5</v>
      </c>
      <c r="N435" t="n">
        <v>36.65</v>
      </c>
      <c r="O435" t="n">
        <v>23277.49</v>
      </c>
      <c r="P435" t="n">
        <v>62.18</v>
      </c>
      <c r="Q435" t="n">
        <v>202.81</v>
      </c>
      <c r="R435" t="n">
        <v>21.26</v>
      </c>
      <c r="S435" t="n">
        <v>13.89</v>
      </c>
      <c r="T435" t="n">
        <v>1993.27</v>
      </c>
      <c r="U435" t="n">
        <v>0.65</v>
      </c>
      <c r="V435" t="n">
        <v>0.75</v>
      </c>
      <c r="W435" t="n">
        <v>0.65</v>
      </c>
      <c r="X435" t="n">
        <v>0.11</v>
      </c>
      <c r="Y435" t="n">
        <v>1</v>
      </c>
      <c r="Z435" t="n">
        <v>10</v>
      </c>
    </row>
    <row r="436">
      <c r="A436" t="n">
        <v>28</v>
      </c>
      <c r="B436" t="n">
        <v>90</v>
      </c>
      <c r="C436" t="inlineStr">
        <is>
          <t xml:space="preserve">CONCLUIDO	</t>
        </is>
      </c>
      <c r="D436" t="n">
        <v>12.7737</v>
      </c>
      <c r="E436" t="n">
        <v>7.83</v>
      </c>
      <c r="F436" t="n">
        <v>5.16</v>
      </c>
      <c r="G436" t="n">
        <v>44.22</v>
      </c>
      <c r="H436" t="n">
        <v>0.76</v>
      </c>
      <c r="I436" t="n">
        <v>7</v>
      </c>
      <c r="J436" t="n">
        <v>187.22</v>
      </c>
      <c r="K436" t="n">
        <v>52.44</v>
      </c>
      <c r="L436" t="n">
        <v>8</v>
      </c>
      <c r="M436" t="n">
        <v>5</v>
      </c>
      <c r="N436" t="n">
        <v>36.78</v>
      </c>
      <c r="O436" t="n">
        <v>23324.24</v>
      </c>
      <c r="P436" t="n">
        <v>62.18</v>
      </c>
      <c r="Q436" t="n">
        <v>202.81</v>
      </c>
      <c r="R436" t="n">
        <v>21.36</v>
      </c>
      <c r="S436" t="n">
        <v>13.89</v>
      </c>
      <c r="T436" t="n">
        <v>2045.38</v>
      </c>
      <c r="U436" t="n">
        <v>0.65</v>
      </c>
      <c r="V436" t="n">
        <v>0.75</v>
      </c>
      <c r="W436" t="n">
        <v>0.65</v>
      </c>
      <c r="X436" t="n">
        <v>0.12</v>
      </c>
      <c r="Y436" t="n">
        <v>1</v>
      </c>
      <c r="Z436" t="n">
        <v>10</v>
      </c>
    </row>
    <row r="437">
      <c r="A437" t="n">
        <v>29</v>
      </c>
      <c r="B437" t="n">
        <v>90</v>
      </c>
      <c r="C437" t="inlineStr">
        <is>
          <t xml:space="preserve">CONCLUIDO	</t>
        </is>
      </c>
      <c r="D437" t="n">
        <v>12.7651</v>
      </c>
      <c r="E437" t="n">
        <v>7.83</v>
      </c>
      <c r="F437" t="n">
        <v>5.16</v>
      </c>
      <c r="G437" t="n">
        <v>44.27</v>
      </c>
      <c r="H437" t="n">
        <v>0.78</v>
      </c>
      <c r="I437" t="n">
        <v>7</v>
      </c>
      <c r="J437" t="n">
        <v>187.6</v>
      </c>
      <c r="K437" t="n">
        <v>52.44</v>
      </c>
      <c r="L437" t="n">
        <v>8.25</v>
      </c>
      <c r="M437" t="n">
        <v>5</v>
      </c>
      <c r="N437" t="n">
        <v>36.9</v>
      </c>
      <c r="O437" t="n">
        <v>23371.04</v>
      </c>
      <c r="P437" t="n">
        <v>61.99</v>
      </c>
      <c r="Q437" t="n">
        <v>202.81</v>
      </c>
      <c r="R437" t="n">
        <v>21.59</v>
      </c>
      <c r="S437" t="n">
        <v>13.89</v>
      </c>
      <c r="T437" t="n">
        <v>2157.54</v>
      </c>
      <c r="U437" t="n">
        <v>0.64</v>
      </c>
      <c r="V437" t="n">
        <v>0.75</v>
      </c>
      <c r="W437" t="n">
        <v>0.65</v>
      </c>
      <c r="X437" t="n">
        <v>0.13</v>
      </c>
      <c r="Y437" t="n">
        <v>1</v>
      </c>
      <c r="Z437" t="n">
        <v>10</v>
      </c>
    </row>
    <row r="438">
      <c r="A438" t="n">
        <v>30</v>
      </c>
      <c r="B438" t="n">
        <v>90</v>
      </c>
      <c r="C438" t="inlineStr">
        <is>
          <t xml:space="preserve">CONCLUIDO	</t>
        </is>
      </c>
      <c r="D438" t="n">
        <v>12.7623</v>
      </c>
      <c r="E438" t="n">
        <v>7.84</v>
      </c>
      <c r="F438" t="n">
        <v>5.17</v>
      </c>
      <c r="G438" t="n">
        <v>44.28</v>
      </c>
      <c r="H438" t="n">
        <v>0.8</v>
      </c>
      <c r="I438" t="n">
        <v>7</v>
      </c>
      <c r="J438" t="n">
        <v>187.98</v>
      </c>
      <c r="K438" t="n">
        <v>52.44</v>
      </c>
      <c r="L438" t="n">
        <v>8.5</v>
      </c>
      <c r="M438" t="n">
        <v>5</v>
      </c>
      <c r="N438" t="n">
        <v>37.03</v>
      </c>
      <c r="O438" t="n">
        <v>23417.88</v>
      </c>
      <c r="P438" t="n">
        <v>61.61</v>
      </c>
      <c r="Q438" t="n">
        <v>202.82</v>
      </c>
      <c r="R438" t="n">
        <v>21.62</v>
      </c>
      <c r="S438" t="n">
        <v>13.89</v>
      </c>
      <c r="T438" t="n">
        <v>2174.8</v>
      </c>
      <c r="U438" t="n">
        <v>0.64</v>
      </c>
      <c r="V438" t="n">
        <v>0.75</v>
      </c>
      <c r="W438" t="n">
        <v>0.65</v>
      </c>
      <c r="X438" t="n">
        <v>0.13</v>
      </c>
      <c r="Y438" t="n">
        <v>1</v>
      </c>
      <c r="Z438" t="n">
        <v>10</v>
      </c>
    </row>
    <row r="439">
      <c r="A439" t="n">
        <v>31</v>
      </c>
      <c r="B439" t="n">
        <v>90</v>
      </c>
      <c r="C439" t="inlineStr">
        <is>
          <t xml:space="preserve">CONCLUIDO	</t>
        </is>
      </c>
      <c r="D439" t="n">
        <v>12.8709</v>
      </c>
      <c r="E439" t="n">
        <v>7.77</v>
      </c>
      <c r="F439" t="n">
        <v>5.14</v>
      </c>
      <c r="G439" t="n">
        <v>51.36</v>
      </c>
      <c r="H439" t="n">
        <v>0.82</v>
      </c>
      <c r="I439" t="n">
        <v>6</v>
      </c>
      <c r="J439" t="n">
        <v>188.36</v>
      </c>
      <c r="K439" t="n">
        <v>52.44</v>
      </c>
      <c r="L439" t="n">
        <v>8.75</v>
      </c>
      <c r="M439" t="n">
        <v>4</v>
      </c>
      <c r="N439" t="n">
        <v>37.16</v>
      </c>
      <c r="O439" t="n">
        <v>23464.76</v>
      </c>
      <c r="P439" t="n">
        <v>60.76</v>
      </c>
      <c r="Q439" t="n">
        <v>202.81</v>
      </c>
      <c r="R439" t="n">
        <v>20.7</v>
      </c>
      <c r="S439" t="n">
        <v>13.89</v>
      </c>
      <c r="T439" t="n">
        <v>1717.56</v>
      </c>
      <c r="U439" t="n">
        <v>0.67</v>
      </c>
      <c r="V439" t="n">
        <v>0.75</v>
      </c>
      <c r="W439" t="n">
        <v>0.65</v>
      </c>
      <c r="X439" t="n">
        <v>0.1</v>
      </c>
      <c r="Y439" t="n">
        <v>1</v>
      </c>
      <c r="Z439" t="n">
        <v>10</v>
      </c>
    </row>
    <row r="440">
      <c r="A440" t="n">
        <v>32</v>
      </c>
      <c r="B440" t="n">
        <v>90</v>
      </c>
      <c r="C440" t="inlineStr">
        <is>
          <t xml:space="preserve">CONCLUIDO	</t>
        </is>
      </c>
      <c r="D440" t="n">
        <v>12.8608</v>
      </c>
      <c r="E440" t="n">
        <v>7.78</v>
      </c>
      <c r="F440" t="n">
        <v>5.14</v>
      </c>
      <c r="G440" t="n">
        <v>51.42</v>
      </c>
      <c r="H440" t="n">
        <v>0.85</v>
      </c>
      <c r="I440" t="n">
        <v>6</v>
      </c>
      <c r="J440" t="n">
        <v>188.74</v>
      </c>
      <c r="K440" t="n">
        <v>52.44</v>
      </c>
      <c r="L440" t="n">
        <v>9</v>
      </c>
      <c r="M440" t="n">
        <v>4</v>
      </c>
      <c r="N440" t="n">
        <v>37.3</v>
      </c>
      <c r="O440" t="n">
        <v>23511.69</v>
      </c>
      <c r="P440" t="n">
        <v>60.86</v>
      </c>
      <c r="Q440" t="n">
        <v>202.84</v>
      </c>
      <c r="R440" t="n">
        <v>20.75</v>
      </c>
      <c r="S440" t="n">
        <v>13.89</v>
      </c>
      <c r="T440" t="n">
        <v>1744.14</v>
      </c>
      <c r="U440" t="n">
        <v>0.67</v>
      </c>
      <c r="V440" t="n">
        <v>0.75</v>
      </c>
      <c r="W440" t="n">
        <v>0.65</v>
      </c>
      <c r="X440" t="n">
        <v>0.1</v>
      </c>
      <c r="Y440" t="n">
        <v>1</v>
      </c>
      <c r="Z440" t="n">
        <v>10</v>
      </c>
    </row>
    <row r="441">
      <c r="A441" t="n">
        <v>33</v>
      </c>
      <c r="B441" t="n">
        <v>90</v>
      </c>
      <c r="C441" t="inlineStr">
        <is>
          <t xml:space="preserve">CONCLUIDO	</t>
        </is>
      </c>
      <c r="D441" t="n">
        <v>12.8613</v>
      </c>
      <c r="E441" t="n">
        <v>7.78</v>
      </c>
      <c r="F441" t="n">
        <v>5.14</v>
      </c>
      <c r="G441" t="n">
        <v>51.41</v>
      </c>
      <c r="H441" t="n">
        <v>0.87</v>
      </c>
      <c r="I441" t="n">
        <v>6</v>
      </c>
      <c r="J441" t="n">
        <v>189.12</v>
      </c>
      <c r="K441" t="n">
        <v>52.44</v>
      </c>
      <c r="L441" t="n">
        <v>9.25</v>
      </c>
      <c r="M441" t="n">
        <v>4</v>
      </c>
      <c r="N441" t="n">
        <v>37.43</v>
      </c>
      <c r="O441" t="n">
        <v>23558.67</v>
      </c>
      <c r="P441" t="n">
        <v>60.74</v>
      </c>
      <c r="Q441" t="n">
        <v>202.81</v>
      </c>
      <c r="R441" t="n">
        <v>20.81</v>
      </c>
      <c r="S441" t="n">
        <v>13.89</v>
      </c>
      <c r="T441" t="n">
        <v>1775.32</v>
      </c>
      <c r="U441" t="n">
        <v>0.67</v>
      </c>
      <c r="V441" t="n">
        <v>0.75</v>
      </c>
      <c r="W441" t="n">
        <v>0.65</v>
      </c>
      <c r="X441" t="n">
        <v>0.1</v>
      </c>
      <c r="Y441" t="n">
        <v>1</v>
      </c>
      <c r="Z441" t="n">
        <v>10</v>
      </c>
    </row>
    <row r="442">
      <c r="A442" t="n">
        <v>34</v>
      </c>
      <c r="B442" t="n">
        <v>90</v>
      </c>
      <c r="C442" t="inlineStr">
        <is>
          <t xml:space="preserve">CONCLUIDO	</t>
        </is>
      </c>
      <c r="D442" t="n">
        <v>12.876</v>
      </c>
      <c r="E442" t="n">
        <v>7.77</v>
      </c>
      <c r="F442" t="n">
        <v>5.13</v>
      </c>
      <c r="G442" t="n">
        <v>51.33</v>
      </c>
      <c r="H442" t="n">
        <v>0.89</v>
      </c>
      <c r="I442" t="n">
        <v>6</v>
      </c>
      <c r="J442" t="n">
        <v>189.5</v>
      </c>
      <c r="K442" t="n">
        <v>52.44</v>
      </c>
      <c r="L442" t="n">
        <v>9.5</v>
      </c>
      <c r="M442" t="n">
        <v>4</v>
      </c>
      <c r="N442" t="n">
        <v>37.56</v>
      </c>
      <c r="O442" t="n">
        <v>23605.68</v>
      </c>
      <c r="P442" t="n">
        <v>60.45</v>
      </c>
      <c r="Q442" t="n">
        <v>202.81</v>
      </c>
      <c r="R442" t="n">
        <v>20.51</v>
      </c>
      <c r="S442" t="n">
        <v>13.89</v>
      </c>
      <c r="T442" t="n">
        <v>1625.93</v>
      </c>
      <c r="U442" t="n">
        <v>0.68</v>
      </c>
      <c r="V442" t="n">
        <v>0.75</v>
      </c>
      <c r="W442" t="n">
        <v>0.65</v>
      </c>
      <c r="X442" t="n">
        <v>0.09</v>
      </c>
      <c r="Y442" t="n">
        <v>1</v>
      </c>
      <c r="Z442" t="n">
        <v>10</v>
      </c>
    </row>
    <row r="443">
      <c r="A443" t="n">
        <v>35</v>
      </c>
      <c r="B443" t="n">
        <v>90</v>
      </c>
      <c r="C443" t="inlineStr">
        <is>
          <t xml:space="preserve">CONCLUIDO	</t>
        </is>
      </c>
      <c r="D443" t="n">
        <v>12.8696</v>
      </c>
      <c r="E443" t="n">
        <v>7.77</v>
      </c>
      <c r="F443" t="n">
        <v>5.14</v>
      </c>
      <c r="G443" t="n">
        <v>51.36</v>
      </c>
      <c r="H443" t="n">
        <v>0.91</v>
      </c>
      <c r="I443" t="n">
        <v>6</v>
      </c>
      <c r="J443" t="n">
        <v>189.88</v>
      </c>
      <c r="K443" t="n">
        <v>52.44</v>
      </c>
      <c r="L443" t="n">
        <v>9.75</v>
      </c>
      <c r="M443" t="n">
        <v>4</v>
      </c>
      <c r="N443" t="n">
        <v>37.69</v>
      </c>
      <c r="O443" t="n">
        <v>23652.75</v>
      </c>
      <c r="P443" t="n">
        <v>60.36</v>
      </c>
      <c r="Q443" t="n">
        <v>202.81</v>
      </c>
      <c r="R443" t="n">
        <v>20.7</v>
      </c>
      <c r="S443" t="n">
        <v>13.89</v>
      </c>
      <c r="T443" t="n">
        <v>1721.1</v>
      </c>
      <c r="U443" t="n">
        <v>0.67</v>
      </c>
      <c r="V443" t="n">
        <v>0.75</v>
      </c>
      <c r="W443" t="n">
        <v>0.65</v>
      </c>
      <c r="X443" t="n">
        <v>0.1</v>
      </c>
      <c r="Y443" t="n">
        <v>1</v>
      </c>
      <c r="Z443" t="n">
        <v>10</v>
      </c>
    </row>
    <row r="444">
      <c r="A444" t="n">
        <v>36</v>
      </c>
      <c r="B444" t="n">
        <v>90</v>
      </c>
      <c r="C444" t="inlineStr">
        <is>
          <t xml:space="preserve">CONCLUIDO	</t>
        </is>
      </c>
      <c r="D444" t="n">
        <v>12.8686</v>
      </c>
      <c r="E444" t="n">
        <v>7.77</v>
      </c>
      <c r="F444" t="n">
        <v>5.14</v>
      </c>
      <c r="G444" t="n">
        <v>51.37</v>
      </c>
      <c r="H444" t="n">
        <v>0.93</v>
      </c>
      <c r="I444" t="n">
        <v>6</v>
      </c>
      <c r="J444" t="n">
        <v>190.26</v>
      </c>
      <c r="K444" t="n">
        <v>52.44</v>
      </c>
      <c r="L444" t="n">
        <v>10</v>
      </c>
      <c r="M444" t="n">
        <v>4</v>
      </c>
      <c r="N444" t="n">
        <v>37.82</v>
      </c>
      <c r="O444" t="n">
        <v>23699.85</v>
      </c>
      <c r="P444" t="n">
        <v>60.19</v>
      </c>
      <c r="Q444" t="n">
        <v>202.88</v>
      </c>
      <c r="R444" t="n">
        <v>20.69</v>
      </c>
      <c r="S444" t="n">
        <v>13.89</v>
      </c>
      <c r="T444" t="n">
        <v>1715.74</v>
      </c>
      <c r="U444" t="n">
        <v>0.67</v>
      </c>
      <c r="V444" t="n">
        <v>0.75</v>
      </c>
      <c r="W444" t="n">
        <v>0.65</v>
      </c>
      <c r="X444" t="n">
        <v>0.1</v>
      </c>
      <c r="Y444" t="n">
        <v>1</v>
      </c>
      <c r="Z444" t="n">
        <v>10</v>
      </c>
    </row>
    <row r="445">
      <c r="A445" t="n">
        <v>37</v>
      </c>
      <c r="B445" t="n">
        <v>90</v>
      </c>
      <c r="C445" t="inlineStr">
        <is>
          <t xml:space="preserve">CONCLUIDO	</t>
        </is>
      </c>
      <c r="D445" t="n">
        <v>12.8719</v>
      </c>
      <c r="E445" t="n">
        <v>7.77</v>
      </c>
      <c r="F445" t="n">
        <v>5.13</v>
      </c>
      <c r="G445" t="n">
        <v>51.35</v>
      </c>
      <c r="H445" t="n">
        <v>0.95</v>
      </c>
      <c r="I445" t="n">
        <v>6</v>
      </c>
      <c r="J445" t="n">
        <v>190.65</v>
      </c>
      <c r="K445" t="n">
        <v>52.44</v>
      </c>
      <c r="L445" t="n">
        <v>10.25</v>
      </c>
      <c r="M445" t="n">
        <v>4</v>
      </c>
      <c r="N445" t="n">
        <v>37.95</v>
      </c>
      <c r="O445" t="n">
        <v>23747</v>
      </c>
      <c r="P445" t="n">
        <v>59.94</v>
      </c>
      <c r="Q445" t="n">
        <v>202.81</v>
      </c>
      <c r="R445" t="n">
        <v>20.64</v>
      </c>
      <c r="S445" t="n">
        <v>13.89</v>
      </c>
      <c r="T445" t="n">
        <v>1691.99</v>
      </c>
      <c r="U445" t="n">
        <v>0.67</v>
      </c>
      <c r="V445" t="n">
        <v>0.75</v>
      </c>
      <c r="W445" t="n">
        <v>0.65</v>
      </c>
      <c r="X445" t="n">
        <v>0.1</v>
      </c>
      <c r="Y445" t="n">
        <v>1</v>
      </c>
      <c r="Z445" t="n">
        <v>10</v>
      </c>
    </row>
    <row r="446">
      <c r="A446" t="n">
        <v>38</v>
      </c>
      <c r="B446" t="n">
        <v>90</v>
      </c>
      <c r="C446" t="inlineStr">
        <is>
          <t xml:space="preserve">CONCLUIDO	</t>
        </is>
      </c>
      <c r="D446" t="n">
        <v>12.8677</v>
      </c>
      <c r="E446" t="n">
        <v>7.77</v>
      </c>
      <c r="F446" t="n">
        <v>5.14</v>
      </c>
      <c r="G446" t="n">
        <v>51.38</v>
      </c>
      <c r="H446" t="n">
        <v>0.98</v>
      </c>
      <c r="I446" t="n">
        <v>6</v>
      </c>
      <c r="J446" t="n">
        <v>191.03</v>
      </c>
      <c r="K446" t="n">
        <v>52.44</v>
      </c>
      <c r="L446" t="n">
        <v>10.5</v>
      </c>
      <c r="M446" t="n">
        <v>4</v>
      </c>
      <c r="N446" t="n">
        <v>38.09</v>
      </c>
      <c r="O446" t="n">
        <v>23794.2</v>
      </c>
      <c r="P446" t="n">
        <v>59.68</v>
      </c>
      <c r="Q446" t="n">
        <v>202.81</v>
      </c>
      <c r="R446" t="n">
        <v>20.79</v>
      </c>
      <c r="S446" t="n">
        <v>13.89</v>
      </c>
      <c r="T446" t="n">
        <v>1766.89</v>
      </c>
      <c r="U446" t="n">
        <v>0.67</v>
      </c>
      <c r="V446" t="n">
        <v>0.75</v>
      </c>
      <c r="W446" t="n">
        <v>0.65</v>
      </c>
      <c r="X446" t="n">
        <v>0.1</v>
      </c>
      <c r="Y446" t="n">
        <v>1</v>
      </c>
      <c r="Z446" t="n">
        <v>10</v>
      </c>
    </row>
    <row r="447">
      <c r="A447" t="n">
        <v>39</v>
      </c>
      <c r="B447" t="n">
        <v>90</v>
      </c>
      <c r="C447" t="inlineStr">
        <is>
          <t xml:space="preserve">CONCLUIDO	</t>
        </is>
      </c>
      <c r="D447" t="n">
        <v>12.9576</v>
      </c>
      <c r="E447" t="n">
        <v>7.72</v>
      </c>
      <c r="F447" t="n">
        <v>5.12</v>
      </c>
      <c r="G447" t="n">
        <v>61.43</v>
      </c>
      <c r="H447" t="n">
        <v>1</v>
      </c>
      <c r="I447" t="n">
        <v>5</v>
      </c>
      <c r="J447" t="n">
        <v>191.41</v>
      </c>
      <c r="K447" t="n">
        <v>52.44</v>
      </c>
      <c r="L447" t="n">
        <v>10.75</v>
      </c>
      <c r="M447" t="n">
        <v>3</v>
      </c>
      <c r="N447" t="n">
        <v>38.22</v>
      </c>
      <c r="O447" t="n">
        <v>23841.44</v>
      </c>
      <c r="P447" t="n">
        <v>59.15</v>
      </c>
      <c r="Q447" t="n">
        <v>202.81</v>
      </c>
      <c r="R447" t="n">
        <v>20.24</v>
      </c>
      <c r="S447" t="n">
        <v>13.89</v>
      </c>
      <c r="T447" t="n">
        <v>1493.84</v>
      </c>
      <c r="U447" t="n">
        <v>0.6899999999999999</v>
      </c>
      <c r="V447" t="n">
        <v>0.76</v>
      </c>
      <c r="W447" t="n">
        <v>0.64</v>
      </c>
      <c r="X447" t="n">
        <v>0.08</v>
      </c>
      <c r="Y447" t="n">
        <v>1</v>
      </c>
      <c r="Z447" t="n">
        <v>10</v>
      </c>
    </row>
    <row r="448">
      <c r="A448" t="n">
        <v>40</v>
      </c>
      <c r="B448" t="n">
        <v>90</v>
      </c>
      <c r="C448" t="inlineStr">
        <is>
          <t xml:space="preserve">CONCLUIDO	</t>
        </is>
      </c>
      <c r="D448" t="n">
        <v>12.9468</v>
      </c>
      <c r="E448" t="n">
        <v>7.72</v>
      </c>
      <c r="F448" t="n">
        <v>5.13</v>
      </c>
      <c r="G448" t="n">
        <v>61.51</v>
      </c>
      <c r="H448" t="n">
        <v>1.02</v>
      </c>
      <c r="I448" t="n">
        <v>5</v>
      </c>
      <c r="J448" t="n">
        <v>191.79</v>
      </c>
      <c r="K448" t="n">
        <v>52.44</v>
      </c>
      <c r="L448" t="n">
        <v>11</v>
      </c>
      <c r="M448" t="n">
        <v>3</v>
      </c>
      <c r="N448" t="n">
        <v>38.35</v>
      </c>
      <c r="O448" t="n">
        <v>23888.73</v>
      </c>
      <c r="P448" t="n">
        <v>59.05</v>
      </c>
      <c r="Q448" t="n">
        <v>202.83</v>
      </c>
      <c r="R448" t="n">
        <v>20.28</v>
      </c>
      <c r="S448" t="n">
        <v>13.89</v>
      </c>
      <c r="T448" t="n">
        <v>1515.68</v>
      </c>
      <c r="U448" t="n">
        <v>0.68</v>
      </c>
      <c r="V448" t="n">
        <v>0.75</v>
      </c>
      <c r="W448" t="n">
        <v>0.65</v>
      </c>
      <c r="X448" t="n">
        <v>0.09</v>
      </c>
      <c r="Y448" t="n">
        <v>1</v>
      </c>
      <c r="Z448" t="n">
        <v>10</v>
      </c>
    </row>
    <row r="449">
      <c r="A449" t="n">
        <v>41</v>
      </c>
      <c r="B449" t="n">
        <v>90</v>
      </c>
      <c r="C449" t="inlineStr">
        <is>
          <t xml:space="preserve">CONCLUIDO	</t>
        </is>
      </c>
      <c r="D449" t="n">
        <v>12.9599</v>
      </c>
      <c r="E449" t="n">
        <v>7.72</v>
      </c>
      <c r="F449" t="n">
        <v>5.12</v>
      </c>
      <c r="G449" t="n">
        <v>61.41</v>
      </c>
      <c r="H449" t="n">
        <v>1.04</v>
      </c>
      <c r="I449" t="n">
        <v>5</v>
      </c>
      <c r="J449" t="n">
        <v>192.18</v>
      </c>
      <c r="K449" t="n">
        <v>52.44</v>
      </c>
      <c r="L449" t="n">
        <v>11.25</v>
      </c>
      <c r="M449" t="n">
        <v>3</v>
      </c>
      <c r="N449" t="n">
        <v>38.49</v>
      </c>
      <c r="O449" t="n">
        <v>23936.06</v>
      </c>
      <c r="P449" t="n">
        <v>58.79</v>
      </c>
      <c r="Q449" t="n">
        <v>202.81</v>
      </c>
      <c r="R449" t="n">
        <v>20.09</v>
      </c>
      <c r="S449" t="n">
        <v>13.89</v>
      </c>
      <c r="T449" t="n">
        <v>1421.44</v>
      </c>
      <c r="U449" t="n">
        <v>0.6899999999999999</v>
      </c>
      <c r="V449" t="n">
        <v>0.76</v>
      </c>
      <c r="W449" t="n">
        <v>0.65</v>
      </c>
      <c r="X449" t="n">
        <v>0.08</v>
      </c>
      <c r="Y449" t="n">
        <v>1</v>
      </c>
      <c r="Z449" t="n">
        <v>10</v>
      </c>
    </row>
    <row r="450">
      <c r="A450" t="n">
        <v>42</v>
      </c>
      <c r="B450" t="n">
        <v>90</v>
      </c>
      <c r="C450" t="inlineStr">
        <is>
          <t xml:space="preserve">CONCLUIDO	</t>
        </is>
      </c>
      <c r="D450" t="n">
        <v>12.958</v>
      </c>
      <c r="E450" t="n">
        <v>7.72</v>
      </c>
      <c r="F450" t="n">
        <v>5.12</v>
      </c>
      <c r="G450" t="n">
        <v>61.43</v>
      </c>
      <c r="H450" t="n">
        <v>1.06</v>
      </c>
      <c r="I450" t="n">
        <v>5</v>
      </c>
      <c r="J450" t="n">
        <v>192.56</v>
      </c>
      <c r="K450" t="n">
        <v>52.44</v>
      </c>
      <c r="L450" t="n">
        <v>11.5</v>
      </c>
      <c r="M450" t="n">
        <v>3</v>
      </c>
      <c r="N450" t="n">
        <v>38.62</v>
      </c>
      <c r="O450" t="n">
        <v>23983.44</v>
      </c>
      <c r="P450" t="n">
        <v>59.03</v>
      </c>
      <c r="Q450" t="n">
        <v>202.81</v>
      </c>
      <c r="R450" t="n">
        <v>20.19</v>
      </c>
      <c r="S450" t="n">
        <v>13.89</v>
      </c>
      <c r="T450" t="n">
        <v>1468.11</v>
      </c>
      <c r="U450" t="n">
        <v>0.6899999999999999</v>
      </c>
      <c r="V450" t="n">
        <v>0.76</v>
      </c>
      <c r="W450" t="n">
        <v>0.64</v>
      </c>
      <c r="X450" t="n">
        <v>0.08</v>
      </c>
      <c r="Y450" t="n">
        <v>1</v>
      </c>
      <c r="Z450" t="n">
        <v>10</v>
      </c>
    </row>
    <row r="451">
      <c r="A451" t="n">
        <v>43</v>
      </c>
      <c r="B451" t="n">
        <v>90</v>
      </c>
      <c r="C451" t="inlineStr">
        <is>
          <t xml:space="preserve">CONCLUIDO	</t>
        </is>
      </c>
      <c r="D451" t="n">
        <v>12.9385</v>
      </c>
      <c r="E451" t="n">
        <v>7.73</v>
      </c>
      <c r="F451" t="n">
        <v>5.13</v>
      </c>
      <c r="G451" t="n">
        <v>61.57</v>
      </c>
      <c r="H451" t="n">
        <v>1.08</v>
      </c>
      <c r="I451" t="n">
        <v>5</v>
      </c>
      <c r="J451" t="n">
        <v>192.95</v>
      </c>
      <c r="K451" t="n">
        <v>52.44</v>
      </c>
      <c r="L451" t="n">
        <v>11.75</v>
      </c>
      <c r="M451" t="n">
        <v>3</v>
      </c>
      <c r="N451" t="n">
        <v>38.75</v>
      </c>
      <c r="O451" t="n">
        <v>24030.86</v>
      </c>
      <c r="P451" t="n">
        <v>59.03</v>
      </c>
      <c r="Q451" t="n">
        <v>202.82</v>
      </c>
      <c r="R451" t="n">
        <v>20.47</v>
      </c>
      <c r="S451" t="n">
        <v>13.89</v>
      </c>
      <c r="T451" t="n">
        <v>1609.33</v>
      </c>
      <c r="U451" t="n">
        <v>0.68</v>
      </c>
      <c r="V451" t="n">
        <v>0.75</v>
      </c>
      <c r="W451" t="n">
        <v>0.65</v>
      </c>
      <c r="X451" t="n">
        <v>0.09</v>
      </c>
      <c r="Y451" t="n">
        <v>1</v>
      </c>
      <c r="Z451" t="n">
        <v>10</v>
      </c>
    </row>
    <row r="452">
      <c r="A452" t="n">
        <v>44</v>
      </c>
      <c r="B452" t="n">
        <v>90</v>
      </c>
      <c r="C452" t="inlineStr">
        <is>
          <t xml:space="preserve">CONCLUIDO	</t>
        </is>
      </c>
      <c r="D452" t="n">
        <v>12.951</v>
      </c>
      <c r="E452" t="n">
        <v>7.72</v>
      </c>
      <c r="F452" t="n">
        <v>5.12</v>
      </c>
      <c r="G452" t="n">
        <v>61.48</v>
      </c>
      <c r="H452" t="n">
        <v>1.1</v>
      </c>
      <c r="I452" t="n">
        <v>5</v>
      </c>
      <c r="J452" t="n">
        <v>193.33</v>
      </c>
      <c r="K452" t="n">
        <v>52.44</v>
      </c>
      <c r="L452" t="n">
        <v>12</v>
      </c>
      <c r="M452" t="n">
        <v>3</v>
      </c>
      <c r="N452" t="n">
        <v>38.89</v>
      </c>
      <c r="O452" t="n">
        <v>24078.33</v>
      </c>
      <c r="P452" t="n">
        <v>58.52</v>
      </c>
      <c r="Q452" t="n">
        <v>202.81</v>
      </c>
      <c r="R452" t="n">
        <v>20.34</v>
      </c>
      <c r="S452" t="n">
        <v>13.89</v>
      </c>
      <c r="T452" t="n">
        <v>1543</v>
      </c>
      <c r="U452" t="n">
        <v>0.68</v>
      </c>
      <c r="V452" t="n">
        <v>0.76</v>
      </c>
      <c r="W452" t="n">
        <v>0.64</v>
      </c>
      <c r="X452" t="n">
        <v>0.09</v>
      </c>
      <c r="Y452" t="n">
        <v>1</v>
      </c>
      <c r="Z452" t="n">
        <v>10</v>
      </c>
    </row>
    <row r="453">
      <c r="A453" t="n">
        <v>45</v>
      </c>
      <c r="B453" t="n">
        <v>90</v>
      </c>
      <c r="C453" t="inlineStr">
        <is>
          <t xml:space="preserve">CONCLUIDO	</t>
        </is>
      </c>
      <c r="D453" t="n">
        <v>12.9534</v>
      </c>
      <c r="E453" t="n">
        <v>7.72</v>
      </c>
      <c r="F453" t="n">
        <v>5.12</v>
      </c>
      <c r="G453" t="n">
        <v>61.46</v>
      </c>
      <c r="H453" t="n">
        <v>1.12</v>
      </c>
      <c r="I453" t="n">
        <v>5</v>
      </c>
      <c r="J453" t="n">
        <v>193.72</v>
      </c>
      <c r="K453" t="n">
        <v>52.44</v>
      </c>
      <c r="L453" t="n">
        <v>12.25</v>
      </c>
      <c r="M453" t="n">
        <v>3</v>
      </c>
      <c r="N453" t="n">
        <v>39.02</v>
      </c>
      <c r="O453" t="n">
        <v>24125.85</v>
      </c>
      <c r="P453" t="n">
        <v>58.15</v>
      </c>
      <c r="Q453" t="n">
        <v>202.81</v>
      </c>
      <c r="R453" t="n">
        <v>20.25</v>
      </c>
      <c r="S453" t="n">
        <v>13.89</v>
      </c>
      <c r="T453" t="n">
        <v>1498.71</v>
      </c>
      <c r="U453" t="n">
        <v>0.6899999999999999</v>
      </c>
      <c r="V453" t="n">
        <v>0.76</v>
      </c>
      <c r="W453" t="n">
        <v>0.65</v>
      </c>
      <c r="X453" t="n">
        <v>0.08</v>
      </c>
      <c r="Y453" t="n">
        <v>1</v>
      </c>
      <c r="Z453" t="n">
        <v>10</v>
      </c>
    </row>
    <row r="454">
      <c r="A454" t="n">
        <v>46</v>
      </c>
      <c r="B454" t="n">
        <v>90</v>
      </c>
      <c r="C454" t="inlineStr">
        <is>
          <t xml:space="preserve">CONCLUIDO	</t>
        </is>
      </c>
      <c r="D454" t="n">
        <v>12.9725</v>
      </c>
      <c r="E454" t="n">
        <v>7.71</v>
      </c>
      <c r="F454" t="n">
        <v>5.11</v>
      </c>
      <c r="G454" t="n">
        <v>61.32</v>
      </c>
      <c r="H454" t="n">
        <v>1.14</v>
      </c>
      <c r="I454" t="n">
        <v>5</v>
      </c>
      <c r="J454" t="n">
        <v>194.1</v>
      </c>
      <c r="K454" t="n">
        <v>52.44</v>
      </c>
      <c r="L454" t="n">
        <v>12.5</v>
      </c>
      <c r="M454" t="n">
        <v>3</v>
      </c>
      <c r="N454" t="n">
        <v>39.16</v>
      </c>
      <c r="O454" t="n">
        <v>24173.41</v>
      </c>
      <c r="P454" t="n">
        <v>57.38</v>
      </c>
      <c r="Q454" t="n">
        <v>202.81</v>
      </c>
      <c r="R454" t="n">
        <v>19.92</v>
      </c>
      <c r="S454" t="n">
        <v>13.89</v>
      </c>
      <c r="T454" t="n">
        <v>1336.5</v>
      </c>
      <c r="U454" t="n">
        <v>0.7</v>
      </c>
      <c r="V454" t="n">
        <v>0.76</v>
      </c>
      <c r="W454" t="n">
        <v>0.64</v>
      </c>
      <c r="X454" t="n">
        <v>0.07000000000000001</v>
      </c>
      <c r="Y454" t="n">
        <v>1</v>
      </c>
      <c r="Z454" t="n">
        <v>10</v>
      </c>
    </row>
    <row r="455">
      <c r="A455" t="n">
        <v>47</v>
      </c>
      <c r="B455" t="n">
        <v>90</v>
      </c>
      <c r="C455" t="inlineStr">
        <is>
          <t xml:space="preserve">CONCLUIDO	</t>
        </is>
      </c>
      <c r="D455" t="n">
        <v>12.965</v>
      </c>
      <c r="E455" t="n">
        <v>7.71</v>
      </c>
      <c r="F455" t="n">
        <v>5.11</v>
      </c>
      <c r="G455" t="n">
        <v>61.38</v>
      </c>
      <c r="H455" t="n">
        <v>1.16</v>
      </c>
      <c r="I455" t="n">
        <v>5</v>
      </c>
      <c r="J455" t="n">
        <v>194.49</v>
      </c>
      <c r="K455" t="n">
        <v>52.44</v>
      </c>
      <c r="L455" t="n">
        <v>12.75</v>
      </c>
      <c r="M455" t="n">
        <v>3</v>
      </c>
      <c r="N455" t="n">
        <v>39.3</v>
      </c>
      <c r="O455" t="n">
        <v>24221.02</v>
      </c>
      <c r="P455" t="n">
        <v>56.96</v>
      </c>
      <c r="Q455" t="n">
        <v>202.81</v>
      </c>
      <c r="R455" t="n">
        <v>20.03</v>
      </c>
      <c r="S455" t="n">
        <v>13.89</v>
      </c>
      <c r="T455" t="n">
        <v>1390.35</v>
      </c>
      <c r="U455" t="n">
        <v>0.6899999999999999</v>
      </c>
      <c r="V455" t="n">
        <v>0.76</v>
      </c>
      <c r="W455" t="n">
        <v>0.64</v>
      </c>
      <c r="X455" t="n">
        <v>0.08</v>
      </c>
      <c r="Y455" t="n">
        <v>1</v>
      </c>
      <c r="Z455" t="n">
        <v>10</v>
      </c>
    </row>
    <row r="456">
      <c r="A456" t="n">
        <v>48</v>
      </c>
      <c r="B456" t="n">
        <v>90</v>
      </c>
      <c r="C456" t="inlineStr">
        <is>
          <t xml:space="preserve">CONCLUIDO	</t>
        </is>
      </c>
      <c r="D456" t="n">
        <v>12.9585</v>
      </c>
      <c r="E456" t="n">
        <v>7.72</v>
      </c>
      <c r="F456" t="n">
        <v>5.12</v>
      </c>
      <c r="G456" t="n">
        <v>61.42</v>
      </c>
      <c r="H456" t="n">
        <v>1.18</v>
      </c>
      <c r="I456" t="n">
        <v>5</v>
      </c>
      <c r="J456" t="n">
        <v>194.88</v>
      </c>
      <c r="K456" t="n">
        <v>52.44</v>
      </c>
      <c r="L456" t="n">
        <v>13</v>
      </c>
      <c r="M456" t="n">
        <v>3</v>
      </c>
      <c r="N456" t="n">
        <v>39.43</v>
      </c>
      <c r="O456" t="n">
        <v>24268.67</v>
      </c>
      <c r="P456" t="n">
        <v>56.71</v>
      </c>
      <c r="Q456" t="n">
        <v>202.82</v>
      </c>
      <c r="R456" t="n">
        <v>20.21</v>
      </c>
      <c r="S456" t="n">
        <v>13.89</v>
      </c>
      <c r="T456" t="n">
        <v>1482.08</v>
      </c>
      <c r="U456" t="n">
        <v>0.6899999999999999</v>
      </c>
      <c r="V456" t="n">
        <v>0.76</v>
      </c>
      <c r="W456" t="n">
        <v>0.64</v>
      </c>
      <c r="X456" t="n">
        <v>0.08</v>
      </c>
      <c r="Y456" t="n">
        <v>1</v>
      </c>
      <c r="Z456" t="n">
        <v>10</v>
      </c>
    </row>
    <row r="457">
      <c r="A457" t="n">
        <v>49</v>
      </c>
      <c r="B457" t="n">
        <v>90</v>
      </c>
      <c r="C457" t="inlineStr">
        <is>
          <t xml:space="preserve">CONCLUIDO	</t>
        </is>
      </c>
      <c r="D457" t="n">
        <v>12.9571</v>
      </c>
      <c r="E457" t="n">
        <v>7.72</v>
      </c>
      <c r="F457" t="n">
        <v>5.12</v>
      </c>
      <c r="G457" t="n">
        <v>61.43</v>
      </c>
      <c r="H457" t="n">
        <v>1.2</v>
      </c>
      <c r="I457" t="n">
        <v>5</v>
      </c>
      <c r="J457" t="n">
        <v>195.26</v>
      </c>
      <c r="K457" t="n">
        <v>52.44</v>
      </c>
      <c r="L457" t="n">
        <v>13.25</v>
      </c>
      <c r="M457" t="n">
        <v>3</v>
      </c>
      <c r="N457" t="n">
        <v>39.57</v>
      </c>
      <c r="O457" t="n">
        <v>24316.37</v>
      </c>
      <c r="P457" t="n">
        <v>56.29</v>
      </c>
      <c r="Q457" t="n">
        <v>202.81</v>
      </c>
      <c r="R457" t="n">
        <v>20.11</v>
      </c>
      <c r="S457" t="n">
        <v>13.89</v>
      </c>
      <c r="T457" t="n">
        <v>1429.12</v>
      </c>
      <c r="U457" t="n">
        <v>0.6899999999999999</v>
      </c>
      <c r="V457" t="n">
        <v>0.76</v>
      </c>
      <c r="W457" t="n">
        <v>0.65</v>
      </c>
      <c r="X457" t="n">
        <v>0.08</v>
      </c>
      <c r="Y457" t="n">
        <v>1</v>
      </c>
      <c r="Z457" t="n">
        <v>10</v>
      </c>
    </row>
    <row r="458">
      <c r="A458" t="n">
        <v>50</v>
      </c>
      <c r="B458" t="n">
        <v>90</v>
      </c>
      <c r="C458" t="inlineStr">
        <is>
          <t xml:space="preserve">CONCLUIDO	</t>
        </is>
      </c>
      <c r="D458" t="n">
        <v>13.06</v>
      </c>
      <c r="E458" t="n">
        <v>7.66</v>
      </c>
      <c r="F458" t="n">
        <v>5.09</v>
      </c>
      <c r="G458" t="n">
        <v>76.41</v>
      </c>
      <c r="H458" t="n">
        <v>1.22</v>
      </c>
      <c r="I458" t="n">
        <v>4</v>
      </c>
      <c r="J458" t="n">
        <v>195.65</v>
      </c>
      <c r="K458" t="n">
        <v>52.44</v>
      </c>
      <c r="L458" t="n">
        <v>13.5</v>
      </c>
      <c r="M458" t="n">
        <v>2</v>
      </c>
      <c r="N458" t="n">
        <v>39.71</v>
      </c>
      <c r="O458" t="n">
        <v>24364.12</v>
      </c>
      <c r="P458" t="n">
        <v>55.78</v>
      </c>
      <c r="Q458" t="n">
        <v>202.81</v>
      </c>
      <c r="R458" t="n">
        <v>19.4</v>
      </c>
      <c r="S458" t="n">
        <v>13.89</v>
      </c>
      <c r="T458" t="n">
        <v>1078.94</v>
      </c>
      <c r="U458" t="n">
        <v>0.72</v>
      </c>
      <c r="V458" t="n">
        <v>0.76</v>
      </c>
      <c r="W458" t="n">
        <v>0.64</v>
      </c>
      <c r="X458" t="n">
        <v>0.06</v>
      </c>
      <c r="Y458" t="n">
        <v>1</v>
      </c>
      <c r="Z458" t="n">
        <v>10</v>
      </c>
    </row>
    <row r="459">
      <c r="A459" t="n">
        <v>51</v>
      </c>
      <c r="B459" t="n">
        <v>90</v>
      </c>
      <c r="C459" t="inlineStr">
        <is>
          <t xml:space="preserve">CONCLUIDO	</t>
        </is>
      </c>
      <c r="D459" t="n">
        <v>13.0529</v>
      </c>
      <c r="E459" t="n">
        <v>7.66</v>
      </c>
      <c r="F459" t="n">
        <v>5.1</v>
      </c>
      <c r="G459" t="n">
        <v>76.47</v>
      </c>
      <c r="H459" t="n">
        <v>1.25</v>
      </c>
      <c r="I459" t="n">
        <v>4</v>
      </c>
      <c r="J459" t="n">
        <v>196.04</v>
      </c>
      <c r="K459" t="n">
        <v>52.44</v>
      </c>
      <c r="L459" t="n">
        <v>13.75</v>
      </c>
      <c r="M459" t="n">
        <v>2</v>
      </c>
      <c r="N459" t="n">
        <v>39.84</v>
      </c>
      <c r="O459" t="n">
        <v>24411.91</v>
      </c>
      <c r="P459" t="n">
        <v>56.05</v>
      </c>
      <c r="Q459" t="n">
        <v>202.81</v>
      </c>
      <c r="R459" t="n">
        <v>19.53</v>
      </c>
      <c r="S459" t="n">
        <v>13.89</v>
      </c>
      <c r="T459" t="n">
        <v>1144.44</v>
      </c>
      <c r="U459" t="n">
        <v>0.71</v>
      </c>
      <c r="V459" t="n">
        <v>0.76</v>
      </c>
      <c r="W459" t="n">
        <v>0.64</v>
      </c>
      <c r="X459" t="n">
        <v>0.06</v>
      </c>
      <c r="Y459" t="n">
        <v>1</v>
      </c>
      <c r="Z459" t="n">
        <v>10</v>
      </c>
    </row>
    <row r="460">
      <c r="A460" t="n">
        <v>52</v>
      </c>
      <c r="B460" t="n">
        <v>90</v>
      </c>
      <c r="C460" t="inlineStr">
        <is>
          <t xml:space="preserve">CONCLUIDO	</t>
        </is>
      </c>
      <c r="D460" t="n">
        <v>13.0515</v>
      </c>
      <c r="E460" t="n">
        <v>7.66</v>
      </c>
      <c r="F460" t="n">
        <v>5.1</v>
      </c>
      <c r="G460" t="n">
        <v>76.48999999999999</v>
      </c>
      <c r="H460" t="n">
        <v>1.27</v>
      </c>
      <c r="I460" t="n">
        <v>4</v>
      </c>
      <c r="J460" t="n">
        <v>196.42</v>
      </c>
      <c r="K460" t="n">
        <v>52.44</v>
      </c>
      <c r="L460" t="n">
        <v>14</v>
      </c>
      <c r="M460" t="n">
        <v>2</v>
      </c>
      <c r="N460" t="n">
        <v>39.98</v>
      </c>
      <c r="O460" t="n">
        <v>24459.75</v>
      </c>
      <c r="P460" t="n">
        <v>56.13</v>
      </c>
      <c r="Q460" t="n">
        <v>202.81</v>
      </c>
      <c r="R460" t="n">
        <v>19.52</v>
      </c>
      <c r="S460" t="n">
        <v>13.89</v>
      </c>
      <c r="T460" t="n">
        <v>1141.06</v>
      </c>
      <c r="U460" t="n">
        <v>0.71</v>
      </c>
      <c r="V460" t="n">
        <v>0.76</v>
      </c>
      <c r="W460" t="n">
        <v>0.64</v>
      </c>
      <c r="X460" t="n">
        <v>0.06</v>
      </c>
      <c r="Y460" t="n">
        <v>1</v>
      </c>
      <c r="Z460" t="n">
        <v>10</v>
      </c>
    </row>
    <row r="461">
      <c r="A461" t="n">
        <v>53</v>
      </c>
      <c r="B461" t="n">
        <v>90</v>
      </c>
      <c r="C461" t="inlineStr">
        <is>
          <t xml:space="preserve">CONCLUIDO	</t>
        </is>
      </c>
      <c r="D461" t="n">
        <v>13.0492</v>
      </c>
      <c r="E461" t="n">
        <v>7.66</v>
      </c>
      <c r="F461" t="n">
        <v>5.1</v>
      </c>
      <c r="G461" t="n">
        <v>76.51000000000001</v>
      </c>
      <c r="H461" t="n">
        <v>1.29</v>
      </c>
      <c r="I461" t="n">
        <v>4</v>
      </c>
      <c r="J461" t="n">
        <v>196.81</v>
      </c>
      <c r="K461" t="n">
        <v>52.44</v>
      </c>
      <c r="L461" t="n">
        <v>14.25</v>
      </c>
      <c r="M461" t="n">
        <v>2</v>
      </c>
      <c r="N461" t="n">
        <v>40.12</v>
      </c>
      <c r="O461" t="n">
        <v>24507.64</v>
      </c>
      <c r="P461" t="n">
        <v>56.19</v>
      </c>
      <c r="Q461" t="n">
        <v>202.84</v>
      </c>
      <c r="R461" t="n">
        <v>19.51</v>
      </c>
      <c r="S461" t="n">
        <v>13.89</v>
      </c>
      <c r="T461" t="n">
        <v>1133.15</v>
      </c>
      <c r="U461" t="n">
        <v>0.71</v>
      </c>
      <c r="V461" t="n">
        <v>0.76</v>
      </c>
      <c r="W461" t="n">
        <v>0.65</v>
      </c>
      <c r="X461" t="n">
        <v>0.06</v>
      </c>
      <c r="Y461" t="n">
        <v>1</v>
      </c>
      <c r="Z461" t="n">
        <v>10</v>
      </c>
    </row>
    <row r="462">
      <c r="A462" t="n">
        <v>54</v>
      </c>
      <c r="B462" t="n">
        <v>90</v>
      </c>
      <c r="C462" t="inlineStr">
        <is>
          <t xml:space="preserve">CONCLUIDO	</t>
        </is>
      </c>
      <c r="D462" t="n">
        <v>13.0477</v>
      </c>
      <c r="E462" t="n">
        <v>7.66</v>
      </c>
      <c r="F462" t="n">
        <v>5.1</v>
      </c>
      <c r="G462" t="n">
        <v>76.52</v>
      </c>
      <c r="H462" t="n">
        <v>1.31</v>
      </c>
      <c r="I462" t="n">
        <v>4</v>
      </c>
      <c r="J462" t="n">
        <v>197.2</v>
      </c>
      <c r="K462" t="n">
        <v>52.44</v>
      </c>
      <c r="L462" t="n">
        <v>14.5</v>
      </c>
      <c r="M462" t="n">
        <v>2</v>
      </c>
      <c r="N462" t="n">
        <v>40.26</v>
      </c>
      <c r="O462" t="n">
        <v>24555.57</v>
      </c>
      <c r="P462" t="n">
        <v>55.94</v>
      </c>
      <c r="Q462" t="n">
        <v>202.81</v>
      </c>
      <c r="R462" t="n">
        <v>19.65</v>
      </c>
      <c r="S462" t="n">
        <v>13.89</v>
      </c>
      <c r="T462" t="n">
        <v>1202.59</v>
      </c>
      <c r="U462" t="n">
        <v>0.71</v>
      </c>
      <c r="V462" t="n">
        <v>0.76</v>
      </c>
      <c r="W462" t="n">
        <v>0.64</v>
      </c>
      <c r="X462" t="n">
        <v>0.06</v>
      </c>
      <c r="Y462" t="n">
        <v>1</v>
      </c>
      <c r="Z462" t="n">
        <v>10</v>
      </c>
    </row>
    <row r="463">
      <c r="A463" t="n">
        <v>55</v>
      </c>
      <c r="B463" t="n">
        <v>90</v>
      </c>
      <c r="C463" t="inlineStr">
        <is>
          <t xml:space="preserve">CONCLUIDO	</t>
        </is>
      </c>
      <c r="D463" t="n">
        <v>13.0563</v>
      </c>
      <c r="E463" t="n">
        <v>7.66</v>
      </c>
      <c r="F463" t="n">
        <v>5.1</v>
      </c>
      <c r="G463" t="n">
        <v>76.45</v>
      </c>
      <c r="H463" t="n">
        <v>1.33</v>
      </c>
      <c r="I463" t="n">
        <v>4</v>
      </c>
      <c r="J463" t="n">
        <v>197.59</v>
      </c>
      <c r="K463" t="n">
        <v>52.44</v>
      </c>
      <c r="L463" t="n">
        <v>14.75</v>
      </c>
      <c r="M463" t="n">
        <v>2</v>
      </c>
      <c r="N463" t="n">
        <v>40.4</v>
      </c>
      <c r="O463" t="n">
        <v>24603.55</v>
      </c>
      <c r="P463" t="n">
        <v>55.92</v>
      </c>
      <c r="Q463" t="n">
        <v>202.86</v>
      </c>
      <c r="R463" t="n">
        <v>19.4</v>
      </c>
      <c r="S463" t="n">
        <v>13.89</v>
      </c>
      <c r="T463" t="n">
        <v>1082.29</v>
      </c>
      <c r="U463" t="n">
        <v>0.72</v>
      </c>
      <c r="V463" t="n">
        <v>0.76</v>
      </c>
      <c r="W463" t="n">
        <v>0.64</v>
      </c>
      <c r="X463" t="n">
        <v>0.06</v>
      </c>
      <c r="Y463" t="n">
        <v>1</v>
      </c>
      <c r="Z463" t="n">
        <v>10</v>
      </c>
    </row>
    <row r="464">
      <c r="A464" t="n">
        <v>56</v>
      </c>
      <c r="B464" t="n">
        <v>90</v>
      </c>
      <c r="C464" t="inlineStr">
        <is>
          <t xml:space="preserve">CONCLUIDO	</t>
        </is>
      </c>
      <c r="D464" t="n">
        <v>13.0577</v>
      </c>
      <c r="E464" t="n">
        <v>7.66</v>
      </c>
      <c r="F464" t="n">
        <v>5.1</v>
      </c>
      <c r="G464" t="n">
        <v>76.43000000000001</v>
      </c>
      <c r="H464" t="n">
        <v>1.35</v>
      </c>
      <c r="I464" t="n">
        <v>4</v>
      </c>
      <c r="J464" t="n">
        <v>197.98</v>
      </c>
      <c r="K464" t="n">
        <v>52.44</v>
      </c>
      <c r="L464" t="n">
        <v>15</v>
      </c>
      <c r="M464" t="n">
        <v>2</v>
      </c>
      <c r="N464" t="n">
        <v>40.54</v>
      </c>
      <c r="O464" t="n">
        <v>24651.58</v>
      </c>
      <c r="P464" t="n">
        <v>55.55</v>
      </c>
      <c r="Q464" t="n">
        <v>202.86</v>
      </c>
      <c r="R464" t="n">
        <v>19.42</v>
      </c>
      <c r="S464" t="n">
        <v>13.89</v>
      </c>
      <c r="T464" t="n">
        <v>1091.74</v>
      </c>
      <c r="U464" t="n">
        <v>0.72</v>
      </c>
      <c r="V464" t="n">
        <v>0.76</v>
      </c>
      <c r="W464" t="n">
        <v>0.64</v>
      </c>
      <c r="X464" t="n">
        <v>0.06</v>
      </c>
      <c r="Y464" t="n">
        <v>1</v>
      </c>
      <c r="Z464" t="n">
        <v>10</v>
      </c>
    </row>
    <row r="465">
      <c r="A465" t="n">
        <v>57</v>
      </c>
      <c r="B465" t="n">
        <v>90</v>
      </c>
      <c r="C465" t="inlineStr">
        <is>
          <t xml:space="preserve">CONCLUIDO	</t>
        </is>
      </c>
      <c r="D465" t="n">
        <v>13.0506</v>
      </c>
      <c r="E465" t="n">
        <v>7.66</v>
      </c>
      <c r="F465" t="n">
        <v>5.1</v>
      </c>
      <c r="G465" t="n">
        <v>76.5</v>
      </c>
      <c r="H465" t="n">
        <v>1.36</v>
      </c>
      <c r="I465" t="n">
        <v>4</v>
      </c>
      <c r="J465" t="n">
        <v>198.37</v>
      </c>
      <c r="K465" t="n">
        <v>52.44</v>
      </c>
      <c r="L465" t="n">
        <v>15.25</v>
      </c>
      <c r="M465" t="n">
        <v>2</v>
      </c>
      <c r="N465" t="n">
        <v>40.68</v>
      </c>
      <c r="O465" t="n">
        <v>24699.65</v>
      </c>
      <c r="P465" t="n">
        <v>55.24</v>
      </c>
      <c r="Q465" t="n">
        <v>202.81</v>
      </c>
      <c r="R465" t="n">
        <v>19.55</v>
      </c>
      <c r="S465" t="n">
        <v>13.89</v>
      </c>
      <c r="T465" t="n">
        <v>1152.85</v>
      </c>
      <c r="U465" t="n">
        <v>0.71</v>
      </c>
      <c r="V465" t="n">
        <v>0.76</v>
      </c>
      <c r="W465" t="n">
        <v>0.64</v>
      </c>
      <c r="X465" t="n">
        <v>0.06</v>
      </c>
      <c r="Y465" t="n">
        <v>1</v>
      </c>
      <c r="Z465" t="n">
        <v>10</v>
      </c>
    </row>
    <row r="466">
      <c r="A466" t="n">
        <v>58</v>
      </c>
      <c r="B466" t="n">
        <v>90</v>
      </c>
      <c r="C466" t="inlineStr">
        <is>
          <t xml:space="preserve">CONCLUIDO	</t>
        </is>
      </c>
      <c r="D466" t="n">
        <v>13.0539</v>
      </c>
      <c r="E466" t="n">
        <v>7.66</v>
      </c>
      <c r="F466" t="n">
        <v>5.1</v>
      </c>
      <c r="G466" t="n">
        <v>76.47</v>
      </c>
      <c r="H466" t="n">
        <v>1.38</v>
      </c>
      <c r="I466" t="n">
        <v>4</v>
      </c>
      <c r="J466" t="n">
        <v>198.76</v>
      </c>
      <c r="K466" t="n">
        <v>52.44</v>
      </c>
      <c r="L466" t="n">
        <v>15.5</v>
      </c>
      <c r="M466" t="n">
        <v>2</v>
      </c>
      <c r="N466" t="n">
        <v>40.82</v>
      </c>
      <c r="O466" t="n">
        <v>24747.78</v>
      </c>
      <c r="P466" t="n">
        <v>54.85</v>
      </c>
      <c r="Q466" t="n">
        <v>202.81</v>
      </c>
      <c r="R466" t="n">
        <v>19.42</v>
      </c>
      <c r="S466" t="n">
        <v>13.89</v>
      </c>
      <c r="T466" t="n">
        <v>1090.6</v>
      </c>
      <c r="U466" t="n">
        <v>0.72</v>
      </c>
      <c r="V466" t="n">
        <v>0.76</v>
      </c>
      <c r="W466" t="n">
        <v>0.65</v>
      </c>
      <c r="X466" t="n">
        <v>0.06</v>
      </c>
      <c r="Y466" t="n">
        <v>1</v>
      </c>
      <c r="Z466" t="n">
        <v>10</v>
      </c>
    </row>
    <row r="467">
      <c r="A467" t="n">
        <v>59</v>
      </c>
      <c r="B467" t="n">
        <v>90</v>
      </c>
      <c r="C467" t="inlineStr">
        <is>
          <t xml:space="preserve">CONCLUIDO	</t>
        </is>
      </c>
      <c r="D467" t="n">
        <v>13.0605</v>
      </c>
      <c r="E467" t="n">
        <v>7.66</v>
      </c>
      <c r="F467" t="n">
        <v>5.09</v>
      </c>
      <c r="G467" t="n">
        <v>76.41</v>
      </c>
      <c r="H467" t="n">
        <v>1.4</v>
      </c>
      <c r="I467" t="n">
        <v>4</v>
      </c>
      <c r="J467" t="n">
        <v>199.15</v>
      </c>
      <c r="K467" t="n">
        <v>52.44</v>
      </c>
      <c r="L467" t="n">
        <v>15.75</v>
      </c>
      <c r="M467" t="n">
        <v>2</v>
      </c>
      <c r="N467" t="n">
        <v>40.96</v>
      </c>
      <c r="O467" t="n">
        <v>24795.95</v>
      </c>
      <c r="P467" t="n">
        <v>54.39</v>
      </c>
      <c r="Q467" t="n">
        <v>202.81</v>
      </c>
      <c r="R467" t="n">
        <v>19.32</v>
      </c>
      <c r="S467" t="n">
        <v>13.89</v>
      </c>
      <c r="T467" t="n">
        <v>1037.73</v>
      </c>
      <c r="U467" t="n">
        <v>0.72</v>
      </c>
      <c r="V467" t="n">
        <v>0.76</v>
      </c>
      <c r="W467" t="n">
        <v>0.64</v>
      </c>
      <c r="X467" t="n">
        <v>0.06</v>
      </c>
      <c r="Y467" t="n">
        <v>1</v>
      </c>
      <c r="Z467" t="n">
        <v>10</v>
      </c>
    </row>
    <row r="468">
      <c r="A468" t="n">
        <v>60</v>
      </c>
      <c r="B468" t="n">
        <v>90</v>
      </c>
      <c r="C468" t="inlineStr">
        <is>
          <t xml:space="preserve">CONCLUIDO	</t>
        </is>
      </c>
      <c r="D468" t="n">
        <v>13.0558</v>
      </c>
      <c r="E468" t="n">
        <v>7.66</v>
      </c>
      <c r="F468" t="n">
        <v>5.1</v>
      </c>
      <c r="G468" t="n">
        <v>76.45</v>
      </c>
      <c r="H468" t="n">
        <v>1.42</v>
      </c>
      <c r="I468" t="n">
        <v>4</v>
      </c>
      <c r="J468" t="n">
        <v>199.54</v>
      </c>
      <c r="K468" t="n">
        <v>52.44</v>
      </c>
      <c r="L468" t="n">
        <v>16</v>
      </c>
      <c r="M468" t="n">
        <v>1</v>
      </c>
      <c r="N468" t="n">
        <v>41.1</v>
      </c>
      <c r="O468" t="n">
        <v>24844.17</v>
      </c>
      <c r="P468" t="n">
        <v>54.05</v>
      </c>
      <c r="Q468" t="n">
        <v>202.81</v>
      </c>
      <c r="R468" t="n">
        <v>19.43</v>
      </c>
      <c r="S468" t="n">
        <v>13.89</v>
      </c>
      <c r="T468" t="n">
        <v>1096.44</v>
      </c>
      <c r="U468" t="n">
        <v>0.71</v>
      </c>
      <c r="V468" t="n">
        <v>0.76</v>
      </c>
      <c r="W468" t="n">
        <v>0.64</v>
      </c>
      <c r="X468" t="n">
        <v>0.06</v>
      </c>
      <c r="Y468" t="n">
        <v>1</v>
      </c>
      <c r="Z468" t="n">
        <v>10</v>
      </c>
    </row>
    <row r="469">
      <c r="A469" t="n">
        <v>61</v>
      </c>
      <c r="B469" t="n">
        <v>90</v>
      </c>
      <c r="C469" t="inlineStr">
        <is>
          <t xml:space="preserve">CONCLUIDO	</t>
        </is>
      </c>
      <c r="D469" t="n">
        <v>13.0515</v>
      </c>
      <c r="E469" t="n">
        <v>7.66</v>
      </c>
      <c r="F469" t="n">
        <v>5.1</v>
      </c>
      <c r="G469" t="n">
        <v>76.48999999999999</v>
      </c>
      <c r="H469" t="n">
        <v>1.44</v>
      </c>
      <c r="I469" t="n">
        <v>4</v>
      </c>
      <c r="J469" t="n">
        <v>199.93</v>
      </c>
      <c r="K469" t="n">
        <v>52.44</v>
      </c>
      <c r="L469" t="n">
        <v>16.25</v>
      </c>
      <c r="M469" t="n">
        <v>0</v>
      </c>
      <c r="N469" t="n">
        <v>41.24</v>
      </c>
      <c r="O469" t="n">
        <v>24892.44</v>
      </c>
      <c r="P469" t="n">
        <v>54.06</v>
      </c>
      <c r="Q469" t="n">
        <v>202.81</v>
      </c>
      <c r="R469" t="n">
        <v>19.42</v>
      </c>
      <c r="S469" t="n">
        <v>13.89</v>
      </c>
      <c r="T469" t="n">
        <v>1088.44</v>
      </c>
      <c r="U469" t="n">
        <v>0.72</v>
      </c>
      <c r="V469" t="n">
        <v>0.76</v>
      </c>
      <c r="W469" t="n">
        <v>0.65</v>
      </c>
      <c r="X469" t="n">
        <v>0.06</v>
      </c>
      <c r="Y469" t="n">
        <v>1</v>
      </c>
      <c r="Z469" t="n">
        <v>10</v>
      </c>
    </row>
    <row r="470">
      <c r="A470" t="n">
        <v>0</v>
      </c>
      <c r="B470" t="n">
        <v>110</v>
      </c>
      <c r="C470" t="inlineStr">
        <is>
          <t xml:space="preserve">CONCLUIDO	</t>
        </is>
      </c>
      <c r="D470" t="n">
        <v>8.313499999999999</v>
      </c>
      <c r="E470" t="n">
        <v>12.03</v>
      </c>
      <c r="F470" t="n">
        <v>6.46</v>
      </c>
      <c r="G470" t="n">
        <v>5.54</v>
      </c>
      <c r="H470" t="n">
        <v>0.08</v>
      </c>
      <c r="I470" t="n">
        <v>70</v>
      </c>
      <c r="J470" t="n">
        <v>213.37</v>
      </c>
      <c r="K470" t="n">
        <v>56.13</v>
      </c>
      <c r="L470" t="n">
        <v>1</v>
      </c>
      <c r="M470" t="n">
        <v>68</v>
      </c>
      <c r="N470" t="n">
        <v>46.25</v>
      </c>
      <c r="O470" t="n">
        <v>26550.29</v>
      </c>
      <c r="P470" t="n">
        <v>95.36</v>
      </c>
      <c r="Q470" t="n">
        <v>202.86</v>
      </c>
      <c r="R470" t="n">
        <v>62.19</v>
      </c>
      <c r="S470" t="n">
        <v>13.89</v>
      </c>
      <c r="T470" t="n">
        <v>22144.66</v>
      </c>
      <c r="U470" t="n">
        <v>0.22</v>
      </c>
      <c r="V470" t="n">
        <v>0.6</v>
      </c>
      <c r="W470" t="n">
        <v>0.75</v>
      </c>
      <c r="X470" t="n">
        <v>1.42</v>
      </c>
      <c r="Y470" t="n">
        <v>1</v>
      </c>
      <c r="Z470" t="n">
        <v>10</v>
      </c>
    </row>
    <row r="471">
      <c r="A471" t="n">
        <v>1</v>
      </c>
      <c r="B471" t="n">
        <v>110</v>
      </c>
      <c r="C471" t="inlineStr">
        <is>
          <t xml:space="preserve">CONCLUIDO	</t>
        </is>
      </c>
      <c r="D471" t="n">
        <v>9.1266</v>
      </c>
      <c r="E471" t="n">
        <v>10.96</v>
      </c>
      <c r="F471" t="n">
        <v>6.11</v>
      </c>
      <c r="G471" t="n">
        <v>6.91</v>
      </c>
      <c r="H471" t="n">
        <v>0.1</v>
      </c>
      <c r="I471" t="n">
        <v>53</v>
      </c>
      <c r="J471" t="n">
        <v>213.78</v>
      </c>
      <c r="K471" t="n">
        <v>56.13</v>
      </c>
      <c r="L471" t="n">
        <v>1.25</v>
      </c>
      <c r="M471" t="n">
        <v>51</v>
      </c>
      <c r="N471" t="n">
        <v>46.4</v>
      </c>
      <c r="O471" t="n">
        <v>26600.32</v>
      </c>
      <c r="P471" t="n">
        <v>89.92</v>
      </c>
      <c r="Q471" t="n">
        <v>202.91</v>
      </c>
      <c r="R471" t="n">
        <v>50.75</v>
      </c>
      <c r="S471" t="n">
        <v>13.89</v>
      </c>
      <c r="T471" t="n">
        <v>16508.96</v>
      </c>
      <c r="U471" t="n">
        <v>0.27</v>
      </c>
      <c r="V471" t="n">
        <v>0.63</v>
      </c>
      <c r="W471" t="n">
        <v>0.73</v>
      </c>
      <c r="X471" t="n">
        <v>1.07</v>
      </c>
      <c r="Y471" t="n">
        <v>1</v>
      </c>
      <c r="Z471" t="n">
        <v>10</v>
      </c>
    </row>
    <row r="472">
      <c r="A472" t="n">
        <v>2</v>
      </c>
      <c r="B472" t="n">
        <v>110</v>
      </c>
      <c r="C472" t="inlineStr">
        <is>
          <t xml:space="preserve">CONCLUIDO	</t>
        </is>
      </c>
      <c r="D472" t="n">
        <v>9.692500000000001</v>
      </c>
      <c r="E472" t="n">
        <v>10.32</v>
      </c>
      <c r="F472" t="n">
        <v>5.89</v>
      </c>
      <c r="G472" t="n">
        <v>8.220000000000001</v>
      </c>
      <c r="H472" t="n">
        <v>0.12</v>
      </c>
      <c r="I472" t="n">
        <v>43</v>
      </c>
      <c r="J472" t="n">
        <v>214.19</v>
      </c>
      <c r="K472" t="n">
        <v>56.13</v>
      </c>
      <c r="L472" t="n">
        <v>1.5</v>
      </c>
      <c r="M472" t="n">
        <v>41</v>
      </c>
      <c r="N472" t="n">
        <v>46.56</v>
      </c>
      <c r="O472" t="n">
        <v>26650.41</v>
      </c>
      <c r="P472" t="n">
        <v>86.58</v>
      </c>
      <c r="Q472" t="n">
        <v>202.83</v>
      </c>
      <c r="R472" t="n">
        <v>44.18</v>
      </c>
      <c r="S472" t="n">
        <v>13.89</v>
      </c>
      <c r="T472" t="n">
        <v>13274.94</v>
      </c>
      <c r="U472" t="n">
        <v>0.31</v>
      </c>
      <c r="V472" t="n">
        <v>0.66</v>
      </c>
      <c r="W472" t="n">
        <v>0.7</v>
      </c>
      <c r="X472" t="n">
        <v>0.85</v>
      </c>
      <c r="Y472" t="n">
        <v>1</v>
      </c>
      <c r="Z472" t="n">
        <v>10</v>
      </c>
    </row>
    <row r="473">
      <c r="A473" t="n">
        <v>3</v>
      </c>
      <c r="B473" t="n">
        <v>110</v>
      </c>
      <c r="C473" t="inlineStr">
        <is>
          <t xml:space="preserve">CONCLUIDO	</t>
        </is>
      </c>
      <c r="D473" t="n">
        <v>10.1195</v>
      </c>
      <c r="E473" t="n">
        <v>9.880000000000001</v>
      </c>
      <c r="F473" t="n">
        <v>5.75</v>
      </c>
      <c r="G473" t="n">
        <v>9.58</v>
      </c>
      <c r="H473" t="n">
        <v>0.14</v>
      </c>
      <c r="I473" t="n">
        <v>36</v>
      </c>
      <c r="J473" t="n">
        <v>214.59</v>
      </c>
      <c r="K473" t="n">
        <v>56.13</v>
      </c>
      <c r="L473" t="n">
        <v>1.75</v>
      </c>
      <c r="M473" t="n">
        <v>34</v>
      </c>
      <c r="N473" t="n">
        <v>46.72</v>
      </c>
      <c r="O473" t="n">
        <v>26700.55</v>
      </c>
      <c r="P473" t="n">
        <v>84.34999999999999</v>
      </c>
      <c r="Q473" t="n">
        <v>202.82</v>
      </c>
      <c r="R473" t="n">
        <v>39.46</v>
      </c>
      <c r="S473" t="n">
        <v>13.89</v>
      </c>
      <c r="T473" t="n">
        <v>10951.8</v>
      </c>
      <c r="U473" t="n">
        <v>0.35</v>
      </c>
      <c r="V473" t="n">
        <v>0.67</v>
      </c>
      <c r="W473" t="n">
        <v>0.7</v>
      </c>
      <c r="X473" t="n">
        <v>0.71</v>
      </c>
      <c r="Y473" t="n">
        <v>1</v>
      </c>
      <c r="Z473" t="n">
        <v>10</v>
      </c>
    </row>
    <row r="474">
      <c r="A474" t="n">
        <v>4</v>
      </c>
      <c r="B474" t="n">
        <v>110</v>
      </c>
      <c r="C474" t="inlineStr">
        <is>
          <t xml:space="preserve">CONCLUIDO	</t>
        </is>
      </c>
      <c r="D474" t="n">
        <v>10.4499</v>
      </c>
      <c r="E474" t="n">
        <v>9.57</v>
      </c>
      <c r="F474" t="n">
        <v>5.65</v>
      </c>
      <c r="G474" t="n">
        <v>10.93</v>
      </c>
      <c r="H474" t="n">
        <v>0.17</v>
      </c>
      <c r="I474" t="n">
        <v>31</v>
      </c>
      <c r="J474" t="n">
        <v>215</v>
      </c>
      <c r="K474" t="n">
        <v>56.13</v>
      </c>
      <c r="L474" t="n">
        <v>2</v>
      </c>
      <c r="M474" t="n">
        <v>29</v>
      </c>
      <c r="N474" t="n">
        <v>46.87</v>
      </c>
      <c r="O474" t="n">
        <v>26750.75</v>
      </c>
      <c r="P474" t="n">
        <v>82.69</v>
      </c>
      <c r="Q474" t="n">
        <v>202.84</v>
      </c>
      <c r="R474" t="n">
        <v>36.52</v>
      </c>
      <c r="S474" t="n">
        <v>13.89</v>
      </c>
      <c r="T474" t="n">
        <v>9507.030000000001</v>
      </c>
      <c r="U474" t="n">
        <v>0.38</v>
      </c>
      <c r="V474" t="n">
        <v>0.6899999999999999</v>
      </c>
      <c r="W474" t="n">
        <v>0.6899999999999999</v>
      </c>
      <c r="X474" t="n">
        <v>0.61</v>
      </c>
      <c r="Y474" t="n">
        <v>1</v>
      </c>
      <c r="Z474" t="n">
        <v>10</v>
      </c>
    </row>
    <row r="475">
      <c r="A475" t="n">
        <v>5</v>
      </c>
      <c r="B475" t="n">
        <v>110</v>
      </c>
      <c r="C475" t="inlineStr">
        <is>
          <t xml:space="preserve">CONCLUIDO	</t>
        </is>
      </c>
      <c r="D475" t="n">
        <v>10.7309</v>
      </c>
      <c r="E475" t="n">
        <v>9.32</v>
      </c>
      <c r="F475" t="n">
        <v>5.57</v>
      </c>
      <c r="G475" t="n">
        <v>12.37</v>
      </c>
      <c r="H475" t="n">
        <v>0.19</v>
      </c>
      <c r="I475" t="n">
        <v>27</v>
      </c>
      <c r="J475" t="n">
        <v>215.41</v>
      </c>
      <c r="K475" t="n">
        <v>56.13</v>
      </c>
      <c r="L475" t="n">
        <v>2.25</v>
      </c>
      <c r="M475" t="n">
        <v>25</v>
      </c>
      <c r="N475" t="n">
        <v>47.03</v>
      </c>
      <c r="O475" t="n">
        <v>26801</v>
      </c>
      <c r="P475" t="n">
        <v>81.34999999999999</v>
      </c>
      <c r="Q475" t="n">
        <v>202.88</v>
      </c>
      <c r="R475" t="n">
        <v>34.16</v>
      </c>
      <c r="S475" t="n">
        <v>13.89</v>
      </c>
      <c r="T475" t="n">
        <v>8343.07</v>
      </c>
      <c r="U475" t="n">
        <v>0.41</v>
      </c>
      <c r="V475" t="n">
        <v>0.7</v>
      </c>
      <c r="W475" t="n">
        <v>0.68</v>
      </c>
      <c r="X475" t="n">
        <v>0.53</v>
      </c>
      <c r="Y475" t="n">
        <v>1</v>
      </c>
      <c r="Z475" t="n">
        <v>10</v>
      </c>
    </row>
    <row r="476">
      <c r="A476" t="n">
        <v>6</v>
      </c>
      <c r="B476" t="n">
        <v>110</v>
      </c>
      <c r="C476" t="inlineStr">
        <is>
          <t xml:space="preserve">CONCLUIDO	</t>
        </is>
      </c>
      <c r="D476" t="n">
        <v>10.9786</v>
      </c>
      <c r="E476" t="n">
        <v>9.109999999999999</v>
      </c>
      <c r="F476" t="n">
        <v>5.48</v>
      </c>
      <c r="G476" t="n">
        <v>13.71</v>
      </c>
      <c r="H476" t="n">
        <v>0.21</v>
      </c>
      <c r="I476" t="n">
        <v>24</v>
      </c>
      <c r="J476" t="n">
        <v>215.82</v>
      </c>
      <c r="K476" t="n">
        <v>56.13</v>
      </c>
      <c r="L476" t="n">
        <v>2.5</v>
      </c>
      <c r="M476" t="n">
        <v>22</v>
      </c>
      <c r="N476" t="n">
        <v>47.19</v>
      </c>
      <c r="O476" t="n">
        <v>26851.31</v>
      </c>
      <c r="P476" t="n">
        <v>79.95</v>
      </c>
      <c r="Q476" t="n">
        <v>202.82</v>
      </c>
      <c r="R476" t="n">
        <v>31.33</v>
      </c>
      <c r="S476" t="n">
        <v>13.89</v>
      </c>
      <c r="T476" t="n">
        <v>6943.94</v>
      </c>
      <c r="U476" t="n">
        <v>0.44</v>
      </c>
      <c r="V476" t="n">
        <v>0.71</v>
      </c>
      <c r="W476" t="n">
        <v>0.68</v>
      </c>
      <c r="X476" t="n">
        <v>0.44</v>
      </c>
      <c r="Y476" t="n">
        <v>1</v>
      </c>
      <c r="Z476" t="n">
        <v>10</v>
      </c>
    </row>
    <row r="477">
      <c r="A477" t="n">
        <v>7</v>
      </c>
      <c r="B477" t="n">
        <v>110</v>
      </c>
      <c r="C477" t="inlineStr">
        <is>
          <t xml:space="preserve">CONCLUIDO	</t>
        </is>
      </c>
      <c r="D477" t="n">
        <v>11.1115</v>
      </c>
      <c r="E477" t="n">
        <v>9</v>
      </c>
      <c r="F477" t="n">
        <v>5.46</v>
      </c>
      <c r="G477" t="n">
        <v>14.89</v>
      </c>
      <c r="H477" t="n">
        <v>0.23</v>
      </c>
      <c r="I477" t="n">
        <v>22</v>
      </c>
      <c r="J477" t="n">
        <v>216.22</v>
      </c>
      <c r="K477" t="n">
        <v>56.13</v>
      </c>
      <c r="L477" t="n">
        <v>2.75</v>
      </c>
      <c r="M477" t="n">
        <v>20</v>
      </c>
      <c r="N477" t="n">
        <v>47.35</v>
      </c>
      <c r="O477" t="n">
        <v>26901.66</v>
      </c>
      <c r="P477" t="n">
        <v>79.44</v>
      </c>
      <c r="Q477" t="n">
        <v>202.88</v>
      </c>
      <c r="R477" t="n">
        <v>30.88</v>
      </c>
      <c r="S477" t="n">
        <v>13.89</v>
      </c>
      <c r="T477" t="n">
        <v>6728.54</v>
      </c>
      <c r="U477" t="n">
        <v>0.45</v>
      </c>
      <c r="V477" t="n">
        <v>0.71</v>
      </c>
      <c r="W477" t="n">
        <v>0.67</v>
      </c>
      <c r="X477" t="n">
        <v>0.42</v>
      </c>
      <c r="Y477" t="n">
        <v>1</v>
      </c>
      <c r="Z477" t="n">
        <v>10</v>
      </c>
    </row>
    <row r="478">
      <c r="A478" t="n">
        <v>8</v>
      </c>
      <c r="B478" t="n">
        <v>110</v>
      </c>
      <c r="C478" t="inlineStr">
        <is>
          <t xml:space="preserve">CONCLUIDO	</t>
        </is>
      </c>
      <c r="D478" t="n">
        <v>11.2542</v>
      </c>
      <c r="E478" t="n">
        <v>8.890000000000001</v>
      </c>
      <c r="F478" t="n">
        <v>5.43</v>
      </c>
      <c r="G478" t="n">
        <v>16.29</v>
      </c>
      <c r="H478" t="n">
        <v>0.25</v>
      </c>
      <c r="I478" t="n">
        <v>20</v>
      </c>
      <c r="J478" t="n">
        <v>216.63</v>
      </c>
      <c r="K478" t="n">
        <v>56.13</v>
      </c>
      <c r="L478" t="n">
        <v>3</v>
      </c>
      <c r="M478" t="n">
        <v>18</v>
      </c>
      <c r="N478" t="n">
        <v>47.51</v>
      </c>
      <c r="O478" t="n">
        <v>26952.08</v>
      </c>
      <c r="P478" t="n">
        <v>78.91</v>
      </c>
      <c r="Q478" t="n">
        <v>202.84</v>
      </c>
      <c r="R478" t="n">
        <v>29.83</v>
      </c>
      <c r="S478" t="n">
        <v>13.89</v>
      </c>
      <c r="T478" t="n">
        <v>6216.55</v>
      </c>
      <c r="U478" t="n">
        <v>0.47</v>
      </c>
      <c r="V478" t="n">
        <v>0.71</v>
      </c>
      <c r="W478" t="n">
        <v>0.67</v>
      </c>
      <c r="X478" t="n">
        <v>0.39</v>
      </c>
      <c r="Y478" t="n">
        <v>1</v>
      </c>
      <c r="Z478" t="n">
        <v>10</v>
      </c>
    </row>
    <row r="479">
      <c r="A479" t="n">
        <v>9</v>
      </c>
      <c r="B479" t="n">
        <v>110</v>
      </c>
      <c r="C479" t="inlineStr">
        <is>
          <t xml:space="preserve">CONCLUIDO	</t>
        </is>
      </c>
      <c r="D479" t="n">
        <v>11.3439</v>
      </c>
      <c r="E479" t="n">
        <v>8.82</v>
      </c>
      <c r="F479" t="n">
        <v>5.4</v>
      </c>
      <c r="G479" t="n">
        <v>17.05</v>
      </c>
      <c r="H479" t="n">
        <v>0.27</v>
      </c>
      <c r="I479" t="n">
        <v>19</v>
      </c>
      <c r="J479" t="n">
        <v>217.04</v>
      </c>
      <c r="K479" t="n">
        <v>56.13</v>
      </c>
      <c r="L479" t="n">
        <v>3.25</v>
      </c>
      <c r="M479" t="n">
        <v>17</v>
      </c>
      <c r="N479" t="n">
        <v>47.66</v>
      </c>
      <c r="O479" t="n">
        <v>27002.55</v>
      </c>
      <c r="P479" t="n">
        <v>78.43000000000001</v>
      </c>
      <c r="Q479" t="n">
        <v>202.81</v>
      </c>
      <c r="R479" t="n">
        <v>28.86</v>
      </c>
      <c r="S479" t="n">
        <v>13.89</v>
      </c>
      <c r="T479" t="n">
        <v>5733.03</v>
      </c>
      <c r="U479" t="n">
        <v>0.48</v>
      </c>
      <c r="V479" t="n">
        <v>0.72</v>
      </c>
      <c r="W479" t="n">
        <v>0.67</v>
      </c>
      <c r="X479" t="n">
        <v>0.36</v>
      </c>
      <c r="Y479" t="n">
        <v>1</v>
      </c>
      <c r="Z479" t="n">
        <v>10</v>
      </c>
    </row>
    <row r="480">
      <c r="A480" t="n">
        <v>10</v>
      </c>
      <c r="B480" t="n">
        <v>110</v>
      </c>
      <c r="C480" t="inlineStr">
        <is>
          <t xml:space="preserve">CONCLUIDO	</t>
        </is>
      </c>
      <c r="D480" t="n">
        <v>11.5244</v>
      </c>
      <c r="E480" t="n">
        <v>8.68</v>
      </c>
      <c r="F480" t="n">
        <v>5.35</v>
      </c>
      <c r="G480" t="n">
        <v>18.87</v>
      </c>
      <c r="H480" t="n">
        <v>0.29</v>
      </c>
      <c r="I480" t="n">
        <v>17</v>
      </c>
      <c r="J480" t="n">
        <v>217.45</v>
      </c>
      <c r="K480" t="n">
        <v>56.13</v>
      </c>
      <c r="L480" t="n">
        <v>3.5</v>
      </c>
      <c r="M480" t="n">
        <v>15</v>
      </c>
      <c r="N480" t="n">
        <v>47.82</v>
      </c>
      <c r="O480" t="n">
        <v>27053.07</v>
      </c>
      <c r="P480" t="n">
        <v>77.28</v>
      </c>
      <c r="Q480" t="n">
        <v>202.82</v>
      </c>
      <c r="R480" t="n">
        <v>27.28</v>
      </c>
      <c r="S480" t="n">
        <v>13.89</v>
      </c>
      <c r="T480" t="n">
        <v>4954.12</v>
      </c>
      <c r="U480" t="n">
        <v>0.51</v>
      </c>
      <c r="V480" t="n">
        <v>0.72</v>
      </c>
      <c r="W480" t="n">
        <v>0.66</v>
      </c>
      <c r="X480" t="n">
        <v>0.31</v>
      </c>
      <c r="Y480" t="n">
        <v>1</v>
      </c>
      <c r="Z480" t="n">
        <v>10</v>
      </c>
    </row>
    <row r="481">
      <c r="A481" t="n">
        <v>11</v>
      </c>
      <c r="B481" t="n">
        <v>110</v>
      </c>
      <c r="C481" t="inlineStr">
        <is>
          <t xml:space="preserve">CONCLUIDO	</t>
        </is>
      </c>
      <c r="D481" t="n">
        <v>11.5923</v>
      </c>
      <c r="E481" t="n">
        <v>8.630000000000001</v>
      </c>
      <c r="F481" t="n">
        <v>5.34</v>
      </c>
      <c r="G481" t="n">
        <v>20.02</v>
      </c>
      <c r="H481" t="n">
        <v>0.31</v>
      </c>
      <c r="I481" t="n">
        <v>16</v>
      </c>
      <c r="J481" t="n">
        <v>217.86</v>
      </c>
      <c r="K481" t="n">
        <v>56.13</v>
      </c>
      <c r="L481" t="n">
        <v>3.75</v>
      </c>
      <c r="M481" t="n">
        <v>14</v>
      </c>
      <c r="N481" t="n">
        <v>47.98</v>
      </c>
      <c r="O481" t="n">
        <v>27103.65</v>
      </c>
      <c r="P481" t="n">
        <v>77.09</v>
      </c>
      <c r="Q481" t="n">
        <v>202.82</v>
      </c>
      <c r="R481" t="n">
        <v>26.86</v>
      </c>
      <c r="S481" t="n">
        <v>13.89</v>
      </c>
      <c r="T481" t="n">
        <v>4748.96</v>
      </c>
      <c r="U481" t="n">
        <v>0.52</v>
      </c>
      <c r="V481" t="n">
        <v>0.72</v>
      </c>
      <c r="W481" t="n">
        <v>0.67</v>
      </c>
      <c r="X481" t="n">
        <v>0.3</v>
      </c>
      <c r="Y481" t="n">
        <v>1</v>
      </c>
      <c r="Z481" t="n">
        <v>10</v>
      </c>
    </row>
    <row r="482">
      <c r="A482" t="n">
        <v>12</v>
      </c>
      <c r="B482" t="n">
        <v>110</v>
      </c>
      <c r="C482" t="inlineStr">
        <is>
          <t xml:space="preserve">CONCLUIDO	</t>
        </is>
      </c>
      <c r="D482" t="n">
        <v>11.6539</v>
      </c>
      <c r="E482" t="n">
        <v>8.58</v>
      </c>
      <c r="F482" t="n">
        <v>5.33</v>
      </c>
      <c r="G482" t="n">
        <v>21.34</v>
      </c>
      <c r="H482" t="n">
        <v>0.33</v>
      </c>
      <c r="I482" t="n">
        <v>15</v>
      </c>
      <c r="J482" t="n">
        <v>218.27</v>
      </c>
      <c r="K482" t="n">
        <v>56.13</v>
      </c>
      <c r="L482" t="n">
        <v>4</v>
      </c>
      <c r="M482" t="n">
        <v>13</v>
      </c>
      <c r="N482" t="n">
        <v>48.15</v>
      </c>
      <c r="O482" t="n">
        <v>27154.29</v>
      </c>
      <c r="P482" t="n">
        <v>76.92</v>
      </c>
      <c r="Q482" t="n">
        <v>202.83</v>
      </c>
      <c r="R482" t="n">
        <v>26.96</v>
      </c>
      <c r="S482" t="n">
        <v>13.89</v>
      </c>
      <c r="T482" t="n">
        <v>4805.77</v>
      </c>
      <c r="U482" t="n">
        <v>0.52</v>
      </c>
      <c r="V482" t="n">
        <v>0.73</v>
      </c>
      <c r="W482" t="n">
        <v>0.66</v>
      </c>
      <c r="X482" t="n">
        <v>0.3</v>
      </c>
      <c r="Y482" t="n">
        <v>1</v>
      </c>
      <c r="Z482" t="n">
        <v>10</v>
      </c>
    </row>
    <row r="483">
      <c r="A483" t="n">
        <v>13</v>
      </c>
      <c r="B483" t="n">
        <v>110</v>
      </c>
      <c r="C483" t="inlineStr">
        <is>
          <t xml:space="preserve">CONCLUIDO	</t>
        </is>
      </c>
      <c r="D483" t="n">
        <v>11.757</v>
      </c>
      <c r="E483" t="n">
        <v>8.51</v>
      </c>
      <c r="F483" t="n">
        <v>5.3</v>
      </c>
      <c r="G483" t="n">
        <v>22.72</v>
      </c>
      <c r="H483" t="n">
        <v>0.35</v>
      </c>
      <c r="I483" t="n">
        <v>14</v>
      </c>
      <c r="J483" t="n">
        <v>218.68</v>
      </c>
      <c r="K483" t="n">
        <v>56.13</v>
      </c>
      <c r="L483" t="n">
        <v>4.25</v>
      </c>
      <c r="M483" t="n">
        <v>12</v>
      </c>
      <c r="N483" t="n">
        <v>48.31</v>
      </c>
      <c r="O483" t="n">
        <v>27204.98</v>
      </c>
      <c r="P483" t="n">
        <v>76.29000000000001</v>
      </c>
      <c r="Q483" t="n">
        <v>202.84</v>
      </c>
      <c r="R483" t="n">
        <v>25.84</v>
      </c>
      <c r="S483" t="n">
        <v>13.89</v>
      </c>
      <c r="T483" t="n">
        <v>4249.4</v>
      </c>
      <c r="U483" t="n">
        <v>0.54</v>
      </c>
      <c r="V483" t="n">
        <v>0.73</v>
      </c>
      <c r="W483" t="n">
        <v>0.66</v>
      </c>
      <c r="X483" t="n">
        <v>0.26</v>
      </c>
      <c r="Y483" t="n">
        <v>1</v>
      </c>
      <c r="Z483" t="n">
        <v>10</v>
      </c>
    </row>
    <row r="484">
      <c r="A484" t="n">
        <v>14</v>
      </c>
      <c r="B484" t="n">
        <v>110</v>
      </c>
      <c r="C484" t="inlineStr">
        <is>
          <t xml:space="preserve">CONCLUIDO	</t>
        </is>
      </c>
      <c r="D484" t="n">
        <v>11.7563</v>
      </c>
      <c r="E484" t="n">
        <v>8.51</v>
      </c>
      <c r="F484" t="n">
        <v>5.3</v>
      </c>
      <c r="G484" t="n">
        <v>22.72</v>
      </c>
      <c r="H484" t="n">
        <v>0.36</v>
      </c>
      <c r="I484" t="n">
        <v>14</v>
      </c>
      <c r="J484" t="n">
        <v>219.09</v>
      </c>
      <c r="K484" t="n">
        <v>56.13</v>
      </c>
      <c r="L484" t="n">
        <v>4.5</v>
      </c>
      <c r="M484" t="n">
        <v>12</v>
      </c>
      <c r="N484" t="n">
        <v>48.47</v>
      </c>
      <c r="O484" t="n">
        <v>27255.72</v>
      </c>
      <c r="P484" t="n">
        <v>76.22</v>
      </c>
      <c r="Q484" t="n">
        <v>202.81</v>
      </c>
      <c r="R484" t="n">
        <v>26.01</v>
      </c>
      <c r="S484" t="n">
        <v>13.89</v>
      </c>
      <c r="T484" t="n">
        <v>4334.54</v>
      </c>
      <c r="U484" t="n">
        <v>0.53</v>
      </c>
      <c r="V484" t="n">
        <v>0.73</v>
      </c>
      <c r="W484" t="n">
        <v>0.66</v>
      </c>
      <c r="X484" t="n">
        <v>0.26</v>
      </c>
      <c r="Y484" t="n">
        <v>1</v>
      </c>
      <c r="Z484" t="n">
        <v>10</v>
      </c>
    </row>
    <row r="485">
      <c r="A485" t="n">
        <v>15</v>
      </c>
      <c r="B485" t="n">
        <v>110</v>
      </c>
      <c r="C485" t="inlineStr">
        <is>
          <t xml:space="preserve">CONCLUIDO	</t>
        </is>
      </c>
      <c r="D485" t="n">
        <v>11.8671</v>
      </c>
      <c r="E485" t="n">
        <v>8.43</v>
      </c>
      <c r="F485" t="n">
        <v>5.26</v>
      </c>
      <c r="G485" t="n">
        <v>24.3</v>
      </c>
      <c r="H485" t="n">
        <v>0.38</v>
      </c>
      <c r="I485" t="n">
        <v>13</v>
      </c>
      <c r="J485" t="n">
        <v>219.51</v>
      </c>
      <c r="K485" t="n">
        <v>56.13</v>
      </c>
      <c r="L485" t="n">
        <v>4.75</v>
      </c>
      <c r="M485" t="n">
        <v>11</v>
      </c>
      <c r="N485" t="n">
        <v>48.63</v>
      </c>
      <c r="O485" t="n">
        <v>27306.53</v>
      </c>
      <c r="P485" t="n">
        <v>75.45999999999999</v>
      </c>
      <c r="Q485" t="n">
        <v>202.82</v>
      </c>
      <c r="R485" t="n">
        <v>24.78</v>
      </c>
      <c r="S485" t="n">
        <v>13.89</v>
      </c>
      <c r="T485" t="n">
        <v>3723.09</v>
      </c>
      <c r="U485" t="n">
        <v>0.5600000000000001</v>
      </c>
      <c r="V485" t="n">
        <v>0.73</v>
      </c>
      <c r="W485" t="n">
        <v>0.65</v>
      </c>
      <c r="X485" t="n">
        <v>0.23</v>
      </c>
      <c r="Y485" t="n">
        <v>1</v>
      </c>
      <c r="Z485" t="n">
        <v>10</v>
      </c>
    </row>
    <row r="486">
      <c r="A486" t="n">
        <v>16</v>
      </c>
      <c r="B486" t="n">
        <v>110</v>
      </c>
      <c r="C486" t="inlineStr">
        <is>
          <t xml:space="preserve">CONCLUIDO	</t>
        </is>
      </c>
      <c r="D486" t="n">
        <v>11.9288</v>
      </c>
      <c r="E486" t="n">
        <v>8.380000000000001</v>
      </c>
      <c r="F486" t="n">
        <v>5.26</v>
      </c>
      <c r="G486" t="n">
        <v>26.32</v>
      </c>
      <c r="H486" t="n">
        <v>0.4</v>
      </c>
      <c r="I486" t="n">
        <v>12</v>
      </c>
      <c r="J486" t="n">
        <v>219.92</v>
      </c>
      <c r="K486" t="n">
        <v>56.13</v>
      </c>
      <c r="L486" t="n">
        <v>5</v>
      </c>
      <c r="M486" t="n">
        <v>10</v>
      </c>
      <c r="N486" t="n">
        <v>48.79</v>
      </c>
      <c r="O486" t="n">
        <v>27357.39</v>
      </c>
      <c r="P486" t="n">
        <v>75.48999999999999</v>
      </c>
      <c r="Q486" t="n">
        <v>202.81</v>
      </c>
      <c r="R486" t="n">
        <v>24.56</v>
      </c>
      <c r="S486" t="n">
        <v>13.89</v>
      </c>
      <c r="T486" t="n">
        <v>3621.46</v>
      </c>
      <c r="U486" t="n">
        <v>0.57</v>
      </c>
      <c r="V486" t="n">
        <v>0.73</v>
      </c>
      <c r="W486" t="n">
        <v>0.66</v>
      </c>
      <c r="X486" t="n">
        <v>0.23</v>
      </c>
      <c r="Y486" t="n">
        <v>1</v>
      </c>
      <c r="Z486" t="n">
        <v>10</v>
      </c>
    </row>
    <row r="487">
      <c r="A487" t="n">
        <v>17</v>
      </c>
      <c r="B487" t="n">
        <v>110</v>
      </c>
      <c r="C487" t="inlineStr">
        <is>
          <t xml:space="preserve">CONCLUIDO	</t>
        </is>
      </c>
      <c r="D487" t="n">
        <v>11.9249</v>
      </c>
      <c r="E487" t="n">
        <v>8.390000000000001</v>
      </c>
      <c r="F487" t="n">
        <v>5.27</v>
      </c>
      <c r="G487" t="n">
        <v>26.33</v>
      </c>
      <c r="H487" t="n">
        <v>0.42</v>
      </c>
      <c r="I487" t="n">
        <v>12</v>
      </c>
      <c r="J487" t="n">
        <v>220.33</v>
      </c>
      <c r="K487" t="n">
        <v>56.13</v>
      </c>
      <c r="L487" t="n">
        <v>5.25</v>
      </c>
      <c r="M487" t="n">
        <v>10</v>
      </c>
      <c r="N487" t="n">
        <v>48.95</v>
      </c>
      <c r="O487" t="n">
        <v>27408.3</v>
      </c>
      <c r="P487" t="n">
        <v>75.27</v>
      </c>
      <c r="Q487" t="n">
        <v>202.82</v>
      </c>
      <c r="R487" t="n">
        <v>24.71</v>
      </c>
      <c r="S487" t="n">
        <v>13.89</v>
      </c>
      <c r="T487" t="n">
        <v>3694.48</v>
      </c>
      <c r="U487" t="n">
        <v>0.5600000000000001</v>
      </c>
      <c r="V487" t="n">
        <v>0.73</v>
      </c>
      <c r="W487" t="n">
        <v>0.66</v>
      </c>
      <c r="X487" t="n">
        <v>0.23</v>
      </c>
      <c r="Y487" t="n">
        <v>1</v>
      </c>
      <c r="Z487" t="n">
        <v>10</v>
      </c>
    </row>
    <row r="488">
      <c r="A488" t="n">
        <v>18</v>
      </c>
      <c r="B488" t="n">
        <v>110</v>
      </c>
      <c r="C488" t="inlineStr">
        <is>
          <t xml:space="preserve">CONCLUIDO	</t>
        </is>
      </c>
      <c r="D488" t="n">
        <v>12.0281</v>
      </c>
      <c r="E488" t="n">
        <v>8.31</v>
      </c>
      <c r="F488" t="n">
        <v>5.24</v>
      </c>
      <c r="G488" t="n">
        <v>28.56</v>
      </c>
      <c r="H488" t="n">
        <v>0.44</v>
      </c>
      <c r="I488" t="n">
        <v>11</v>
      </c>
      <c r="J488" t="n">
        <v>220.74</v>
      </c>
      <c r="K488" t="n">
        <v>56.13</v>
      </c>
      <c r="L488" t="n">
        <v>5.5</v>
      </c>
      <c r="M488" t="n">
        <v>9</v>
      </c>
      <c r="N488" t="n">
        <v>49.12</v>
      </c>
      <c r="O488" t="n">
        <v>27459.27</v>
      </c>
      <c r="P488" t="n">
        <v>74.63</v>
      </c>
      <c r="Q488" t="n">
        <v>202.81</v>
      </c>
      <c r="R488" t="n">
        <v>23.91</v>
      </c>
      <c r="S488" t="n">
        <v>13.89</v>
      </c>
      <c r="T488" t="n">
        <v>3297.92</v>
      </c>
      <c r="U488" t="n">
        <v>0.58</v>
      </c>
      <c r="V488" t="n">
        <v>0.74</v>
      </c>
      <c r="W488" t="n">
        <v>0.65</v>
      </c>
      <c r="X488" t="n">
        <v>0.2</v>
      </c>
      <c r="Y488" t="n">
        <v>1</v>
      </c>
      <c r="Z488" t="n">
        <v>10</v>
      </c>
    </row>
    <row r="489">
      <c r="A489" t="n">
        <v>19</v>
      </c>
      <c r="B489" t="n">
        <v>110</v>
      </c>
      <c r="C489" t="inlineStr">
        <is>
          <t xml:space="preserve">CONCLUIDO	</t>
        </is>
      </c>
      <c r="D489" t="n">
        <v>12.0116</v>
      </c>
      <c r="E489" t="n">
        <v>8.33</v>
      </c>
      <c r="F489" t="n">
        <v>5.25</v>
      </c>
      <c r="G489" t="n">
        <v>28.63</v>
      </c>
      <c r="H489" t="n">
        <v>0.46</v>
      </c>
      <c r="I489" t="n">
        <v>11</v>
      </c>
      <c r="J489" t="n">
        <v>221.16</v>
      </c>
      <c r="K489" t="n">
        <v>56.13</v>
      </c>
      <c r="L489" t="n">
        <v>5.75</v>
      </c>
      <c r="M489" t="n">
        <v>9</v>
      </c>
      <c r="N489" t="n">
        <v>49.28</v>
      </c>
      <c r="O489" t="n">
        <v>27510.3</v>
      </c>
      <c r="P489" t="n">
        <v>74.72</v>
      </c>
      <c r="Q489" t="n">
        <v>202.81</v>
      </c>
      <c r="R489" t="n">
        <v>24.15</v>
      </c>
      <c r="S489" t="n">
        <v>13.89</v>
      </c>
      <c r="T489" t="n">
        <v>3417.84</v>
      </c>
      <c r="U489" t="n">
        <v>0.58</v>
      </c>
      <c r="V489" t="n">
        <v>0.74</v>
      </c>
      <c r="W489" t="n">
        <v>0.66</v>
      </c>
      <c r="X489" t="n">
        <v>0.21</v>
      </c>
      <c r="Y489" t="n">
        <v>1</v>
      </c>
      <c r="Z489" t="n">
        <v>10</v>
      </c>
    </row>
    <row r="490">
      <c r="A490" t="n">
        <v>20</v>
      </c>
      <c r="B490" t="n">
        <v>110</v>
      </c>
      <c r="C490" t="inlineStr">
        <is>
          <t xml:space="preserve">CONCLUIDO	</t>
        </is>
      </c>
      <c r="D490" t="n">
        <v>12.1167</v>
      </c>
      <c r="E490" t="n">
        <v>8.25</v>
      </c>
      <c r="F490" t="n">
        <v>5.22</v>
      </c>
      <c r="G490" t="n">
        <v>31.31</v>
      </c>
      <c r="H490" t="n">
        <v>0.48</v>
      </c>
      <c r="I490" t="n">
        <v>10</v>
      </c>
      <c r="J490" t="n">
        <v>221.57</v>
      </c>
      <c r="K490" t="n">
        <v>56.13</v>
      </c>
      <c r="L490" t="n">
        <v>6</v>
      </c>
      <c r="M490" t="n">
        <v>8</v>
      </c>
      <c r="N490" t="n">
        <v>49.45</v>
      </c>
      <c r="O490" t="n">
        <v>27561.39</v>
      </c>
      <c r="P490" t="n">
        <v>73.97</v>
      </c>
      <c r="Q490" t="n">
        <v>202.81</v>
      </c>
      <c r="R490" t="n">
        <v>23.2</v>
      </c>
      <c r="S490" t="n">
        <v>13.89</v>
      </c>
      <c r="T490" t="n">
        <v>2948.57</v>
      </c>
      <c r="U490" t="n">
        <v>0.6</v>
      </c>
      <c r="V490" t="n">
        <v>0.74</v>
      </c>
      <c r="W490" t="n">
        <v>0.65</v>
      </c>
      <c r="X490" t="n">
        <v>0.18</v>
      </c>
      <c r="Y490" t="n">
        <v>1</v>
      </c>
      <c r="Z490" t="n">
        <v>10</v>
      </c>
    </row>
    <row r="491">
      <c r="A491" t="n">
        <v>21</v>
      </c>
      <c r="B491" t="n">
        <v>110</v>
      </c>
      <c r="C491" t="inlineStr">
        <is>
          <t xml:space="preserve">CONCLUIDO	</t>
        </is>
      </c>
      <c r="D491" t="n">
        <v>12.1257</v>
      </c>
      <c r="E491" t="n">
        <v>8.25</v>
      </c>
      <c r="F491" t="n">
        <v>5.21</v>
      </c>
      <c r="G491" t="n">
        <v>31.27</v>
      </c>
      <c r="H491" t="n">
        <v>0.5</v>
      </c>
      <c r="I491" t="n">
        <v>10</v>
      </c>
      <c r="J491" t="n">
        <v>221.99</v>
      </c>
      <c r="K491" t="n">
        <v>56.13</v>
      </c>
      <c r="L491" t="n">
        <v>6.25</v>
      </c>
      <c r="M491" t="n">
        <v>8</v>
      </c>
      <c r="N491" t="n">
        <v>49.61</v>
      </c>
      <c r="O491" t="n">
        <v>27612.53</v>
      </c>
      <c r="P491" t="n">
        <v>73.97</v>
      </c>
      <c r="Q491" t="n">
        <v>202.81</v>
      </c>
      <c r="R491" t="n">
        <v>23.11</v>
      </c>
      <c r="S491" t="n">
        <v>13.89</v>
      </c>
      <c r="T491" t="n">
        <v>2902.78</v>
      </c>
      <c r="U491" t="n">
        <v>0.6</v>
      </c>
      <c r="V491" t="n">
        <v>0.74</v>
      </c>
      <c r="W491" t="n">
        <v>0.65</v>
      </c>
      <c r="X491" t="n">
        <v>0.17</v>
      </c>
      <c r="Y491" t="n">
        <v>1</v>
      </c>
      <c r="Z491" t="n">
        <v>10</v>
      </c>
    </row>
    <row r="492">
      <c r="A492" t="n">
        <v>22</v>
      </c>
      <c r="B492" t="n">
        <v>110</v>
      </c>
      <c r="C492" t="inlineStr">
        <is>
          <t xml:space="preserve">CONCLUIDO	</t>
        </is>
      </c>
      <c r="D492" t="n">
        <v>12.1224</v>
      </c>
      <c r="E492" t="n">
        <v>8.25</v>
      </c>
      <c r="F492" t="n">
        <v>5.21</v>
      </c>
      <c r="G492" t="n">
        <v>31.29</v>
      </c>
      <c r="H492" t="n">
        <v>0.52</v>
      </c>
      <c r="I492" t="n">
        <v>10</v>
      </c>
      <c r="J492" t="n">
        <v>222.4</v>
      </c>
      <c r="K492" t="n">
        <v>56.13</v>
      </c>
      <c r="L492" t="n">
        <v>6.5</v>
      </c>
      <c r="M492" t="n">
        <v>8</v>
      </c>
      <c r="N492" t="n">
        <v>49.78</v>
      </c>
      <c r="O492" t="n">
        <v>27663.85</v>
      </c>
      <c r="P492" t="n">
        <v>73.8</v>
      </c>
      <c r="Q492" t="n">
        <v>202.84</v>
      </c>
      <c r="R492" t="n">
        <v>23.18</v>
      </c>
      <c r="S492" t="n">
        <v>13.89</v>
      </c>
      <c r="T492" t="n">
        <v>2938.97</v>
      </c>
      <c r="U492" t="n">
        <v>0.6</v>
      </c>
      <c r="V492" t="n">
        <v>0.74</v>
      </c>
      <c r="W492" t="n">
        <v>0.65</v>
      </c>
      <c r="X492" t="n">
        <v>0.18</v>
      </c>
      <c r="Y492" t="n">
        <v>1</v>
      </c>
      <c r="Z492" t="n">
        <v>10</v>
      </c>
    </row>
    <row r="493">
      <c r="A493" t="n">
        <v>23</v>
      </c>
      <c r="B493" t="n">
        <v>110</v>
      </c>
      <c r="C493" t="inlineStr">
        <is>
          <t xml:space="preserve">CONCLUIDO	</t>
        </is>
      </c>
      <c r="D493" t="n">
        <v>12.2042</v>
      </c>
      <c r="E493" t="n">
        <v>8.19</v>
      </c>
      <c r="F493" t="n">
        <v>5.2</v>
      </c>
      <c r="G493" t="n">
        <v>34.67</v>
      </c>
      <c r="H493" t="n">
        <v>0.54</v>
      </c>
      <c r="I493" t="n">
        <v>9</v>
      </c>
      <c r="J493" t="n">
        <v>222.82</v>
      </c>
      <c r="K493" t="n">
        <v>56.13</v>
      </c>
      <c r="L493" t="n">
        <v>6.75</v>
      </c>
      <c r="M493" t="n">
        <v>7</v>
      </c>
      <c r="N493" t="n">
        <v>49.94</v>
      </c>
      <c r="O493" t="n">
        <v>27715.11</v>
      </c>
      <c r="P493" t="n">
        <v>73.34999999999999</v>
      </c>
      <c r="Q493" t="n">
        <v>202.81</v>
      </c>
      <c r="R493" t="n">
        <v>22.73</v>
      </c>
      <c r="S493" t="n">
        <v>13.89</v>
      </c>
      <c r="T493" t="n">
        <v>2719.86</v>
      </c>
      <c r="U493" t="n">
        <v>0.61</v>
      </c>
      <c r="V493" t="n">
        <v>0.74</v>
      </c>
      <c r="W493" t="n">
        <v>0.65</v>
      </c>
      <c r="X493" t="n">
        <v>0.16</v>
      </c>
      <c r="Y493" t="n">
        <v>1</v>
      </c>
      <c r="Z493" t="n">
        <v>10</v>
      </c>
    </row>
    <row r="494">
      <c r="A494" t="n">
        <v>24</v>
      </c>
      <c r="B494" t="n">
        <v>110</v>
      </c>
      <c r="C494" t="inlineStr">
        <is>
          <t xml:space="preserve">CONCLUIDO	</t>
        </is>
      </c>
      <c r="D494" t="n">
        <v>12.2046</v>
      </c>
      <c r="E494" t="n">
        <v>8.19</v>
      </c>
      <c r="F494" t="n">
        <v>5.2</v>
      </c>
      <c r="G494" t="n">
        <v>34.67</v>
      </c>
      <c r="H494" t="n">
        <v>0.5600000000000001</v>
      </c>
      <c r="I494" t="n">
        <v>9</v>
      </c>
      <c r="J494" t="n">
        <v>223.23</v>
      </c>
      <c r="K494" t="n">
        <v>56.13</v>
      </c>
      <c r="L494" t="n">
        <v>7</v>
      </c>
      <c r="M494" t="n">
        <v>7</v>
      </c>
      <c r="N494" t="n">
        <v>50.11</v>
      </c>
      <c r="O494" t="n">
        <v>27766.43</v>
      </c>
      <c r="P494" t="n">
        <v>73.14</v>
      </c>
      <c r="Q494" t="n">
        <v>202.83</v>
      </c>
      <c r="R494" t="n">
        <v>22.7</v>
      </c>
      <c r="S494" t="n">
        <v>13.89</v>
      </c>
      <c r="T494" t="n">
        <v>2703.5</v>
      </c>
      <c r="U494" t="n">
        <v>0.61</v>
      </c>
      <c r="V494" t="n">
        <v>0.74</v>
      </c>
      <c r="W494" t="n">
        <v>0.65</v>
      </c>
      <c r="X494" t="n">
        <v>0.16</v>
      </c>
      <c r="Y494" t="n">
        <v>1</v>
      </c>
      <c r="Z494" t="n">
        <v>10</v>
      </c>
    </row>
    <row r="495">
      <c r="A495" t="n">
        <v>25</v>
      </c>
      <c r="B495" t="n">
        <v>110</v>
      </c>
      <c r="C495" t="inlineStr">
        <is>
          <t xml:space="preserve">CONCLUIDO	</t>
        </is>
      </c>
      <c r="D495" t="n">
        <v>12.2009</v>
      </c>
      <c r="E495" t="n">
        <v>8.199999999999999</v>
      </c>
      <c r="F495" t="n">
        <v>5.2</v>
      </c>
      <c r="G495" t="n">
        <v>34.69</v>
      </c>
      <c r="H495" t="n">
        <v>0.58</v>
      </c>
      <c r="I495" t="n">
        <v>9</v>
      </c>
      <c r="J495" t="n">
        <v>223.65</v>
      </c>
      <c r="K495" t="n">
        <v>56.13</v>
      </c>
      <c r="L495" t="n">
        <v>7.25</v>
      </c>
      <c r="M495" t="n">
        <v>7</v>
      </c>
      <c r="N495" t="n">
        <v>50.27</v>
      </c>
      <c r="O495" t="n">
        <v>27817.81</v>
      </c>
      <c r="P495" t="n">
        <v>73.14</v>
      </c>
      <c r="Q495" t="n">
        <v>202.81</v>
      </c>
      <c r="R495" t="n">
        <v>22.72</v>
      </c>
      <c r="S495" t="n">
        <v>13.89</v>
      </c>
      <c r="T495" t="n">
        <v>2715.52</v>
      </c>
      <c r="U495" t="n">
        <v>0.61</v>
      </c>
      <c r="V495" t="n">
        <v>0.74</v>
      </c>
      <c r="W495" t="n">
        <v>0.65</v>
      </c>
      <c r="X495" t="n">
        <v>0.17</v>
      </c>
      <c r="Y495" t="n">
        <v>1</v>
      </c>
      <c r="Z495" t="n">
        <v>10</v>
      </c>
    </row>
    <row r="496">
      <c r="A496" t="n">
        <v>26</v>
      </c>
      <c r="B496" t="n">
        <v>110</v>
      </c>
      <c r="C496" t="inlineStr">
        <is>
          <t xml:space="preserve">CONCLUIDO	</t>
        </is>
      </c>
      <c r="D496" t="n">
        <v>12.2787</v>
      </c>
      <c r="E496" t="n">
        <v>8.140000000000001</v>
      </c>
      <c r="F496" t="n">
        <v>5.19</v>
      </c>
      <c r="G496" t="n">
        <v>38.95</v>
      </c>
      <c r="H496" t="n">
        <v>0.59</v>
      </c>
      <c r="I496" t="n">
        <v>8</v>
      </c>
      <c r="J496" t="n">
        <v>224.07</v>
      </c>
      <c r="K496" t="n">
        <v>56.13</v>
      </c>
      <c r="L496" t="n">
        <v>7.5</v>
      </c>
      <c r="M496" t="n">
        <v>6</v>
      </c>
      <c r="N496" t="n">
        <v>50.44</v>
      </c>
      <c r="O496" t="n">
        <v>27869.24</v>
      </c>
      <c r="P496" t="n">
        <v>72.81999999999999</v>
      </c>
      <c r="Q496" t="n">
        <v>202.81</v>
      </c>
      <c r="R496" t="n">
        <v>22.37</v>
      </c>
      <c r="S496" t="n">
        <v>13.89</v>
      </c>
      <c r="T496" t="n">
        <v>2543.95</v>
      </c>
      <c r="U496" t="n">
        <v>0.62</v>
      </c>
      <c r="V496" t="n">
        <v>0.74</v>
      </c>
      <c r="W496" t="n">
        <v>0.65</v>
      </c>
      <c r="X496" t="n">
        <v>0.16</v>
      </c>
      <c r="Y496" t="n">
        <v>1</v>
      </c>
      <c r="Z496" t="n">
        <v>10</v>
      </c>
    </row>
    <row r="497">
      <c r="A497" t="n">
        <v>27</v>
      </c>
      <c r="B497" t="n">
        <v>110</v>
      </c>
      <c r="C497" t="inlineStr">
        <is>
          <t xml:space="preserve">CONCLUIDO	</t>
        </is>
      </c>
      <c r="D497" t="n">
        <v>12.2871</v>
      </c>
      <c r="E497" t="n">
        <v>8.140000000000001</v>
      </c>
      <c r="F497" t="n">
        <v>5.19</v>
      </c>
      <c r="G497" t="n">
        <v>38.91</v>
      </c>
      <c r="H497" t="n">
        <v>0.61</v>
      </c>
      <c r="I497" t="n">
        <v>8</v>
      </c>
      <c r="J497" t="n">
        <v>224.49</v>
      </c>
      <c r="K497" t="n">
        <v>56.13</v>
      </c>
      <c r="L497" t="n">
        <v>7.75</v>
      </c>
      <c r="M497" t="n">
        <v>6</v>
      </c>
      <c r="N497" t="n">
        <v>50.61</v>
      </c>
      <c r="O497" t="n">
        <v>27920.73</v>
      </c>
      <c r="P497" t="n">
        <v>72.76000000000001</v>
      </c>
      <c r="Q497" t="n">
        <v>202.81</v>
      </c>
      <c r="R497" t="n">
        <v>22.24</v>
      </c>
      <c r="S497" t="n">
        <v>13.89</v>
      </c>
      <c r="T497" t="n">
        <v>2479.44</v>
      </c>
      <c r="U497" t="n">
        <v>0.62</v>
      </c>
      <c r="V497" t="n">
        <v>0.75</v>
      </c>
      <c r="W497" t="n">
        <v>0.65</v>
      </c>
      <c r="X497" t="n">
        <v>0.15</v>
      </c>
      <c r="Y497" t="n">
        <v>1</v>
      </c>
      <c r="Z497" t="n">
        <v>10</v>
      </c>
    </row>
    <row r="498">
      <c r="A498" t="n">
        <v>28</v>
      </c>
      <c r="B498" t="n">
        <v>110</v>
      </c>
      <c r="C498" t="inlineStr">
        <is>
          <t xml:space="preserve">CONCLUIDO	</t>
        </is>
      </c>
      <c r="D498" t="n">
        <v>12.309</v>
      </c>
      <c r="E498" t="n">
        <v>8.119999999999999</v>
      </c>
      <c r="F498" t="n">
        <v>5.17</v>
      </c>
      <c r="G498" t="n">
        <v>38.8</v>
      </c>
      <c r="H498" t="n">
        <v>0.63</v>
      </c>
      <c r="I498" t="n">
        <v>8</v>
      </c>
      <c r="J498" t="n">
        <v>224.9</v>
      </c>
      <c r="K498" t="n">
        <v>56.13</v>
      </c>
      <c r="L498" t="n">
        <v>8</v>
      </c>
      <c r="M498" t="n">
        <v>6</v>
      </c>
      <c r="N498" t="n">
        <v>50.78</v>
      </c>
      <c r="O498" t="n">
        <v>27972.28</v>
      </c>
      <c r="P498" t="n">
        <v>72.19</v>
      </c>
      <c r="Q498" t="n">
        <v>202.81</v>
      </c>
      <c r="R498" t="n">
        <v>21.87</v>
      </c>
      <c r="S498" t="n">
        <v>13.89</v>
      </c>
      <c r="T498" t="n">
        <v>2294.72</v>
      </c>
      <c r="U498" t="n">
        <v>0.64</v>
      </c>
      <c r="V498" t="n">
        <v>0.75</v>
      </c>
      <c r="W498" t="n">
        <v>0.65</v>
      </c>
      <c r="X498" t="n">
        <v>0.14</v>
      </c>
      <c r="Y498" t="n">
        <v>1</v>
      </c>
      <c r="Z498" t="n">
        <v>10</v>
      </c>
    </row>
    <row r="499">
      <c r="A499" t="n">
        <v>29</v>
      </c>
      <c r="B499" t="n">
        <v>110</v>
      </c>
      <c r="C499" t="inlineStr">
        <is>
          <t xml:space="preserve">CONCLUIDO	</t>
        </is>
      </c>
      <c r="D499" t="n">
        <v>12.306</v>
      </c>
      <c r="E499" t="n">
        <v>8.130000000000001</v>
      </c>
      <c r="F499" t="n">
        <v>5.18</v>
      </c>
      <c r="G499" t="n">
        <v>38.82</v>
      </c>
      <c r="H499" t="n">
        <v>0.65</v>
      </c>
      <c r="I499" t="n">
        <v>8</v>
      </c>
      <c r="J499" t="n">
        <v>225.32</v>
      </c>
      <c r="K499" t="n">
        <v>56.13</v>
      </c>
      <c r="L499" t="n">
        <v>8.25</v>
      </c>
      <c r="M499" t="n">
        <v>6</v>
      </c>
      <c r="N499" t="n">
        <v>50.95</v>
      </c>
      <c r="O499" t="n">
        <v>28023.89</v>
      </c>
      <c r="P499" t="n">
        <v>72.06999999999999</v>
      </c>
      <c r="Q499" t="n">
        <v>202.81</v>
      </c>
      <c r="R499" t="n">
        <v>21.91</v>
      </c>
      <c r="S499" t="n">
        <v>13.89</v>
      </c>
      <c r="T499" t="n">
        <v>2313.89</v>
      </c>
      <c r="U499" t="n">
        <v>0.63</v>
      </c>
      <c r="V499" t="n">
        <v>0.75</v>
      </c>
      <c r="W499" t="n">
        <v>0.65</v>
      </c>
      <c r="X499" t="n">
        <v>0.14</v>
      </c>
      <c r="Y499" t="n">
        <v>1</v>
      </c>
      <c r="Z499" t="n">
        <v>10</v>
      </c>
    </row>
    <row r="500">
      <c r="A500" t="n">
        <v>30</v>
      </c>
      <c r="B500" t="n">
        <v>110</v>
      </c>
      <c r="C500" t="inlineStr">
        <is>
          <t xml:space="preserve">CONCLUIDO	</t>
        </is>
      </c>
      <c r="D500" t="n">
        <v>12.3031</v>
      </c>
      <c r="E500" t="n">
        <v>8.130000000000001</v>
      </c>
      <c r="F500" t="n">
        <v>5.18</v>
      </c>
      <c r="G500" t="n">
        <v>38.83</v>
      </c>
      <c r="H500" t="n">
        <v>0.67</v>
      </c>
      <c r="I500" t="n">
        <v>8</v>
      </c>
      <c r="J500" t="n">
        <v>225.74</v>
      </c>
      <c r="K500" t="n">
        <v>56.13</v>
      </c>
      <c r="L500" t="n">
        <v>8.5</v>
      </c>
      <c r="M500" t="n">
        <v>6</v>
      </c>
      <c r="N500" t="n">
        <v>51.11</v>
      </c>
      <c r="O500" t="n">
        <v>28075.56</v>
      </c>
      <c r="P500" t="n">
        <v>71.91</v>
      </c>
      <c r="Q500" t="n">
        <v>202.82</v>
      </c>
      <c r="R500" t="n">
        <v>21.91</v>
      </c>
      <c r="S500" t="n">
        <v>13.89</v>
      </c>
      <c r="T500" t="n">
        <v>2314.57</v>
      </c>
      <c r="U500" t="n">
        <v>0.63</v>
      </c>
      <c r="V500" t="n">
        <v>0.75</v>
      </c>
      <c r="W500" t="n">
        <v>0.65</v>
      </c>
      <c r="X500" t="n">
        <v>0.14</v>
      </c>
      <c r="Y500" t="n">
        <v>1</v>
      </c>
      <c r="Z500" t="n">
        <v>10</v>
      </c>
    </row>
    <row r="501">
      <c r="A501" t="n">
        <v>31</v>
      </c>
      <c r="B501" t="n">
        <v>110</v>
      </c>
      <c r="C501" t="inlineStr">
        <is>
          <t xml:space="preserve">CONCLUIDO	</t>
        </is>
      </c>
      <c r="D501" t="n">
        <v>12.3941</v>
      </c>
      <c r="E501" t="n">
        <v>8.07</v>
      </c>
      <c r="F501" t="n">
        <v>5.16</v>
      </c>
      <c r="G501" t="n">
        <v>44.23</v>
      </c>
      <c r="H501" t="n">
        <v>0.6899999999999999</v>
      </c>
      <c r="I501" t="n">
        <v>7</v>
      </c>
      <c r="J501" t="n">
        <v>226.16</v>
      </c>
      <c r="K501" t="n">
        <v>56.13</v>
      </c>
      <c r="L501" t="n">
        <v>8.75</v>
      </c>
      <c r="M501" t="n">
        <v>5</v>
      </c>
      <c r="N501" t="n">
        <v>51.28</v>
      </c>
      <c r="O501" t="n">
        <v>28127.29</v>
      </c>
      <c r="P501" t="n">
        <v>71.52</v>
      </c>
      <c r="Q501" t="n">
        <v>202.85</v>
      </c>
      <c r="R501" t="n">
        <v>21.48</v>
      </c>
      <c r="S501" t="n">
        <v>13.89</v>
      </c>
      <c r="T501" t="n">
        <v>2102.59</v>
      </c>
      <c r="U501" t="n">
        <v>0.65</v>
      </c>
      <c r="V501" t="n">
        <v>0.75</v>
      </c>
      <c r="W501" t="n">
        <v>0.65</v>
      </c>
      <c r="X501" t="n">
        <v>0.12</v>
      </c>
      <c r="Y501" t="n">
        <v>1</v>
      </c>
      <c r="Z501" t="n">
        <v>10</v>
      </c>
    </row>
    <row r="502">
      <c r="A502" t="n">
        <v>32</v>
      </c>
      <c r="B502" t="n">
        <v>110</v>
      </c>
      <c r="C502" t="inlineStr">
        <is>
          <t xml:space="preserve">CONCLUIDO	</t>
        </is>
      </c>
      <c r="D502" t="n">
        <v>12.4061</v>
      </c>
      <c r="E502" t="n">
        <v>8.06</v>
      </c>
      <c r="F502" t="n">
        <v>5.15</v>
      </c>
      <c r="G502" t="n">
        <v>44.16</v>
      </c>
      <c r="H502" t="n">
        <v>0.71</v>
      </c>
      <c r="I502" t="n">
        <v>7</v>
      </c>
      <c r="J502" t="n">
        <v>226.58</v>
      </c>
      <c r="K502" t="n">
        <v>56.13</v>
      </c>
      <c r="L502" t="n">
        <v>9</v>
      </c>
      <c r="M502" t="n">
        <v>5</v>
      </c>
      <c r="N502" t="n">
        <v>51.45</v>
      </c>
      <c r="O502" t="n">
        <v>28179.08</v>
      </c>
      <c r="P502" t="n">
        <v>71.51000000000001</v>
      </c>
      <c r="Q502" t="n">
        <v>202.81</v>
      </c>
      <c r="R502" t="n">
        <v>21.04</v>
      </c>
      <c r="S502" t="n">
        <v>13.89</v>
      </c>
      <c r="T502" t="n">
        <v>1886.85</v>
      </c>
      <c r="U502" t="n">
        <v>0.66</v>
      </c>
      <c r="V502" t="n">
        <v>0.75</v>
      </c>
      <c r="W502" t="n">
        <v>0.65</v>
      </c>
      <c r="X502" t="n">
        <v>0.11</v>
      </c>
      <c r="Y502" t="n">
        <v>1</v>
      </c>
      <c r="Z502" t="n">
        <v>10</v>
      </c>
    </row>
    <row r="503">
      <c r="A503" t="n">
        <v>33</v>
      </c>
      <c r="B503" t="n">
        <v>110</v>
      </c>
      <c r="C503" t="inlineStr">
        <is>
          <t xml:space="preserve">CONCLUIDO	</t>
        </is>
      </c>
      <c r="D503" t="n">
        <v>12.4005</v>
      </c>
      <c r="E503" t="n">
        <v>8.06</v>
      </c>
      <c r="F503" t="n">
        <v>5.16</v>
      </c>
      <c r="G503" t="n">
        <v>44.19</v>
      </c>
      <c r="H503" t="n">
        <v>0.72</v>
      </c>
      <c r="I503" t="n">
        <v>7</v>
      </c>
      <c r="J503" t="n">
        <v>227</v>
      </c>
      <c r="K503" t="n">
        <v>56.13</v>
      </c>
      <c r="L503" t="n">
        <v>9.25</v>
      </c>
      <c r="M503" t="n">
        <v>5</v>
      </c>
      <c r="N503" t="n">
        <v>51.62</v>
      </c>
      <c r="O503" t="n">
        <v>28230.92</v>
      </c>
      <c r="P503" t="n">
        <v>71.52</v>
      </c>
      <c r="Q503" t="n">
        <v>202.81</v>
      </c>
      <c r="R503" t="n">
        <v>21.29</v>
      </c>
      <c r="S503" t="n">
        <v>13.89</v>
      </c>
      <c r="T503" t="n">
        <v>2011.57</v>
      </c>
      <c r="U503" t="n">
        <v>0.65</v>
      </c>
      <c r="V503" t="n">
        <v>0.75</v>
      </c>
      <c r="W503" t="n">
        <v>0.65</v>
      </c>
      <c r="X503" t="n">
        <v>0.12</v>
      </c>
      <c r="Y503" t="n">
        <v>1</v>
      </c>
      <c r="Z503" t="n">
        <v>10</v>
      </c>
    </row>
    <row r="504">
      <c r="A504" t="n">
        <v>34</v>
      </c>
      <c r="B504" t="n">
        <v>110</v>
      </c>
      <c r="C504" t="inlineStr">
        <is>
          <t xml:space="preserve">CONCLUIDO	</t>
        </is>
      </c>
      <c r="D504" t="n">
        <v>12.3835</v>
      </c>
      <c r="E504" t="n">
        <v>8.08</v>
      </c>
      <c r="F504" t="n">
        <v>5.17</v>
      </c>
      <c r="G504" t="n">
        <v>44.29</v>
      </c>
      <c r="H504" t="n">
        <v>0.74</v>
      </c>
      <c r="I504" t="n">
        <v>7</v>
      </c>
      <c r="J504" t="n">
        <v>227.42</v>
      </c>
      <c r="K504" t="n">
        <v>56.13</v>
      </c>
      <c r="L504" t="n">
        <v>9.5</v>
      </c>
      <c r="M504" t="n">
        <v>5</v>
      </c>
      <c r="N504" t="n">
        <v>51.8</v>
      </c>
      <c r="O504" t="n">
        <v>28282.83</v>
      </c>
      <c r="P504" t="n">
        <v>71.56</v>
      </c>
      <c r="Q504" t="n">
        <v>202.81</v>
      </c>
      <c r="R504" t="n">
        <v>21.65</v>
      </c>
      <c r="S504" t="n">
        <v>13.89</v>
      </c>
      <c r="T504" t="n">
        <v>2190.83</v>
      </c>
      <c r="U504" t="n">
        <v>0.64</v>
      </c>
      <c r="V504" t="n">
        <v>0.75</v>
      </c>
      <c r="W504" t="n">
        <v>0.65</v>
      </c>
      <c r="X504" t="n">
        <v>0.13</v>
      </c>
      <c r="Y504" t="n">
        <v>1</v>
      </c>
      <c r="Z504" t="n">
        <v>10</v>
      </c>
    </row>
    <row r="505">
      <c r="A505" t="n">
        <v>35</v>
      </c>
      <c r="B505" t="n">
        <v>110</v>
      </c>
      <c r="C505" t="inlineStr">
        <is>
          <t xml:space="preserve">CONCLUIDO	</t>
        </is>
      </c>
      <c r="D505" t="n">
        <v>12.3924</v>
      </c>
      <c r="E505" t="n">
        <v>8.07</v>
      </c>
      <c r="F505" t="n">
        <v>5.16</v>
      </c>
      <c r="G505" t="n">
        <v>44.24</v>
      </c>
      <c r="H505" t="n">
        <v>0.76</v>
      </c>
      <c r="I505" t="n">
        <v>7</v>
      </c>
      <c r="J505" t="n">
        <v>227.84</v>
      </c>
      <c r="K505" t="n">
        <v>56.13</v>
      </c>
      <c r="L505" t="n">
        <v>9.75</v>
      </c>
      <c r="M505" t="n">
        <v>5</v>
      </c>
      <c r="N505" t="n">
        <v>51.97</v>
      </c>
      <c r="O505" t="n">
        <v>28334.8</v>
      </c>
      <c r="P505" t="n">
        <v>71.18000000000001</v>
      </c>
      <c r="Q505" t="n">
        <v>202.82</v>
      </c>
      <c r="R505" t="n">
        <v>21.45</v>
      </c>
      <c r="S505" t="n">
        <v>13.89</v>
      </c>
      <c r="T505" t="n">
        <v>2089.67</v>
      </c>
      <c r="U505" t="n">
        <v>0.65</v>
      </c>
      <c r="V505" t="n">
        <v>0.75</v>
      </c>
      <c r="W505" t="n">
        <v>0.65</v>
      </c>
      <c r="X505" t="n">
        <v>0.12</v>
      </c>
      <c r="Y505" t="n">
        <v>1</v>
      </c>
      <c r="Z505" t="n">
        <v>10</v>
      </c>
    </row>
    <row r="506">
      <c r="A506" t="n">
        <v>36</v>
      </c>
      <c r="B506" t="n">
        <v>110</v>
      </c>
      <c r="C506" t="inlineStr">
        <is>
          <t xml:space="preserve">CONCLUIDO	</t>
        </is>
      </c>
      <c r="D506" t="n">
        <v>12.3843</v>
      </c>
      <c r="E506" t="n">
        <v>8.07</v>
      </c>
      <c r="F506" t="n">
        <v>5.17</v>
      </c>
      <c r="G506" t="n">
        <v>44.28</v>
      </c>
      <c r="H506" t="n">
        <v>0.78</v>
      </c>
      <c r="I506" t="n">
        <v>7</v>
      </c>
      <c r="J506" t="n">
        <v>228.27</v>
      </c>
      <c r="K506" t="n">
        <v>56.13</v>
      </c>
      <c r="L506" t="n">
        <v>10</v>
      </c>
      <c r="M506" t="n">
        <v>5</v>
      </c>
      <c r="N506" t="n">
        <v>52.14</v>
      </c>
      <c r="O506" t="n">
        <v>28386.82</v>
      </c>
      <c r="P506" t="n">
        <v>70.92</v>
      </c>
      <c r="Q506" t="n">
        <v>202.82</v>
      </c>
      <c r="R506" t="n">
        <v>21.67</v>
      </c>
      <c r="S506" t="n">
        <v>13.89</v>
      </c>
      <c r="T506" t="n">
        <v>2201.3</v>
      </c>
      <c r="U506" t="n">
        <v>0.64</v>
      </c>
      <c r="V506" t="n">
        <v>0.75</v>
      </c>
      <c r="W506" t="n">
        <v>0.65</v>
      </c>
      <c r="X506" t="n">
        <v>0.13</v>
      </c>
      <c r="Y506" t="n">
        <v>1</v>
      </c>
      <c r="Z506" t="n">
        <v>10</v>
      </c>
    </row>
    <row r="507">
      <c r="A507" t="n">
        <v>37</v>
      </c>
      <c r="B507" t="n">
        <v>110</v>
      </c>
      <c r="C507" t="inlineStr">
        <is>
          <t xml:space="preserve">CONCLUIDO	</t>
        </is>
      </c>
      <c r="D507" t="n">
        <v>12.4983</v>
      </c>
      <c r="E507" t="n">
        <v>8</v>
      </c>
      <c r="F507" t="n">
        <v>5.13</v>
      </c>
      <c r="G507" t="n">
        <v>51.35</v>
      </c>
      <c r="H507" t="n">
        <v>0.8</v>
      </c>
      <c r="I507" t="n">
        <v>6</v>
      </c>
      <c r="J507" t="n">
        <v>228.69</v>
      </c>
      <c r="K507" t="n">
        <v>56.13</v>
      </c>
      <c r="L507" t="n">
        <v>10.25</v>
      </c>
      <c r="M507" t="n">
        <v>4</v>
      </c>
      <c r="N507" t="n">
        <v>52.31</v>
      </c>
      <c r="O507" t="n">
        <v>28438.91</v>
      </c>
      <c r="P507" t="n">
        <v>70.34999999999999</v>
      </c>
      <c r="Q507" t="n">
        <v>202.84</v>
      </c>
      <c r="R507" t="n">
        <v>20.67</v>
      </c>
      <c r="S507" t="n">
        <v>13.89</v>
      </c>
      <c r="T507" t="n">
        <v>1703.34</v>
      </c>
      <c r="U507" t="n">
        <v>0.67</v>
      </c>
      <c r="V507" t="n">
        <v>0.75</v>
      </c>
      <c r="W507" t="n">
        <v>0.65</v>
      </c>
      <c r="X507" t="n">
        <v>0.1</v>
      </c>
      <c r="Y507" t="n">
        <v>1</v>
      </c>
      <c r="Z507" t="n">
        <v>10</v>
      </c>
    </row>
    <row r="508">
      <c r="A508" t="n">
        <v>38</v>
      </c>
      <c r="B508" t="n">
        <v>110</v>
      </c>
      <c r="C508" t="inlineStr">
        <is>
          <t xml:space="preserve">CONCLUIDO	</t>
        </is>
      </c>
      <c r="D508" t="n">
        <v>12.4913</v>
      </c>
      <c r="E508" t="n">
        <v>8.01</v>
      </c>
      <c r="F508" t="n">
        <v>5.14</v>
      </c>
      <c r="G508" t="n">
        <v>51.39</v>
      </c>
      <c r="H508" t="n">
        <v>0.8100000000000001</v>
      </c>
      <c r="I508" t="n">
        <v>6</v>
      </c>
      <c r="J508" t="n">
        <v>229.11</v>
      </c>
      <c r="K508" t="n">
        <v>56.13</v>
      </c>
      <c r="L508" t="n">
        <v>10.5</v>
      </c>
      <c r="M508" t="n">
        <v>4</v>
      </c>
      <c r="N508" t="n">
        <v>52.48</v>
      </c>
      <c r="O508" t="n">
        <v>28491.06</v>
      </c>
      <c r="P508" t="n">
        <v>70.36</v>
      </c>
      <c r="Q508" t="n">
        <v>202.83</v>
      </c>
      <c r="R508" t="n">
        <v>20.77</v>
      </c>
      <c r="S508" t="n">
        <v>13.89</v>
      </c>
      <c r="T508" t="n">
        <v>1756.22</v>
      </c>
      <c r="U508" t="n">
        <v>0.67</v>
      </c>
      <c r="V508" t="n">
        <v>0.75</v>
      </c>
      <c r="W508" t="n">
        <v>0.65</v>
      </c>
      <c r="X508" t="n">
        <v>0.1</v>
      </c>
      <c r="Y508" t="n">
        <v>1</v>
      </c>
      <c r="Z508" t="n">
        <v>10</v>
      </c>
    </row>
    <row r="509">
      <c r="A509" t="n">
        <v>39</v>
      </c>
      <c r="B509" t="n">
        <v>110</v>
      </c>
      <c r="C509" t="inlineStr">
        <is>
          <t xml:space="preserve">CONCLUIDO	</t>
        </is>
      </c>
      <c r="D509" t="n">
        <v>12.497</v>
      </c>
      <c r="E509" t="n">
        <v>8</v>
      </c>
      <c r="F509" t="n">
        <v>5.14</v>
      </c>
      <c r="G509" t="n">
        <v>51.36</v>
      </c>
      <c r="H509" t="n">
        <v>0.83</v>
      </c>
      <c r="I509" t="n">
        <v>6</v>
      </c>
      <c r="J509" t="n">
        <v>229.53</v>
      </c>
      <c r="K509" t="n">
        <v>56.13</v>
      </c>
      <c r="L509" t="n">
        <v>10.75</v>
      </c>
      <c r="M509" t="n">
        <v>4</v>
      </c>
      <c r="N509" t="n">
        <v>52.66</v>
      </c>
      <c r="O509" t="n">
        <v>28543.27</v>
      </c>
      <c r="P509" t="n">
        <v>70.22</v>
      </c>
      <c r="Q509" t="n">
        <v>202.81</v>
      </c>
      <c r="R509" t="n">
        <v>20.79</v>
      </c>
      <c r="S509" t="n">
        <v>13.89</v>
      </c>
      <c r="T509" t="n">
        <v>1767.18</v>
      </c>
      <c r="U509" t="n">
        <v>0.67</v>
      </c>
      <c r="V509" t="n">
        <v>0.75</v>
      </c>
      <c r="W509" t="n">
        <v>0.64</v>
      </c>
      <c r="X509" t="n">
        <v>0.1</v>
      </c>
      <c r="Y509" t="n">
        <v>1</v>
      </c>
      <c r="Z509" t="n">
        <v>10</v>
      </c>
    </row>
    <row r="510">
      <c r="A510" t="n">
        <v>40</v>
      </c>
      <c r="B510" t="n">
        <v>110</v>
      </c>
      <c r="C510" t="inlineStr">
        <is>
          <t xml:space="preserve">CONCLUIDO	</t>
        </is>
      </c>
      <c r="D510" t="n">
        <v>12.5074</v>
      </c>
      <c r="E510" t="n">
        <v>8</v>
      </c>
      <c r="F510" t="n">
        <v>5.13</v>
      </c>
      <c r="G510" t="n">
        <v>51.29</v>
      </c>
      <c r="H510" t="n">
        <v>0.85</v>
      </c>
      <c r="I510" t="n">
        <v>6</v>
      </c>
      <c r="J510" t="n">
        <v>229.96</v>
      </c>
      <c r="K510" t="n">
        <v>56.13</v>
      </c>
      <c r="L510" t="n">
        <v>11</v>
      </c>
      <c r="M510" t="n">
        <v>4</v>
      </c>
      <c r="N510" t="n">
        <v>52.83</v>
      </c>
      <c r="O510" t="n">
        <v>28595.54</v>
      </c>
      <c r="P510" t="n">
        <v>70.01000000000001</v>
      </c>
      <c r="Q510" t="n">
        <v>202.81</v>
      </c>
      <c r="R510" t="n">
        <v>20.47</v>
      </c>
      <c r="S510" t="n">
        <v>13.89</v>
      </c>
      <c r="T510" t="n">
        <v>1604.18</v>
      </c>
      <c r="U510" t="n">
        <v>0.68</v>
      </c>
      <c r="V510" t="n">
        <v>0.75</v>
      </c>
      <c r="W510" t="n">
        <v>0.65</v>
      </c>
      <c r="X510" t="n">
        <v>0.09</v>
      </c>
      <c r="Y510" t="n">
        <v>1</v>
      </c>
      <c r="Z510" t="n">
        <v>10</v>
      </c>
    </row>
    <row r="511">
      <c r="A511" t="n">
        <v>41</v>
      </c>
      <c r="B511" t="n">
        <v>110</v>
      </c>
      <c r="C511" t="inlineStr">
        <is>
          <t xml:space="preserve">CONCLUIDO	</t>
        </is>
      </c>
      <c r="D511" t="n">
        <v>12.4974</v>
      </c>
      <c r="E511" t="n">
        <v>8</v>
      </c>
      <c r="F511" t="n">
        <v>5.14</v>
      </c>
      <c r="G511" t="n">
        <v>51.36</v>
      </c>
      <c r="H511" t="n">
        <v>0.87</v>
      </c>
      <c r="I511" t="n">
        <v>6</v>
      </c>
      <c r="J511" t="n">
        <v>230.38</v>
      </c>
      <c r="K511" t="n">
        <v>56.13</v>
      </c>
      <c r="L511" t="n">
        <v>11.25</v>
      </c>
      <c r="M511" t="n">
        <v>4</v>
      </c>
      <c r="N511" t="n">
        <v>53</v>
      </c>
      <c r="O511" t="n">
        <v>28647.87</v>
      </c>
      <c r="P511" t="n">
        <v>69.95</v>
      </c>
      <c r="Q511" t="n">
        <v>202.82</v>
      </c>
      <c r="R511" t="n">
        <v>20.7</v>
      </c>
      <c r="S511" t="n">
        <v>13.89</v>
      </c>
      <c r="T511" t="n">
        <v>1720.99</v>
      </c>
      <c r="U511" t="n">
        <v>0.67</v>
      </c>
      <c r="V511" t="n">
        <v>0.75</v>
      </c>
      <c r="W511" t="n">
        <v>0.65</v>
      </c>
      <c r="X511" t="n">
        <v>0.1</v>
      </c>
      <c r="Y511" t="n">
        <v>1</v>
      </c>
      <c r="Z511" t="n">
        <v>10</v>
      </c>
    </row>
    <row r="512">
      <c r="A512" t="n">
        <v>42</v>
      </c>
      <c r="B512" t="n">
        <v>110</v>
      </c>
      <c r="C512" t="inlineStr">
        <is>
          <t xml:space="preserve">CONCLUIDO	</t>
        </is>
      </c>
      <c r="D512" t="n">
        <v>12.4944</v>
      </c>
      <c r="E512" t="n">
        <v>8</v>
      </c>
      <c r="F512" t="n">
        <v>5.14</v>
      </c>
      <c r="G512" t="n">
        <v>51.38</v>
      </c>
      <c r="H512" t="n">
        <v>0.89</v>
      </c>
      <c r="I512" t="n">
        <v>6</v>
      </c>
      <c r="J512" t="n">
        <v>230.81</v>
      </c>
      <c r="K512" t="n">
        <v>56.13</v>
      </c>
      <c r="L512" t="n">
        <v>11.5</v>
      </c>
      <c r="M512" t="n">
        <v>4</v>
      </c>
      <c r="N512" t="n">
        <v>53.18</v>
      </c>
      <c r="O512" t="n">
        <v>28700.26</v>
      </c>
      <c r="P512" t="n">
        <v>69.86</v>
      </c>
      <c r="Q512" t="n">
        <v>202.81</v>
      </c>
      <c r="R512" t="n">
        <v>20.72</v>
      </c>
      <c r="S512" t="n">
        <v>13.89</v>
      </c>
      <c r="T512" t="n">
        <v>1727.46</v>
      </c>
      <c r="U512" t="n">
        <v>0.67</v>
      </c>
      <c r="V512" t="n">
        <v>0.75</v>
      </c>
      <c r="W512" t="n">
        <v>0.65</v>
      </c>
      <c r="X512" t="n">
        <v>0.1</v>
      </c>
      <c r="Y512" t="n">
        <v>1</v>
      </c>
      <c r="Z512" t="n">
        <v>10</v>
      </c>
    </row>
    <row r="513">
      <c r="A513" t="n">
        <v>43</v>
      </c>
      <c r="B513" t="n">
        <v>110</v>
      </c>
      <c r="C513" t="inlineStr">
        <is>
          <t xml:space="preserve">CONCLUIDO	</t>
        </is>
      </c>
      <c r="D513" t="n">
        <v>12.4913</v>
      </c>
      <c r="E513" t="n">
        <v>8.01</v>
      </c>
      <c r="F513" t="n">
        <v>5.14</v>
      </c>
      <c r="G513" t="n">
        <v>51.39</v>
      </c>
      <c r="H513" t="n">
        <v>0.9</v>
      </c>
      <c r="I513" t="n">
        <v>6</v>
      </c>
      <c r="J513" t="n">
        <v>231.23</v>
      </c>
      <c r="K513" t="n">
        <v>56.13</v>
      </c>
      <c r="L513" t="n">
        <v>11.75</v>
      </c>
      <c r="M513" t="n">
        <v>4</v>
      </c>
      <c r="N513" t="n">
        <v>53.36</v>
      </c>
      <c r="O513" t="n">
        <v>28752.71</v>
      </c>
      <c r="P513" t="n">
        <v>69.84</v>
      </c>
      <c r="Q513" t="n">
        <v>202.81</v>
      </c>
      <c r="R513" t="n">
        <v>20.81</v>
      </c>
      <c r="S513" t="n">
        <v>13.89</v>
      </c>
      <c r="T513" t="n">
        <v>1776.18</v>
      </c>
      <c r="U513" t="n">
        <v>0.67</v>
      </c>
      <c r="V513" t="n">
        <v>0.75</v>
      </c>
      <c r="W513" t="n">
        <v>0.65</v>
      </c>
      <c r="X513" t="n">
        <v>0.1</v>
      </c>
      <c r="Y513" t="n">
        <v>1</v>
      </c>
      <c r="Z513" t="n">
        <v>10</v>
      </c>
    </row>
    <row r="514">
      <c r="A514" t="n">
        <v>44</v>
      </c>
      <c r="B514" t="n">
        <v>110</v>
      </c>
      <c r="C514" t="inlineStr">
        <is>
          <t xml:space="preserve">CONCLUIDO	</t>
        </is>
      </c>
      <c r="D514" t="n">
        <v>12.4991</v>
      </c>
      <c r="E514" t="n">
        <v>8</v>
      </c>
      <c r="F514" t="n">
        <v>5.13</v>
      </c>
      <c r="G514" t="n">
        <v>51.34</v>
      </c>
      <c r="H514" t="n">
        <v>0.92</v>
      </c>
      <c r="I514" t="n">
        <v>6</v>
      </c>
      <c r="J514" t="n">
        <v>231.66</v>
      </c>
      <c r="K514" t="n">
        <v>56.13</v>
      </c>
      <c r="L514" t="n">
        <v>12</v>
      </c>
      <c r="M514" t="n">
        <v>4</v>
      </c>
      <c r="N514" t="n">
        <v>53.53</v>
      </c>
      <c r="O514" t="n">
        <v>28805.23</v>
      </c>
      <c r="P514" t="n">
        <v>69.47</v>
      </c>
      <c r="Q514" t="n">
        <v>202.81</v>
      </c>
      <c r="R514" t="n">
        <v>20.71</v>
      </c>
      <c r="S514" t="n">
        <v>13.89</v>
      </c>
      <c r="T514" t="n">
        <v>1727.01</v>
      </c>
      <c r="U514" t="n">
        <v>0.67</v>
      </c>
      <c r="V514" t="n">
        <v>0.75</v>
      </c>
      <c r="W514" t="n">
        <v>0.64</v>
      </c>
      <c r="X514" t="n">
        <v>0.1</v>
      </c>
      <c r="Y514" t="n">
        <v>1</v>
      </c>
      <c r="Z514" t="n">
        <v>10</v>
      </c>
    </row>
    <row r="515">
      <c r="A515" t="n">
        <v>45</v>
      </c>
      <c r="B515" t="n">
        <v>110</v>
      </c>
      <c r="C515" t="inlineStr">
        <is>
          <t xml:space="preserve">CONCLUIDO	</t>
        </is>
      </c>
      <c r="D515" t="n">
        <v>12.4922</v>
      </c>
      <c r="E515" t="n">
        <v>8.01</v>
      </c>
      <c r="F515" t="n">
        <v>5.14</v>
      </c>
      <c r="G515" t="n">
        <v>51.39</v>
      </c>
      <c r="H515" t="n">
        <v>0.9399999999999999</v>
      </c>
      <c r="I515" t="n">
        <v>6</v>
      </c>
      <c r="J515" t="n">
        <v>232.08</v>
      </c>
      <c r="K515" t="n">
        <v>56.13</v>
      </c>
      <c r="L515" t="n">
        <v>12.25</v>
      </c>
      <c r="M515" t="n">
        <v>4</v>
      </c>
      <c r="N515" t="n">
        <v>53.71</v>
      </c>
      <c r="O515" t="n">
        <v>28857.81</v>
      </c>
      <c r="P515" t="n">
        <v>69.33</v>
      </c>
      <c r="Q515" t="n">
        <v>202.81</v>
      </c>
      <c r="R515" t="n">
        <v>20.83</v>
      </c>
      <c r="S515" t="n">
        <v>13.89</v>
      </c>
      <c r="T515" t="n">
        <v>1784.64</v>
      </c>
      <c r="U515" t="n">
        <v>0.67</v>
      </c>
      <c r="V515" t="n">
        <v>0.75</v>
      </c>
      <c r="W515" t="n">
        <v>0.65</v>
      </c>
      <c r="X515" t="n">
        <v>0.1</v>
      </c>
      <c r="Y515" t="n">
        <v>1</v>
      </c>
      <c r="Z515" t="n">
        <v>10</v>
      </c>
    </row>
    <row r="516">
      <c r="A516" t="n">
        <v>46</v>
      </c>
      <c r="B516" t="n">
        <v>110</v>
      </c>
      <c r="C516" t="inlineStr">
        <is>
          <t xml:space="preserve">CONCLUIDO	</t>
        </is>
      </c>
      <c r="D516" t="n">
        <v>12.5791</v>
      </c>
      <c r="E516" t="n">
        <v>7.95</v>
      </c>
      <c r="F516" t="n">
        <v>5.13</v>
      </c>
      <c r="G516" t="n">
        <v>61.51</v>
      </c>
      <c r="H516" t="n">
        <v>0.96</v>
      </c>
      <c r="I516" t="n">
        <v>5</v>
      </c>
      <c r="J516" t="n">
        <v>232.51</v>
      </c>
      <c r="K516" t="n">
        <v>56.13</v>
      </c>
      <c r="L516" t="n">
        <v>12.5</v>
      </c>
      <c r="M516" t="n">
        <v>3</v>
      </c>
      <c r="N516" t="n">
        <v>53.88</v>
      </c>
      <c r="O516" t="n">
        <v>28910.45</v>
      </c>
      <c r="P516" t="n">
        <v>69</v>
      </c>
      <c r="Q516" t="n">
        <v>202.81</v>
      </c>
      <c r="R516" t="n">
        <v>20.28</v>
      </c>
      <c r="S516" t="n">
        <v>13.89</v>
      </c>
      <c r="T516" t="n">
        <v>1515.39</v>
      </c>
      <c r="U516" t="n">
        <v>0.68</v>
      </c>
      <c r="V516" t="n">
        <v>0.75</v>
      </c>
      <c r="W516" t="n">
        <v>0.65</v>
      </c>
      <c r="X516" t="n">
        <v>0.09</v>
      </c>
      <c r="Y516" t="n">
        <v>1</v>
      </c>
      <c r="Z516" t="n">
        <v>10</v>
      </c>
    </row>
    <row r="517">
      <c r="A517" t="n">
        <v>47</v>
      </c>
      <c r="B517" t="n">
        <v>110</v>
      </c>
      <c r="C517" t="inlineStr">
        <is>
          <t xml:space="preserve">CONCLUIDO	</t>
        </is>
      </c>
      <c r="D517" t="n">
        <v>12.5865</v>
      </c>
      <c r="E517" t="n">
        <v>7.94</v>
      </c>
      <c r="F517" t="n">
        <v>5.12</v>
      </c>
      <c r="G517" t="n">
        <v>61.45</v>
      </c>
      <c r="H517" t="n">
        <v>0.97</v>
      </c>
      <c r="I517" t="n">
        <v>5</v>
      </c>
      <c r="J517" t="n">
        <v>232.94</v>
      </c>
      <c r="K517" t="n">
        <v>56.13</v>
      </c>
      <c r="L517" t="n">
        <v>12.75</v>
      </c>
      <c r="M517" t="n">
        <v>3</v>
      </c>
      <c r="N517" t="n">
        <v>54.06</v>
      </c>
      <c r="O517" t="n">
        <v>28963.15</v>
      </c>
      <c r="P517" t="n">
        <v>68.84</v>
      </c>
      <c r="Q517" t="n">
        <v>202.81</v>
      </c>
      <c r="R517" t="n">
        <v>20.2</v>
      </c>
      <c r="S517" t="n">
        <v>13.89</v>
      </c>
      <c r="T517" t="n">
        <v>1473.32</v>
      </c>
      <c r="U517" t="n">
        <v>0.6899999999999999</v>
      </c>
      <c r="V517" t="n">
        <v>0.76</v>
      </c>
      <c r="W517" t="n">
        <v>0.65</v>
      </c>
      <c r="X517" t="n">
        <v>0.08</v>
      </c>
      <c r="Y517" t="n">
        <v>1</v>
      </c>
      <c r="Z517" t="n">
        <v>10</v>
      </c>
    </row>
    <row r="518">
      <c r="A518" t="n">
        <v>48</v>
      </c>
      <c r="B518" t="n">
        <v>110</v>
      </c>
      <c r="C518" t="inlineStr">
        <is>
          <t xml:space="preserve">CONCLUIDO	</t>
        </is>
      </c>
      <c r="D518" t="n">
        <v>12.5874</v>
      </c>
      <c r="E518" t="n">
        <v>7.94</v>
      </c>
      <c r="F518" t="n">
        <v>5.12</v>
      </c>
      <c r="G518" t="n">
        <v>61.45</v>
      </c>
      <c r="H518" t="n">
        <v>0.99</v>
      </c>
      <c r="I518" t="n">
        <v>5</v>
      </c>
      <c r="J518" t="n">
        <v>233.37</v>
      </c>
      <c r="K518" t="n">
        <v>56.13</v>
      </c>
      <c r="L518" t="n">
        <v>13</v>
      </c>
      <c r="M518" t="n">
        <v>3</v>
      </c>
      <c r="N518" t="n">
        <v>54.24</v>
      </c>
      <c r="O518" t="n">
        <v>29015.91</v>
      </c>
      <c r="P518" t="n">
        <v>68.59999999999999</v>
      </c>
      <c r="Q518" t="n">
        <v>202.81</v>
      </c>
      <c r="R518" t="n">
        <v>20.24</v>
      </c>
      <c r="S518" t="n">
        <v>13.89</v>
      </c>
      <c r="T518" t="n">
        <v>1495.55</v>
      </c>
      <c r="U518" t="n">
        <v>0.6899999999999999</v>
      </c>
      <c r="V518" t="n">
        <v>0.76</v>
      </c>
      <c r="W518" t="n">
        <v>0.64</v>
      </c>
      <c r="X518" t="n">
        <v>0.08</v>
      </c>
      <c r="Y518" t="n">
        <v>1</v>
      </c>
      <c r="Z518" t="n">
        <v>10</v>
      </c>
    </row>
    <row r="519">
      <c r="A519" t="n">
        <v>49</v>
      </c>
      <c r="B519" t="n">
        <v>110</v>
      </c>
      <c r="C519" t="inlineStr">
        <is>
          <t xml:space="preserve">CONCLUIDO	</t>
        </is>
      </c>
      <c r="D519" t="n">
        <v>12.5901</v>
      </c>
      <c r="E519" t="n">
        <v>7.94</v>
      </c>
      <c r="F519" t="n">
        <v>5.12</v>
      </c>
      <c r="G519" t="n">
        <v>61.43</v>
      </c>
      <c r="H519" t="n">
        <v>1.01</v>
      </c>
      <c r="I519" t="n">
        <v>5</v>
      </c>
      <c r="J519" t="n">
        <v>233.79</v>
      </c>
      <c r="K519" t="n">
        <v>56.13</v>
      </c>
      <c r="L519" t="n">
        <v>13.25</v>
      </c>
      <c r="M519" t="n">
        <v>3</v>
      </c>
      <c r="N519" t="n">
        <v>54.42</v>
      </c>
      <c r="O519" t="n">
        <v>29068.74</v>
      </c>
      <c r="P519" t="n">
        <v>68.56999999999999</v>
      </c>
      <c r="Q519" t="n">
        <v>202.81</v>
      </c>
      <c r="R519" t="n">
        <v>20.17</v>
      </c>
      <c r="S519" t="n">
        <v>13.89</v>
      </c>
      <c r="T519" t="n">
        <v>1458.19</v>
      </c>
      <c r="U519" t="n">
        <v>0.6899999999999999</v>
      </c>
      <c r="V519" t="n">
        <v>0.76</v>
      </c>
      <c r="W519" t="n">
        <v>0.65</v>
      </c>
      <c r="X519" t="n">
        <v>0.08</v>
      </c>
      <c r="Y519" t="n">
        <v>1</v>
      </c>
      <c r="Z519" t="n">
        <v>10</v>
      </c>
    </row>
    <row r="520">
      <c r="A520" t="n">
        <v>50</v>
      </c>
      <c r="B520" t="n">
        <v>110</v>
      </c>
      <c r="C520" t="inlineStr">
        <is>
          <t xml:space="preserve">CONCLUIDO	</t>
        </is>
      </c>
      <c r="D520" t="n">
        <v>12.5874</v>
      </c>
      <c r="E520" t="n">
        <v>7.94</v>
      </c>
      <c r="F520" t="n">
        <v>5.12</v>
      </c>
      <c r="G520" t="n">
        <v>61.45</v>
      </c>
      <c r="H520" t="n">
        <v>1.02</v>
      </c>
      <c r="I520" t="n">
        <v>5</v>
      </c>
      <c r="J520" t="n">
        <v>234.22</v>
      </c>
      <c r="K520" t="n">
        <v>56.13</v>
      </c>
      <c r="L520" t="n">
        <v>13.5</v>
      </c>
      <c r="M520" t="n">
        <v>3</v>
      </c>
      <c r="N520" t="n">
        <v>54.6</v>
      </c>
      <c r="O520" t="n">
        <v>29121.64</v>
      </c>
      <c r="P520" t="n">
        <v>68.83</v>
      </c>
      <c r="Q520" t="n">
        <v>202.82</v>
      </c>
      <c r="R520" t="n">
        <v>20.17</v>
      </c>
      <c r="S520" t="n">
        <v>13.89</v>
      </c>
      <c r="T520" t="n">
        <v>1461.77</v>
      </c>
      <c r="U520" t="n">
        <v>0.6899999999999999</v>
      </c>
      <c r="V520" t="n">
        <v>0.76</v>
      </c>
      <c r="W520" t="n">
        <v>0.65</v>
      </c>
      <c r="X520" t="n">
        <v>0.08</v>
      </c>
      <c r="Y520" t="n">
        <v>1</v>
      </c>
      <c r="Z520" t="n">
        <v>10</v>
      </c>
    </row>
    <row r="521">
      <c r="A521" t="n">
        <v>51</v>
      </c>
      <c r="B521" t="n">
        <v>110</v>
      </c>
      <c r="C521" t="inlineStr">
        <is>
          <t xml:space="preserve">CONCLUIDO	</t>
        </is>
      </c>
      <c r="D521" t="n">
        <v>12.5751</v>
      </c>
      <c r="E521" t="n">
        <v>7.95</v>
      </c>
      <c r="F521" t="n">
        <v>5.13</v>
      </c>
      <c r="G521" t="n">
        <v>61.54</v>
      </c>
      <c r="H521" t="n">
        <v>1.04</v>
      </c>
      <c r="I521" t="n">
        <v>5</v>
      </c>
      <c r="J521" t="n">
        <v>234.65</v>
      </c>
      <c r="K521" t="n">
        <v>56.13</v>
      </c>
      <c r="L521" t="n">
        <v>13.75</v>
      </c>
      <c r="M521" t="n">
        <v>3</v>
      </c>
      <c r="N521" t="n">
        <v>54.78</v>
      </c>
      <c r="O521" t="n">
        <v>29174.59</v>
      </c>
      <c r="P521" t="n">
        <v>68.81</v>
      </c>
      <c r="Q521" t="n">
        <v>202.81</v>
      </c>
      <c r="R521" t="n">
        <v>20.44</v>
      </c>
      <c r="S521" t="n">
        <v>13.89</v>
      </c>
      <c r="T521" t="n">
        <v>1596.01</v>
      </c>
      <c r="U521" t="n">
        <v>0.68</v>
      </c>
      <c r="V521" t="n">
        <v>0.75</v>
      </c>
      <c r="W521" t="n">
        <v>0.65</v>
      </c>
      <c r="X521" t="n">
        <v>0.09</v>
      </c>
      <c r="Y521" t="n">
        <v>1</v>
      </c>
      <c r="Z521" t="n">
        <v>10</v>
      </c>
    </row>
    <row r="522">
      <c r="A522" t="n">
        <v>52</v>
      </c>
      <c r="B522" t="n">
        <v>110</v>
      </c>
      <c r="C522" t="inlineStr">
        <is>
          <t xml:space="preserve">CONCLUIDO	</t>
        </is>
      </c>
      <c r="D522" t="n">
        <v>12.587</v>
      </c>
      <c r="E522" t="n">
        <v>7.94</v>
      </c>
      <c r="F522" t="n">
        <v>5.12</v>
      </c>
      <c r="G522" t="n">
        <v>61.45</v>
      </c>
      <c r="H522" t="n">
        <v>1.06</v>
      </c>
      <c r="I522" t="n">
        <v>5</v>
      </c>
      <c r="J522" t="n">
        <v>235.08</v>
      </c>
      <c r="K522" t="n">
        <v>56.13</v>
      </c>
      <c r="L522" t="n">
        <v>14</v>
      </c>
      <c r="M522" t="n">
        <v>3</v>
      </c>
      <c r="N522" t="n">
        <v>54.96</v>
      </c>
      <c r="O522" t="n">
        <v>29227.61</v>
      </c>
      <c r="P522" t="n">
        <v>68.48</v>
      </c>
      <c r="Q522" t="n">
        <v>202.81</v>
      </c>
      <c r="R522" t="n">
        <v>20.31</v>
      </c>
      <c r="S522" t="n">
        <v>13.89</v>
      </c>
      <c r="T522" t="n">
        <v>1529.1</v>
      </c>
      <c r="U522" t="n">
        <v>0.68</v>
      </c>
      <c r="V522" t="n">
        <v>0.76</v>
      </c>
      <c r="W522" t="n">
        <v>0.64</v>
      </c>
      <c r="X522" t="n">
        <v>0.08</v>
      </c>
      <c r="Y522" t="n">
        <v>1</v>
      </c>
      <c r="Z522" t="n">
        <v>10</v>
      </c>
    </row>
    <row r="523">
      <c r="A523" t="n">
        <v>53</v>
      </c>
      <c r="B523" t="n">
        <v>110</v>
      </c>
      <c r="C523" t="inlineStr">
        <is>
          <t xml:space="preserve">CONCLUIDO	</t>
        </is>
      </c>
      <c r="D523" t="n">
        <v>12.5839</v>
      </c>
      <c r="E523" t="n">
        <v>7.95</v>
      </c>
      <c r="F523" t="n">
        <v>5.12</v>
      </c>
      <c r="G523" t="n">
        <v>61.47</v>
      </c>
      <c r="H523" t="n">
        <v>1.08</v>
      </c>
      <c r="I523" t="n">
        <v>5</v>
      </c>
      <c r="J523" t="n">
        <v>235.51</v>
      </c>
      <c r="K523" t="n">
        <v>56.13</v>
      </c>
      <c r="L523" t="n">
        <v>14.25</v>
      </c>
      <c r="M523" t="n">
        <v>3</v>
      </c>
      <c r="N523" t="n">
        <v>55.14</v>
      </c>
      <c r="O523" t="n">
        <v>29280.69</v>
      </c>
      <c r="P523" t="n">
        <v>68.19</v>
      </c>
      <c r="Q523" t="n">
        <v>202.81</v>
      </c>
      <c r="R523" t="n">
        <v>20.33</v>
      </c>
      <c r="S523" t="n">
        <v>13.89</v>
      </c>
      <c r="T523" t="n">
        <v>1538.92</v>
      </c>
      <c r="U523" t="n">
        <v>0.68</v>
      </c>
      <c r="V523" t="n">
        <v>0.76</v>
      </c>
      <c r="W523" t="n">
        <v>0.64</v>
      </c>
      <c r="X523" t="n">
        <v>0.08</v>
      </c>
      <c r="Y523" t="n">
        <v>1</v>
      </c>
      <c r="Z523" t="n">
        <v>10</v>
      </c>
    </row>
    <row r="524">
      <c r="A524" t="n">
        <v>54</v>
      </c>
      <c r="B524" t="n">
        <v>110</v>
      </c>
      <c r="C524" t="inlineStr">
        <is>
          <t xml:space="preserve">CONCLUIDO	</t>
        </is>
      </c>
      <c r="D524" t="n">
        <v>12.5865</v>
      </c>
      <c r="E524" t="n">
        <v>7.94</v>
      </c>
      <c r="F524" t="n">
        <v>5.12</v>
      </c>
      <c r="G524" t="n">
        <v>61.45</v>
      </c>
      <c r="H524" t="n">
        <v>1.09</v>
      </c>
      <c r="I524" t="n">
        <v>5</v>
      </c>
      <c r="J524" t="n">
        <v>235.94</v>
      </c>
      <c r="K524" t="n">
        <v>56.13</v>
      </c>
      <c r="L524" t="n">
        <v>14.5</v>
      </c>
      <c r="M524" t="n">
        <v>3</v>
      </c>
      <c r="N524" t="n">
        <v>55.32</v>
      </c>
      <c r="O524" t="n">
        <v>29333.84</v>
      </c>
      <c r="P524" t="n">
        <v>67.94</v>
      </c>
      <c r="Q524" t="n">
        <v>202.83</v>
      </c>
      <c r="R524" t="n">
        <v>20.22</v>
      </c>
      <c r="S524" t="n">
        <v>13.89</v>
      </c>
      <c r="T524" t="n">
        <v>1484.05</v>
      </c>
      <c r="U524" t="n">
        <v>0.6899999999999999</v>
      </c>
      <c r="V524" t="n">
        <v>0.76</v>
      </c>
      <c r="W524" t="n">
        <v>0.65</v>
      </c>
      <c r="X524" t="n">
        <v>0.08</v>
      </c>
      <c r="Y524" t="n">
        <v>1</v>
      </c>
      <c r="Z524" t="n">
        <v>10</v>
      </c>
    </row>
    <row r="525">
      <c r="A525" t="n">
        <v>55</v>
      </c>
      <c r="B525" t="n">
        <v>110</v>
      </c>
      <c r="C525" t="inlineStr">
        <is>
          <t xml:space="preserve">CONCLUIDO	</t>
        </is>
      </c>
      <c r="D525" t="n">
        <v>12.5984</v>
      </c>
      <c r="E525" t="n">
        <v>7.94</v>
      </c>
      <c r="F525" t="n">
        <v>5.11</v>
      </c>
      <c r="G525" t="n">
        <v>61.36</v>
      </c>
      <c r="H525" t="n">
        <v>1.11</v>
      </c>
      <c r="I525" t="n">
        <v>5</v>
      </c>
      <c r="J525" t="n">
        <v>236.37</v>
      </c>
      <c r="K525" t="n">
        <v>56.13</v>
      </c>
      <c r="L525" t="n">
        <v>14.75</v>
      </c>
      <c r="M525" t="n">
        <v>3</v>
      </c>
      <c r="N525" t="n">
        <v>55.5</v>
      </c>
      <c r="O525" t="n">
        <v>29387.05</v>
      </c>
      <c r="P525" t="n">
        <v>67.34</v>
      </c>
      <c r="Q525" t="n">
        <v>202.82</v>
      </c>
      <c r="R525" t="n">
        <v>19.93</v>
      </c>
      <c r="S525" t="n">
        <v>13.89</v>
      </c>
      <c r="T525" t="n">
        <v>1341.39</v>
      </c>
      <c r="U525" t="n">
        <v>0.7</v>
      </c>
      <c r="V525" t="n">
        <v>0.76</v>
      </c>
      <c r="W525" t="n">
        <v>0.65</v>
      </c>
      <c r="X525" t="n">
        <v>0.08</v>
      </c>
      <c r="Y525" t="n">
        <v>1</v>
      </c>
      <c r="Z525" t="n">
        <v>10</v>
      </c>
    </row>
    <row r="526">
      <c r="A526" t="n">
        <v>56</v>
      </c>
      <c r="B526" t="n">
        <v>110</v>
      </c>
      <c r="C526" t="inlineStr">
        <is>
          <t xml:space="preserve">CONCLUIDO	</t>
        </is>
      </c>
      <c r="D526" t="n">
        <v>12.5953</v>
      </c>
      <c r="E526" t="n">
        <v>7.94</v>
      </c>
      <c r="F526" t="n">
        <v>5.12</v>
      </c>
      <c r="G526" t="n">
        <v>61.39</v>
      </c>
      <c r="H526" t="n">
        <v>1.13</v>
      </c>
      <c r="I526" t="n">
        <v>5</v>
      </c>
      <c r="J526" t="n">
        <v>236.81</v>
      </c>
      <c r="K526" t="n">
        <v>56.13</v>
      </c>
      <c r="L526" t="n">
        <v>15</v>
      </c>
      <c r="M526" t="n">
        <v>3</v>
      </c>
      <c r="N526" t="n">
        <v>55.68</v>
      </c>
      <c r="O526" t="n">
        <v>29440.33</v>
      </c>
      <c r="P526" t="n">
        <v>67.01000000000001</v>
      </c>
      <c r="Q526" t="n">
        <v>202.81</v>
      </c>
      <c r="R526" t="n">
        <v>20.03</v>
      </c>
      <c r="S526" t="n">
        <v>13.89</v>
      </c>
      <c r="T526" t="n">
        <v>1389.23</v>
      </c>
      <c r="U526" t="n">
        <v>0.6899999999999999</v>
      </c>
      <c r="V526" t="n">
        <v>0.76</v>
      </c>
      <c r="W526" t="n">
        <v>0.65</v>
      </c>
      <c r="X526" t="n">
        <v>0.08</v>
      </c>
      <c r="Y526" t="n">
        <v>1</v>
      </c>
      <c r="Z526" t="n">
        <v>10</v>
      </c>
    </row>
    <row r="527">
      <c r="A527" t="n">
        <v>57</v>
      </c>
      <c r="B527" t="n">
        <v>110</v>
      </c>
      <c r="C527" t="inlineStr">
        <is>
          <t xml:space="preserve">CONCLUIDO	</t>
        </is>
      </c>
      <c r="D527" t="n">
        <v>12.5918</v>
      </c>
      <c r="E527" t="n">
        <v>7.94</v>
      </c>
      <c r="F527" t="n">
        <v>5.12</v>
      </c>
      <c r="G527" t="n">
        <v>61.41</v>
      </c>
      <c r="H527" t="n">
        <v>1.14</v>
      </c>
      <c r="I527" t="n">
        <v>5</v>
      </c>
      <c r="J527" t="n">
        <v>237.24</v>
      </c>
      <c r="K527" t="n">
        <v>56.13</v>
      </c>
      <c r="L527" t="n">
        <v>15.25</v>
      </c>
      <c r="M527" t="n">
        <v>3</v>
      </c>
      <c r="N527" t="n">
        <v>55.86</v>
      </c>
      <c r="O527" t="n">
        <v>29493.67</v>
      </c>
      <c r="P527" t="n">
        <v>66.81999999999999</v>
      </c>
      <c r="Q527" t="n">
        <v>202.81</v>
      </c>
      <c r="R527" t="n">
        <v>20.13</v>
      </c>
      <c r="S527" t="n">
        <v>13.89</v>
      </c>
      <c r="T527" t="n">
        <v>1439.74</v>
      </c>
      <c r="U527" t="n">
        <v>0.6899999999999999</v>
      </c>
      <c r="V527" t="n">
        <v>0.76</v>
      </c>
      <c r="W527" t="n">
        <v>0.65</v>
      </c>
      <c r="X527" t="n">
        <v>0.08</v>
      </c>
      <c r="Y527" t="n">
        <v>1</v>
      </c>
      <c r="Z527" t="n">
        <v>10</v>
      </c>
    </row>
    <row r="528">
      <c r="A528" t="n">
        <v>58</v>
      </c>
      <c r="B528" t="n">
        <v>110</v>
      </c>
      <c r="C528" t="inlineStr">
        <is>
          <t xml:space="preserve">CONCLUIDO	</t>
        </is>
      </c>
      <c r="D528" t="n">
        <v>12.5918</v>
      </c>
      <c r="E528" t="n">
        <v>7.94</v>
      </c>
      <c r="F528" t="n">
        <v>5.12</v>
      </c>
      <c r="G528" t="n">
        <v>61.41</v>
      </c>
      <c r="H528" t="n">
        <v>1.16</v>
      </c>
      <c r="I528" t="n">
        <v>5</v>
      </c>
      <c r="J528" t="n">
        <v>237.67</v>
      </c>
      <c r="K528" t="n">
        <v>56.13</v>
      </c>
      <c r="L528" t="n">
        <v>15.5</v>
      </c>
      <c r="M528" t="n">
        <v>3</v>
      </c>
      <c r="N528" t="n">
        <v>56.05</v>
      </c>
      <c r="O528" t="n">
        <v>29547.07</v>
      </c>
      <c r="P528" t="n">
        <v>66.7</v>
      </c>
      <c r="Q528" t="n">
        <v>202.82</v>
      </c>
      <c r="R528" t="n">
        <v>20.18</v>
      </c>
      <c r="S528" t="n">
        <v>13.89</v>
      </c>
      <c r="T528" t="n">
        <v>1466.7</v>
      </c>
      <c r="U528" t="n">
        <v>0.6899999999999999</v>
      </c>
      <c r="V528" t="n">
        <v>0.76</v>
      </c>
      <c r="W528" t="n">
        <v>0.64</v>
      </c>
      <c r="X528" t="n">
        <v>0.08</v>
      </c>
      <c r="Y528" t="n">
        <v>1</v>
      </c>
      <c r="Z528" t="n">
        <v>10</v>
      </c>
    </row>
    <row r="529">
      <c r="A529" t="n">
        <v>59</v>
      </c>
      <c r="B529" t="n">
        <v>110</v>
      </c>
      <c r="C529" t="inlineStr">
        <is>
          <t xml:space="preserve">CONCLUIDO	</t>
        </is>
      </c>
      <c r="D529" t="n">
        <v>12.6971</v>
      </c>
      <c r="E529" t="n">
        <v>7.88</v>
      </c>
      <c r="F529" t="n">
        <v>5.09</v>
      </c>
      <c r="G529" t="n">
        <v>76.41</v>
      </c>
      <c r="H529" t="n">
        <v>1.18</v>
      </c>
      <c r="I529" t="n">
        <v>4</v>
      </c>
      <c r="J529" t="n">
        <v>238.11</v>
      </c>
      <c r="K529" t="n">
        <v>56.13</v>
      </c>
      <c r="L529" t="n">
        <v>15.75</v>
      </c>
      <c r="M529" t="n">
        <v>2</v>
      </c>
      <c r="N529" t="n">
        <v>56.23</v>
      </c>
      <c r="O529" t="n">
        <v>29600.54</v>
      </c>
      <c r="P529" t="n">
        <v>65.92</v>
      </c>
      <c r="Q529" t="n">
        <v>202.81</v>
      </c>
      <c r="R529" t="n">
        <v>19.29</v>
      </c>
      <c r="S529" t="n">
        <v>13.89</v>
      </c>
      <c r="T529" t="n">
        <v>1026.76</v>
      </c>
      <c r="U529" t="n">
        <v>0.72</v>
      </c>
      <c r="V529" t="n">
        <v>0.76</v>
      </c>
      <c r="W529" t="n">
        <v>0.65</v>
      </c>
      <c r="X529" t="n">
        <v>0.06</v>
      </c>
      <c r="Y529" t="n">
        <v>1</v>
      </c>
      <c r="Z529" t="n">
        <v>10</v>
      </c>
    </row>
    <row r="530">
      <c r="A530" t="n">
        <v>60</v>
      </c>
      <c r="B530" t="n">
        <v>110</v>
      </c>
      <c r="C530" t="inlineStr">
        <is>
          <t xml:space="preserve">CONCLUIDO	</t>
        </is>
      </c>
      <c r="D530" t="n">
        <v>12.698</v>
      </c>
      <c r="E530" t="n">
        <v>7.88</v>
      </c>
      <c r="F530" t="n">
        <v>5.09</v>
      </c>
      <c r="G530" t="n">
        <v>76.40000000000001</v>
      </c>
      <c r="H530" t="n">
        <v>1.19</v>
      </c>
      <c r="I530" t="n">
        <v>4</v>
      </c>
      <c r="J530" t="n">
        <v>238.54</v>
      </c>
      <c r="K530" t="n">
        <v>56.13</v>
      </c>
      <c r="L530" t="n">
        <v>16</v>
      </c>
      <c r="M530" t="n">
        <v>2</v>
      </c>
      <c r="N530" t="n">
        <v>56.41</v>
      </c>
      <c r="O530" t="n">
        <v>29654.08</v>
      </c>
      <c r="P530" t="n">
        <v>65.87</v>
      </c>
      <c r="Q530" t="n">
        <v>202.81</v>
      </c>
      <c r="R530" t="n">
        <v>19.39</v>
      </c>
      <c r="S530" t="n">
        <v>13.89</v>
      </c>
      <c r="T530" t="n">
        <v>1075.42</v>
      </c>
      <c r="U530" t="n">
        <v>0.72</v>
      </c>
      <c r="V530" t="n">
        <v>0.76</v>
      </c>
      <c r="W530" t="n">
        <v>0.64</v>
      </c>
      <c r="X530" t="n">
        <v>0.06</v>
      </c>
      <c r="Y530" t="n">
        <v>1</v>
      </c>
      <c r="Z530" t="n">
        <v>10</v>
      </c>
    </row>
    <row r="531">
      <c r="A531" t="n">
        <v>61</v>
      </c>
      <c r="B531" t="n">
        <v>110</v>
      </c>
      <c r="C531" t="inlineStr">
        <is>
          <t xml:space="preserve">CONCLUIDO	</t>
        </is>
      </c>
      <c r="D531" t="n">
        <v>12.6881</v>
      </c>
      <c r="E531" t="n">
        <v>7.88</v>
      </c>
      <c r="F531" t="n">
        <v>5.1</v>
      </c>
      <c r="G531" t="n">
        <v>76.5</v>
      </c>
      <c r="H531" t="n">
        <v>1.21</v>
      </c>
      <c r="I531" t="n">
        <v>4</v>
      </c>
      <c r="J531" t="n">
        <v>238.97</v>
      </c>
      <c r="K531" t="n">
        <v>56.13</v>
      </c>
      <c r="L531" t="n">
        <v>16.25</v>
      </c>
      <c r="M531" t="n">
        <v>2</v>
      </c>
      <c r="N531" t="n">
        <v>56.6</v>
      </c>
      <c r="O531" t="n">
        <v>29707.68</v>
      </c>
      <c r="P531" t="n">
        <v>66.09999999999999</v>
      </c>
      <c r="Q531" t="n">
        <v>202.82</v>
      </c>
      <c r="R531" t="n">
        <v>19.58</v>
      </c>
      <c r="S531" t="n">
        <v>13.89</v>
      </c>
      <c r="T531" t="n">
        <v>1170.13</v>
      </c>
      <c r="U531" t="n">
        <v>0.71</v>
      </c>
      <c r="V531" t="n">
        <v>0.76</v>
      </c>
      <c r="W531" t="n">
        <v>0.64</v>
      </c>
      <c r="X531" t="n">
        <v>0.06</v>
      </c>
      <c r="Y531" t="n">
        <v>1</v>
      </c>
      <c r="Z531" t="n">
        <v>10</v>
      </c>
    </row>
    <row r="532">
      <c r="A532" t="n">
        <v>62</v>
      </c>
      <c r="B532" t="n">
        <v>110</v>
      </c>
      <c r="C532" t="inlineStr">
        <is>
          <t xml:space="preserve">CONCLUIDO	</t>
        </is>
      </c>
      <c r="D532" t="n">
        <v>12.6984</v>
      </c>
      <c r="E532" t="n">
        <v>7.88</v>
      </c>
      <c r="F532" t="n">
        <v>5.09</v>
      </c>
      <c r="G532" t="n">
        <v>76.40000000000001</v>
      </c>
      <c r="H532" t="n">
        <v>1.23</v>
      </c>
      <c r="I532" t="n">
        <v>4</v>
      </c>
      <c r="J532" t="n">
        <v>239.41</v>
      </c>
      <c r="K532" t="n">
        <v>56.13</v>
      </c>
      <c r="L532" t="n">
        <v>16.5</v>
      </c>
      <c r="M532" t="n">
        <v>2</v>
      </c>
      <c r="N532" t="n">
        <v>56.78</v>
      </c>
      <c r="O532" t="n">
        <v>29761.35</v>
      </c>
      <c r="P532" t="n">
        <v>66.23</v>
      </c>
      <c r="Q532" t="n">
        <v>202.81</v>
      </c>
      <c r="R532" t="n">
        <v>19.39</v>
      </c>
      <c r="S532" t="n">
        <v>13.89</v>
      </c>
      <c r="T532" t="n">
        <v>1072.65</v>
      </c>
      <c r="U532" t="n">
        <v>0.72</v>
      </c>
      <c r="V532" t="n">
        <v>0.76</v>
      </c>
      <c r="W532" t="n">
        <v>0.64</v>
      </c>
      <c r="X532" t="n">
        <v>0.06</v>
      </c>
      <c r="Y532" t="n">
        <v>1</v>
      </c>
      <c r="Z532" t="n">
        <v>10</v>
      </c>
    </row>
    <row r="533">
      <c r="A533" t="n">
        <v>63</v>
      </c>
      <c r="B533" t="n">
        <v>110</v>
      </c>
      <c r="C533" t="inlineStr">
        <is>
          <t xml:space="preserve">CONCLUIDO	</t>
        </is>
      </c>
      <c r="D533" t="n">
        <v>12.6859</v>
      </c>
      <c r="E533" t="n">
        <v>7.88</v>
      </c>
      <c r="F533" t="n">
        <v>5.1</v>
      </c>
      <c r="G533" t="n">
        <v>76.52</v>
      </c>
      <c r="H533" t="n">
        <v>1.24</v>
      </c>
      <c r="I533" t="n">
        <v>4</v>
      </c>
      <c r="J533" t="n">
        <v>239.85</v>
      </c>
      <c r="K533" t="n">
        <v>56.13</v>
      </c>
      <c r="L533" t="n">
        <v>16.75</v>
      </c>
      <c r="M533" t="n">
        <v>2</v>
      </c>
      <c r="N533" t="n">
        <v>56.97</v>
      </c>
      <c r="O533" t="n">
        <v>29815.09</v>
      </c>
      <c r="P533" t="n">
        <v>66.41</v>
      </c>
      <c r="Q533" t="n">
        <v>202.81</v>
      </c>
      <c r="R533" t="n">
        <v>19.58</v>
      </c>
      <c r="S533" t="n">
        <v>13.89</v>
      </c>
      <c r="T533" t="n">
        <v>1170.12</v>
      </c>
      <c r="U533" t="n">
        <v>0.71</v>
      </c>
      <c r="V533" t="n">
        <v>0.76</v>
      </c>
      <c r="W533" t="n">
        <v>0.64</v>
      </c>
      <c r="X533" t="n">
        <v>0.06</v>
      </c>
      <c r="Y533" t="n">
        <v>1</v>
      </c>
      <c r="Z533" t="n">
        <v>10</v>
      </c>
    </row>
    <row r="534">
      <c r="A534" t="n">
        <v>64</v>
      </c>
      <c r="B534" t="n">
        <v>110</v>
      </c>
      <c r="C534" t="inlineStr">
        <is>
          <t xml:space="preserve">CONCLUIDO	</t>
        </is>
      </c>
      <c r="D534" t="n">
        <v>12.6881</v>
      </c>
      <c r="E534" t="n">
        <v>7.88</v>
      </c>
      <c r="F534" t="n">
        <v>5.1</v>
      </c>
      <c r="G534" t="n">
        <v>76.5</v>
      </c>
      <c r="H534" t="n">
        <v>1.26</v>
      </c>
      <c r="I534" t="n">
        <v>4</v>
      </c>
      <c r="J534" t="n">
        <v>240.28</v>
      </c>
      <c r="K534" t="n">
        <v>56.13</v>
      </c>
      <c r="L534" t="n">
        <v>17</v>
      </c>
      <c r="M534" t="n">
        <v>2</v>
      </c>
      <c r="N534" t="n">
        <v>57.16</v>
      </c>
      <c r="O534" t="n">
        <v>29869.01</v>
      </c>
      <c r="P534" t="n">
        <v>66.34</v>
      </c>
      <c r="Q534" t="n">
        <v>202.81</v>
      </c>
      <c r="R534" t="n">
        <v>19.56</v>
      </c>
      <c r="S534" t="n">
        <v>13.89</v>
      </c>
      <c r="T534" t="n">
        <v>1159.36</v>
      </c>
      <c r="U534" t="n">
        <v>0.71</v>
      </c>
      <c r="V534" t="n">
        <v>0.76</v>
      </c>
      <c r="W534" t="n">
        <v>0.64</v>
      </c>
      <c r="X534" t="n">
        <v>0.06</v>
      </c>
      <c r="Y534" t="n">
        <v>1</v>
      </c>
      <c r="Z534" t="n">
        <v>10</v>
      </c>
    </row>
    <row r="535">
      <c r="A535" t="n">
        <v>65</v>
      </c>
      <c r="B535" t="n">
        <v>110</v>
      </c>
      <c r="C535" t="inlineStr">
        <is>
          <t xml:space="preserve">CONCLUIDO	</t>
        </is>
      </c>
      <c r="D535" t="n">
        <v>12.685</v>
      </c>
      <c r="E535" t="n">
        <v>7.88</v>
      </c>
      <c r="F535" t="n">
        <v>5.1</v>
      </c>
      <c r="G535" t="n">
        <v>76.53</v>
      </c>
      <c r="H535" t="n">
        <v>1.27</v>
      </c>
      <c r="I535" t="n">
        <v>4</v>
      </c>
      <c r="J535" t="n">
        <v>240.72</v>
      </c>
      <c r="K535" t="n">
        <v>56.13</v>
      </c>
      <c r="L535" t="n">
        <v>17.25</v>
      </c>
      <c r="M535" t="n">
        <v>2</v>
      </c>
      <c r="N535" t="n">
        <v>57.34</v>
      </c>
      <c r="O535" t="n">
        <v>29922.88</v>
      </c>
      <c r="P535" t="n">
        <v>66.23999999999999</v>
      </c>
      <c r="Q535" t="n">
        <v>202.82</v>
      </c>
      <c r="R535" t="n">
        <v>19.65</v>
      </c>
      <c r="S535" t="n">
        <v>13.89</v>
      </c>
      <c r="T535" t="n">
        <v>1202.57</v>
      </c>
      <c r="U535" t="n">
        <v>0.71</v>
      </c>
      <c r="V535" t="n">
        <v>0.76</v>
      </c>
      <c r="W535" t="n">
        <v>0.64</v>
      </c>
      <c r="X535" t="n">
        <v>0.06</v>
      </c>
      <c r="Y535" t="n">
        <v>1</v>
      </c>
      <c r="Z535" t="n">
        <v>10</v>
      </c>
    </row>
    <row r="536">
      <c r="A536" t="n">
        <v>66</v>
      </c>
      <c r="B536" t="n">
        <v>110</v>
      </c>
      <c r="C536" t="inlineStr">
        <is>
          <t xml:space="preserve">CONCLUIDO	</t>
        </is>
      </c>
      <c r="D536" t="n">
        <v>12.6921</v>
      </c>
      <c r="E536" t="n">
        <v>7.88</v>
      </c>
      <c r="F536" t="n">
        <v>5.1</v>
      </c>
      <c r="G536" t="n">
        <v>76.45999999999999</v>
      </c>
      <c r="H536" t="n">
        <v>1.29</v>
      </c>
      <c r="I536" t="n">
        <v>4</v>
      </c>
      <c r="J536" t="n">
        <v>241.16</v>
      </c>
      <c r="K536" t="n">
        <v>56.13</v>
      </c>
      <c r="L536" t="n">
        <v>17.5</v>
      </c>
      <c r="M536" t="n">
        <v>2</v>
      </c>
      <c r="N536" t="n">
        <v>57.53</v>
      </c>
      <c r="O536" t="n">
        <v>29976.82</v>
      </c>
      <c r="P536" t="n">
        <v>66.19</v>
      </c>
      <c r="Q536" t="n">
        <v>202.81</v>
      </c>
      <c r="R536" t="n">
        <v>19.45</v>
      </c>
      <c r="S536" t="n">
        <v>13.89</v>
      </c>
      <c r="T536" t="n">
        <v>1105.7</v>
      </c>
      <c r="U536" t="n">
        <v>0.71</v>
      </c>
      <c r="V536" t="n">
        <v>0.76</v>
      </c>
      <c r="W536" t="n">
        <v>0.64</v>
      </c>
      <c r="X536" t="n">
        <v>0.06</v>
      </c>
      <c r="Y536" t="n">
        <v>1</v>
      </c>
      <c r="Z536" t="n">
        <v>10</v>
      </c>
    </row>
    <row r="537">
      <c r="A537" t="n">
        <v>67</v>
      </c>
      <c r="B537" t="n">
        <v>110</v>
      </c>
      <c r="C537" t="inlineStr">
        <is>
          <t xml:space="preserve">CONCLUIDO	</t>
        </is>
      </c>
      <c r="D537" t="n">
        <v>12.6881</v>
      </c>
      <c r="E537" t="n">
        <v>7.88</v>
      </c>
      <c r="F537" t="n">
        <v>5.1</v>
      </c>
      <c r="G537" t="n">
        <v>76.5</v>
      </c>
      <c r="H537" t="n">
        <v>1.31</v>
      </c>
      <c r="I537" t="n">
        <v>4</v>
      </c>
      <c r="J537" t="n">
        <v>241.59</v>
      </c>
      <c r="K537" t="n">
        <v>56.13</v>
      </c>
      <c r="L537" t="n">
        <v>17.75</v>
      </c>
      <c r="M537" t="n">
        <v>2</v>
      </c>
      <c r="N537" t="n">
        <v>57.72</v>
      </c>
      <c r="O537" t="n">
        <v>30030.83</v>
      </c>
      <c r="P537" t="n">
        <v>66.09</v>
      </c>
      <c r="Q537" t="n">
        <v>202.81</v>
      </c>
      <c r="R537" t="n">
        <v>19.5</v>
      </c>
      <c r="S537" t="n">
        <v>13.89</v>
      </c>
      <c r="T537" t="n">
        <v>1131.85</v>
      </c>
      <c r="U537" t="n">
        <v>0.71</v>
      </c>
      <c r="V537" t="n">
        <v>0.76</v>
      </c>
      <c r="W537" t="n">
        <v>0.65</v>
      </c>
      <c r="X537" t="n">
        <v>0.06</v>
      </c>
      <c r="Y537" t="n">
        <v>1</v>
      </c>
      <c r="Z537" t="n">
        <v>10</v>
      </c>
    </row>
    <row r="538">
      <c r="A538" t="n">
        <v>68</v>
      </c>
      <c r="B538" t="n">
        <v>110</v>
      </c>
      <c r="C538" t="inlineStr">
        <is>
          <t xml:space="preserve">CONCLUIDO	</t>
        </is>
      </c>
      <c r="D538" t="n">
        <v>12.6881</v>
      </c>
      <c r="E538" t="n">
        <v>7.88</v>
      </c>
      <c r="F538" t="n">
        <v>5.1</v>
      </c>
      <c r="G538" t="n">
        <v>76.5</v>
      </c>
      <c r="H538" t="n">
        <v>1.32</v>
      </c>
      <c r="I538" t="n">
        <v>4</v>
      </c>
      <c r="J538" t="n">
        <v>242.03</v>
      </c>
      <c r="K538" t="n">
        <v>56.13</v>
      </c>
      <c r="L538" t="n">
        <v>18</v>
      </c>
      <c r="M538" t="n">
        <v>2</v>
      </c>
      <c r="N538" t="n">
        <v>57.91</v>
      </c>
      <c r="O538" t="n">
        <v>30084.9</v>
      </c>
      <c r="P538" t="n">
        <v>65.86</v>
      </c>
      <c r="Q538" t="n">
        <v>202.81</v>
      </c>
      <c r="R538" t="n">
        <v>19.46</v>
      </c>
      <c r="S538" t="n">
        <v>13.89</v>
      </c>
      <c r="T538" t="n">
        <v>1112.17</v>
      </c>
      <c r="U538" t="n">
        <v>0.71</v>
      </c>
      <c r="V538" t="n">
        <v>0.76</v>
      </c>
      <c r="W538" t="n">
        <v>0.65</v>
      </c>
      <c r="X538" t="n">
        <v>0.06</v>
      </c>
      <c r="Y538" t="n">
        <v>1</v>
      </c>
      <c r="Z538" t="n">
        <v>10</v>
      </c>
    </row>
    <row r="539">
      <c r="A539" t="n">
        <v>69</v>
      </c>
      <c r="B539" t="n">
        <v>110</v>
      </c>
      <c r="C539" t="inlineStr">
        <is>
          <t xml:space="preserve">CONCLUIDO	</t>
        </is>
      </c>
      <c r="D539" t="n">
        <v>12.6904</v>
      </c>
      <c r="E539" t="n">
        <v>7.88</v>
      </c>
      <c r="F539" t="n">
        <v>5.1</v>
      </c>
      <c r="G539" t="n">
        <v>76.47</v>
      </c>
      <c r="H539" t="n">
        <v>1.34</v>
      </c>
      <c r="I539" t="n">
        <v>4</v>
      </c>
      <c r="J539" t="n">
        <v>242.47</v>
      </c>
      <c r="K539" t="n">
        <v>56.13</v>
      </c>
      <c r="L539" t="n">
        <v>18.25</v>
      </c>
      <c r="M539" t="n">
        <v>2</v>
      </c>
      <c r="N539" t="n">
        <v>58.1</v>
      </c>
      <c r="O539" t="n">
        <v>30139.04</v>
      </c>
      <c r="P539" t="n">
        <v>65.58</v>
      </c>
      <c r="Q539" t="n">
        <v>202.81</v>
      </c>
      <c r="R539" t="n">
        <v>19.52</v>
      </c>
      <c r="S539" t="n">
        <v>13.89</v>
      </c>
      <c r="T539" t="n">
        <v>1139.22</v>
      </c>
      <c r="U539" t="n">
        <v>0.71</v>
      </c>
      <c r="V539" t="n">
        <v>0.76</v>
      </c>
      <c r="W539" t="n">
        <v>0.64</v>
      </c>
      <c r="X539" t="n">
        <v>0.06</v>
      </c>
      <c r="Y539" t="n">
        <v>1</v>
      </c>
      <c r="Z539" t="n">
        <v>10</v>
      </c>
    </row>
    <row r="540">
      <c r="A540" t="n">
        <v>70</v>
      </c>
      <c r="B540" t="n">
        <v>110</v>
      </c>
      <c r="C540" t="inlineStr">
        <is>
          <t xml:space="preserve">CONCLUIDO	</t>
        </is>
      </c>
      <c r="D540" t="n">
        <v>12.6944</v>
      </c>
      <c r="E540" t="n">
        <v>7.88</v>
      </c>
      <c r="F540" t="n">
        <v>5.1</v>
      </c>
      <c r="G540" t="n">
        <v>76.44</v>
      </c>
      <c r="H540" t="n">
        <v>1.35</v>
      </c>
      <c r="I540" t="n">
        <v>4</v>
      </c>
      <c r="J540" t="n">
        <v>242.91</v>
      </c>
      <c r="K540" t="n">
        <v>56.13</v>
      </c>
      <c r="L540" t="n">
        <v>18.5</v>
      </c>
      <c r="M540" t="n">
        <v>2</v>
      </c>
      <c r="N540" t="n">
        <v>58.28</v>
      </c>
      <c r="O540" t="n">
        <v>30193.25</v>
      </c>
      <c r="P540" t="n">
        <v>65.29000000000001</v>
      </c>
      <c r="Q540" t="n">
        <v>202.81</v>
      </c>
      <c r="R540" t="n">
        <v>19.41</v>
      </c>
      <c r="S540" t="n">
        <v>13.89</v>
      </c>
      <c r="T540" t="n">
        <v>1082.55</v>
      </c>
      <c r="U540" t="n">
        <v>0.72</v>
      </c>
      <c r="V540" t="n">
        <v>0.76</v>
      </c>
      <c r="W540" t="n">
        <v>0.64</v>
      </c>
      <c r="X540" t="n">
        <v>0.06</v>
      </c>
      <c r="Y540" t="n">
        <v>1</v>
      </c>
      <c r="Z540" t="n">
        <v>10</v>
      </c>
    </row>
    <row r="541">
      <c r="A541" t="n">
        <v>71</v>
      </c>
      <c r="B541" t="n">
        <v>110</v>
      </c>
      <c r="C541" t="inlineStr">
        <is>
          <t xml:space="preserve">CONCLUIDO	</t>
        </is>
      </c>
      <c r="D541" t="n">
        <v>12.6989</v>
      </c>
      <c r="E541" t="n">
        <v>7.87</v>
      </c>
      <c r="F541" t="n">
        <v>5.09</v>
      </c>
      <c r="G541" t="n">
        <v>76.40000000000001</v>
      </c>
      <c r="H541" t="n">
        <v>1.37</v>
      </c>
      <c r="I541" t="n">
        <v>4</v>
      </c>
      <c r="J541" t="n">
        <v>243.35</v>
      </c>
      <c r="K541" t="n">
        <v>56.13</v>
      </c>
      <c r="L541" t="n">
        <v>18.75</v>
      </c>
      <c r="M541" t="n">
        <v>2</v>
      </c>
      <c r="N541" t="n">
        <v>58.47</v>
      </c>
      <c r="O541" t="n">
        <v>30247.53</v>
      </c>
      <c r="P541" t="n">
        <v>65.11</v>
      </c>
      <c r="Q541" t="n">
        <v>202.81</v>
      </c>
      <c r="R541" t="n">
        <v>19.31</v>
      </c>
      <c r="S541" t="n">
        <v>13.89</v>
      </c>
      <c r="T541" t="n">
        <v>1034.51</v>
      </c>
      <c r="U541" t="n">
        <v>0.72</v>
      </c>
      <c r="V541" t="n">
        <v>0.76</v>
      </c>
      <c r="W541" t="n">
        <v>0.64</v>
      </c>
      <c r="X541" t="n">
        <v>0.05</v>
      </c>
      <c r="Y541" t="n">
        <v>1</v>
      </c>
      <c r="Z541" t="n">
        <v>10</v>
      </c>
    </row>
    <row r="542">
      <c r="A542" t="n">
        <v>72</v>
      </c>
      <c r="B542" t="n">
        <v>110</v>
      </c>
      <c r="C542" t="inlineStr">
        <is>
          <t xml:space="preserve">CONCLUIDO	</t>
        </is>
      </c>
      <c r="D542" t="n">
        <v>12.6957</v>
      </c>
      <c r="E542" t="n">
        <v>7.88</v>
      </c>
      <c r="F542" t="n">
        <v>5.09</v>
      </c>
      <c r="G542" t="n">
        <v>76.42</v>
      </c>
      <c r="H542" t="n">
        <v>1.39</v>
      </c>
      <c r="I542" t="n">
        <v>4</v>
      </c>
      <c r="J542" t="n">
        <v>243.79</v>
      </c>
      <c r="K542" t="n">
        <v>56.13</v>
      </c>
      <c r="L542" t="n">
        <v>19</v>
      </c>
      <c r="M542" t="n">
        <v>2</v>
      </c>
      <c r="N542" t="n">
        <v>58.67</v>
      </c>
      <c r="O542" t="n">
        <v>30301.87</v>
      </c>
      <c r="P542" t="n">
        <v>64.76000000000001</v>
      </c>
      <c r="Q542" t="n">
        <v>202.81</v>
      </c>
      <c r="R542" t="n">
        <v>19.36</v>
      </c>
      <c r="S542" t="n">
        <v>13.89</v>
      </c>
      <c r="T542" t="n">
        <v>1060.83</v>
      </c>
      <c r="U542" t="n">
        <v>0.72</v>
      </c>
      <c r="V542" t="n">
        <v>0.76</v>
      </c>
      <c r="W542" t="n">
        <v>0.64</v>
      </c>
      <c r="X542" t="n">
        <v>0.06</v>
      </c>
      <c r="Y542" t="n">
        <v>1</v>
      </c>
      <c r="Z542" t="n">
        <v>10</v>
      </c>
    </row>
    <row r="543">
      <c r="A543" t="n">
        <v>73</v>
      </c>
      <c r="B543" t="n">
        <v>110</v>
      </c>
      <c r="C543" t="inlineStr">
        <is>
          <t xml:space="preserve">CONCLUIDO	</t>
        </is>
      </c>
      <c r="D543" t="n">
        <v>12.6998</v>
      </c>
      <c r="E543" t="n">
        <v>7.87</v>
      </c>
      <c r="F543" t="n">
        <v>5.09</v>
      </c>
      <c r="G543" t="n">
        <v>76.39</v>
      </c>
      <c r="H543" t="n">
        <v>1.4</v>
      </c>
      <c r="I543" t="n">
        <v>4</v>
      </c>
      <c r="J543" t="n">
        <v>244.23</v>
      </c>
      <c r="K543" t="n">
        <v>56.13</v>
      </c>
      <c r="L543" t="n">
        <v>19.25</v>
      </c>
      <c r="M543" t="n">
        <v>2</v>
      </c>
      <c r="N543" t="n">
        <v>58.86</v>
      </c>
      <c r="O543" t="n">
        <v>30356.29</v>
      </c>
      <c r="P543" t="n">
        <v>64.40000000000001</v>
      </c>
      <c r="Q543" t="n">
        <v>202.81</v>
      </c>
      <c r="R543" t="n">
        <v>19.38</v>
      </c>
      <c r="S543" t="n">
        <v>13.89</v>
      </c>
      <c r="T543" t="n">
        <v>1068.12</v>
      </c>
      <c r="U543" t="n">
        <v>0.72</v>
      </c>
      <c r="V543" t="n">
        <v>0.76</v>
      </c>
      <c r="W543" t="n">
        <v>0.64</v>
      </c>
      <c r="X543" t="n">
        <v>0.05</v>
      </c>
      <c r="Y543" t="n">
        <v>1</v>
      </c>
      <c r="Z543" t="n">
        <v>10</v>
      </c>
    </row>
    <row r="544">
      <c r="A544" t="n">
        <v>74</v>
      </c>
      <c r="B544" t="n">
        <v>110</v>
      </c>
      <c r="C544" t="inlineStr">
        <is>
          <t xml:space="preserve">CONCLUIDO	</t>
        </is>
      </c>
      <c r="D544" t="n">
        <v>12.7083</v>
      </c>
      <c r="E544" t="n">
        <v>7.87</v>
      </c>
      <c r="F544" t="n">
        <v>5.09</v>
      </c>
      <c r="G544" t="n">
        <v>76.31</v>
      </c>
      <c r="H544" t="n">
        <v>1.42</v>
      </c>
      <c r="I544" t="n">
        <v>4</v>
      </c>
      <c r="J544" t="n">
        <v>244.68</v>
      </c>
      <c r="K544" t="n">
        <v>56.13</v>
      </c>
      <c r="L544" t="n">
        <v>19.5</v>
      </c>
      <c r="M544" t="n">
        <v>2</v>
      </c>
      <c r="N544" t="n">
        <v>59.05</v>
      </c>
      <c r="O544" t="n">
        <v>30410.77</v>
      </c>
      <c r="P544" t="n">
        <v>63.8</v>
      </c>
      <c r="Q544" t="n">
        <v>202.81</v>
      </c>
      <c r="R544" t="n">
        <v>19.12</v>
      </c>
      <c r="S544" t="n">
        <v>13.89</v>
      </c>
      <c r="T544" t="n">
        <v>937.46</v>
      </c>
      <c r="U544" t="n">
        <v>0.73</v>
      </c>
      <c r="V544" t="n">
        <v>0.76</v>
      </c>
      <c r="W544" t="n">
        <v>0.64</v>
      </c>
      <c r="X544" t="n">
        <v>0.05</v>
      </c>
      <c r="Y544" t="n">
        <v>1</v>
      </c>
      <c r="Z544" t="n">
        <v>10</v>
      </c>
    </row>
    <row r="545">
      <c r="A545" t="n">
        <v>75</v>
      </c>
      <c r="B545" t="n">
        <v>110</v>
      </c>
      <c r="C545" t="inlineStr">
        <is>
          <t xml:space="preserve">CONCLUIDO	</t>
        </is>
      </c>
      <c r="D545" t="n">
        <v>12.7042</v>
      </c>
      <c r="E545" t="n">
        <v>7.87</v>
      </c>
      <c r="F545" t="n">
        <v>5.09</v>
      </c>
      <c r="G545" t="n">
        <v>76.34999999999999</v>
      </c>
      <c r="H545" t="n">
        <v>1.43</v>
      </c>
      <c r="I545" t="n">
        <v>4</v>
      </c>
      <c r="J545" t="n">
        <v>245.12</v>
      </c>
      <c r="K545" t="n">
        <v>56.13</v>
      </c>
      <c r="L545" t="n">
        <v>19.75</v>
      </c>
      <c r="M545" t="n">
        <v>2</v>
      </c>
      <c r="N545" t="n">
        <v>59.24</v>
      </c>
      <c r="O545" t="n">
        <v>30465.32</v>
      </c>
      <c r="P545" t="n">
        <v>63.57</v>
      </c>
      <c r="Q545" t="n">
        <v>202.81</v>
      </c>
      <c r="R545" t="n">
        <v>19.19</v>
      </c>
      <c r="S545" t="n">
        <v>13.89</v>
      </c>
      <c r="T545" t="n">
        <v>974.39</v>
      </c>
      <c r="U545" t="n">
        <v>0.72</v>
      </c>
      <c r="V545" t="n">
        <v>0.76</v>
      </c>
      <c r="W545" t="n">
        <v>0.64</v>
      </c>
      <c r="X545" t="n">
        <v>0.05</v>
      </c>
      <c r="Y545" t="n">
        <v>1</v>
      </c>
      <c r="Z545" t="n">
        <v>10</v>
      </c>
    </row>
    <row r="546">
      <c r="A546" t="n">
        <v>76</v>
      </c>
      <c r="B546" t="n">
        <v>110</v>
      </c>
      <c r="C546" t="inlineStr">
        <is>
          <t xml:space="preserve">CONCLUIDO	</t>
        </is>
      </c>
      <c r="D546" t="n">
        <v>12.7078</v>
      </c>
      <c r="E546" t="n">
        <v>7.87</v>
      </c>
      <c r="F546" t="n">
        <v>5.09</v>
      </c>
      <c r="G546" t="n">
        <v>76.31</v>
      </c>
      <c r="H546" t="n">
        <v>1.45</v>
      </c>
      <c r="I546" t="n">
        <v>4</v>
      </c>
      <c r="J546" t="n">
        <v>245.56</v>
      </c>
      <c r="K546" t="n">
        <v>56.13</v>
      </c>
      <c r="L546" t="n">
        <v>20</v>
      </c>
      <c r="M546" t="n">
        <v>2</v>
      </c>
      <c r="N546" t="n">
        <v>59.43</v>
      </c>
      <c r="O546" t="n">
        <v>30519.94</v>
      </c>
      <c r="P546" t="n">
        <v>63.29</v>
      </c>
      <c r="Q546" t="n">
        <v>202.81</v>
      </c>
      <c r="R546" t="n">
        <v>19.18</v>
      </c>
      <c r="S546" t="n">
        <v>13.89</v>
      </c>
      <c r="T546" t="n">
        <v>971.01</v>
      </c>
      <c r="U546" t="n">
        <v>0.72</v>
      </c>
      <c r="V546" t="n">
        <v>0.76</v>
      </c>
      <c r="W546" t="n">
        <v>0.64</v>
      </c>
      <c r="X546" t="n">
        <v>0.05</v>
      </c>
      <c r="Y546" t="n">
        <v>1</v>
      </c>
      <c r="Z546" t="n">
        <v>10</v>
      </c>
    </row>
    <row r="547">
      <c r="A547" t="n">
        <v>77</v>
      </c>
      <c r="B547" t="n">
        <v>110</v>
      </c>
      <c r="C547" t="inlineStr">
        <is>
          <t xml:space="preserve">CONCLUIDO	</t>
        </is>
      </c>
      <c r="D547" t="n">
        <v>12.7015</v>
      </c>
      <c r="E547" t="n">
        <v>7.87</v>
      </c>
      <c r="F547" t="n">
        <v>5.09</v>
      </c>
      <c r="G547" t="n">
        <v>76.37</v>
      </c>
      <c r="H547" t="n">
        <v>1.46</v>
      </c>
      <c r="I547" t="n">
        <v>4</v>
      </c>
      <c r="J547" t="n">
        <v>246</v>
      </c>
      <c r="K547" t="n">
        <v>56.13</v>
      </c>
      <c r="L547" t="n">
        <v>20.25</v>
      </c>
      <c r="M547" t="n">
        <v>2</v>
      </c>
      <c r="N547" t="n">
        <v>59.63</v>
      </c>
      <c r="O547" t="n">
        <v>30574.64</v>
      </c>
      <c r="P547" t="n">
        <v>63.12</v>
      </c>
      <c r="Q547" t="n">
        <v>202.81</v>
      </c>
      <c r="R547" t="n">
        <v>19.2</v>
      </c>
      <c r="S547" t="n">
        <v>13.89</v>
      </c>
      <c r="T547" t="n">
        <v>979.11</v>
      </c>
      <c r="U547" t="n">
        <v>0.72</v>
      </c>
      <c r="V547" t="n">
        <v>0.76</v>
      </c>
      <c r="W547" t="n">
        <v>0.65</v>
      </c>
      <c r="X547" t="n">
        <v>0.05</v>
      </c>
      <c r="Y547" t="n">
        <v>1</v>
      </c>
      <c r="Z547" t="n">
        <v>10</v>
      </c>
    </row>
    <row r="548">
      <c r="A548" t="n">
        <v>78</v>
      </c>
      <c r="B548" t="n">
        <v>110</v>
      </c>
      <c r="C548" t="inlineStr">
        <is>
          <t xml:space="preserve">CONCLUIDO	</t>
        </is>
      </c>
      <c r="D548" t="n">
        <v>12.7096</v>
      </c>
      <c r="E548" t="n">
        <v>7.87</v>
      </c>
      <c r="F548" t="n">
        <v>5.09</v>
      </c>
      <c r="G548" t="n">
        <v>76.3</v>
      </c>
      <c r="H548" t="n">
        <v>1.48</v>
      </c>
      <c r="I548" t="n">
        <v>4</v>
      </c>
      <c r="J548" t="n">
        <v>246.45</v>
      </c>
      <c r="K548" t="n">
        <v>56.13</v>
      </c>
      <c r="L548" t="n">
        <v>20.5</v>
      </c>
      <c r="M548" t="n">
        <v>2</v>
      </c>
      <c r="N548" t="n">
        <v>59.82</v>
      </c>
      <c r="O548" t="n">
        <v>30629.4</v>
      </c>
      <c r="P548" t="n">
        <v>62.59</v>
      </c>
      <c r="Q548" t="n">
        <v>202.81</v>
      </c>
      <c r="R548" t="n">
        <v>19.07</v>
      </c>
      <c r="S548" t="n">
        <v>13.89</v>
      </c>
      <c r="T548" t="n">
        <v>915.51</v>
      </c>
      <c r="U548" t="n">
        <v>0.73</v>
      </c>
      <c r="V548" t="n">
        <v>0.76</v>
      </c>
      <c r="W548" t="n">
        <v>0.64</v>
      </c>
      <c r="X548" t="n">
        <v>0.05</v>
      </c>
      <c r="Y548" t="n">
        <v>1</v>
      </c>
      <c r="Z548" t="n">
        <v>10</v>
      </c>
    </row>
    <row r="549">
      <c r="A549" t="n">
        <v>79</v>
      </c>
      <c r="B549" t="n">
        <v>110</v>
      </c>
      <c r="C549" t="inlineStr">
        <is>
          <t xml:space="preserve">CONCLUIDO	</t>
        </is>
      </c>
      <c r="D549" t="n">
        <v>12.7092</v>
      </c>
      <c r="E549" t="n">
        <v>7.87</v>
      </c>
      <c r="F549" t="n">
        <v>5.09</v>
      </c>
      <c r="G549" t="n">
        <v>76.3</v>
      </c>
      <c r="H549" t="n">
        <v>1.49</v>
      </c>
      <c r="I549" t="n">
        <v>4</v>
      </c>
      <c r="J549" t="n">
        <v>246.89</v>
      </c>
      <c r="K549" t="n">
        <v>56.13</v>
      </c>
      <c r="L549" t="n">
        <v>20.75</v>
      </c>
      <c r="M549" t="n">
        <v>2</v>
      </c>
      <c r="N549" t="n">
        <v>60.02</v>
      </c>
      <c r="O549" t="n">
        <v>30684.23</v>
      </c>
      <c r="P549" t="n">
        <v>62.3</v>
      </c>
      <c r="Q549" t="n">
        <v>202.81</v>
      </c>
      <c r="R549" t="n">
        <v>19.1</v>
      </c>
      <c r="S549" t="n">
        <v>13.89</v>
      </c>
      <c r="T549" t="n">
        <v>931.86</v>
      </c>
      <c r="U549" t="n">
        <v>0.73</v>
      </c>
      <c r="V549" t="n">
        <v>0.76</v>
      </c>
      <c r="W549" t="n">
        <v>0.64</v>
      </c>
      <c r="X549" t="n">
        <v>0.05</v>
      </c>
      <c r="Y549" t="n">
        <v>1</v>
      </c>
      <c r="Z549" t="n">
        <v>10</v>
      </c>
    </row>
    <row r="550">
      <c r="A550" t="n">
        <v>80</v>
      </c>
      <c r="B550" t="n">
        <v>110</v>
      </c>
      <c r="C550" t="inlineStr">
        <is>
          <t xml:space="preserve">CONCLUIDO	</t>
        </is>
      </c>
      <c r="D550" t="n">
        <v>12.7177</v>
      </c>
      <c r="E550" t="n">
        <v>7.86</v>
      </c>
      <c r="F550" t="n">
        <v>5.08</v>
      </c>
      <c r="G550" t="n">
        <v>76.22</v>
      </c>
      <c r="H550" t="n">
        <v>1.51</v>
      </c>
      <c r="I550" t="n">
        <v>4</v>
      </c>
      <c r="J550" t="n">
        <v>247.34</v>
      </c>
      <c r="K550" t="n">
        <v>56.13</v>
      </c>
      <c r="L550" t="n">
        <v>21</v>
      </c>
      <c r="M550" t="n">
        <v>2</v>
      </c>
      <c r="N550" t="n">
        <v>60.21</v>
      </c>
      <c r="O550" t="n">
        <v>30739.14</v>
      </c>
      <c r="P550" t="n">
        <v>61.77</v>
      </c>
      <c r="Q550" t="n">
        <v>202.81</v>
      </c>
      <c r="R550" t="n">
        <v>18.96</v>
      </c>
      <c r="S550" t="n">
        <v>13.89</v>
      </c>
      <c r="T550" t="n">
        <v>857.88</v>
      </c>
      <c r="U550" t="n">
        <v>0.73</v>
      </c>
      <c r="V550" t="n">
        <v>0.76</v>
      </c>
      <c r="W550" t="n">
        <v>0.64</v>
      </c>
      <c r="X550" t="n">
        <v>0.04</v>
      </c>
      <c r="Y550" t="n">
        <v>1</v>
      </c>
      <c r="Z550" t="n">
        <v>10</v>
      </c>
    </row>
    <row r="551">
      <c r="A551" t="n">
        <v>81</v>
      </c>
      <c r="B551" t="n">
        <v>110</v>
      </c>
      <c r="C551" t="inlineStr">
        <is>
          <t xml:space="preserve">CONCLUIDO	</t>
        </is>
      </c>
      <c r="D551" t="n">
        <v>12.7123</v>
      </c>
      <c r="E551" t="n">
        <v>7.87</v>
      </c>
      <c r="F551" t="n">
        <v>5.08</v>
      </c>
      <c r="G551" t="n">
        <v>76.27</v>
      </c>
      <c r="H551" t="n">
        <v>1.53</v>
      </c>
      <c r="I551" t="n">
        <v>4</v>
      </c>
      <c r="J551" t="n">
        <v>247.78</v>
      </c>
      <c r="K551" t="n">
        <v>56.13</v>
      </c>
      <c r="L551" t="n">
        <v>21.25</v>
      </c>
      <c r="M551" t="n">
        <v>2</v>
      </c>
      <c r="N551" t="n">
        <v>60.41</v>
      </c>
      <c r="O551" t="n">
        <v>30794.11</v>
      </c>
      <c r="P551" t="n">
        <v>61.12</v>
      </c>
      <c r="Q551" t="n">
        <v>202.81</v>
      </c>
      <c r="R551" t="n">
        <v>19.09</v>
      </c>
      <c r="S551" t="n">
        <v>13.89</v>
      </c>
      <c r="T551" t="n">
        <v>922.37</v>
      </c>
      <c r="U551" t="n">
        <v>0.73</v>
      </c>
      <c r="V551" t="n">
        <v>0.76</v>
      </c>
      <c r="W551" t="n">
        <v>0.64</v>
      </c>
      <c r="X551" t="n">
        <v>0.05</v>
      </c>
      <c r="Y551" t="n">
        <v>1</v>
      </c>
      <c r="Z551" t="n">
        <v>10</v>
      </c>
    </row>
    <row r="552">
      <c r="A552" t="n">
        <v>82</v>
      </c>
      <c r="B552" t="n">
        <v>110</v>
      </c>
      <c r="C552" t="inlineStr">
        <is>
          <t xml:space="preserve">CONCLUIDO	</t>
        </is>
      </c>
      <c r="D552" t="n">
        <v>12.7042</v>
      </c>
      <c r="E552" t="n">
        <v>7.87</v>
      </c>
      <c r="F552" t="n">
        <v>5.09</v>
      </c>
      <c r="G552" t="n">
        <v>76.34999999999999</v>
      </c>
      <c r="H552" t="n">
        <v>1.54</v>
      </c>
      <c r="I552" t="n">
        <v>4</v>
      </c>
      <c r="J552" t="n">
        <v>248.23</v>
      </c>
      <c r="K552" t="n">
        <v>56.13</v>
      </c>
      <c r="L552" t="n">
        <v>21.5</v>
      </c>
      <c r="M552" t="n">
        <v>2</v>
      </c>
      <c r="N552" t="n">
        <v>60.6</v>
      </c>
      <c r="O552" t="n">
        <v>30849.16</v>
      </c>
      <c r="P552" t="n">
        <v>60.6</v>
      </c>
      <c r="Q552" t="n">
        <v>202.81</v>
      </c>
      <c r="R552" t="n">
        <v>19.22</v>
      </c>
      <c r="S552" t="n">
        <v>13.89</v>
      </c>
      <c r="T552" t="n">
        <v>987.74</v>
      </c>
      <c r="U552" t="n">
        <v>0.72</v>
      </c>
      <c r="V552" t="n">
        <v>0.76</v>
      </c>
      <c r="W552" t="n">
        <v>0.64</v>
      </c>
      <c r="X552" t="n">
        <v>0.05</v>
      </c>
      <c r="Y552" t="n">
        <v>1</v>
      </c>
      <c r="Z552" t="n">
        <v>10</v>
      </c>
    </row>
    <row r="553">
      <c r="A553" t="n">
        <v>83</v>
      </c>
      <c r="B553" t="n">
        <v>110</v>
      </c>
      <c r="C553" t="inlineStr">
        <is>
          <t xml:space="preserve">CONCLUIDO	</t>
        </is>
      </c>
      <c r="D553" t="n">
        <v>12.8055</v>
      </c>
      <c r="E553" t="n">
        <v>7.81</v>
      </c>
      <c r="F553" t="n">
        <v>5.07</v>
      </c>
      <c r="G553" t="n">
        <v>101.39</v>
      </c>
      <c r="H553" t="n">
        <v>1.56</v>
      </c>
      <c r="I553" t="n">
        <v>3</v>
      </c>
      <c r="J553" t="n">
        <v>248.68</v>
      </c>
      <c r="K553" t="n">
        <v>56.13</v>
      </c>
      <c r="L553" t="n">
        <v>21.75</v>
      </c>
      <c r="M553" t="n">
        <v>1</v>
      </c>
      <c r="N553" t="n">
        <v>60.8</v>
      </c>
      <c r="O553" t="n">
        <v>30904.28</v>
      </c>
      <c r="P553" t="n">
        <v>60.28</v>
      </c>
      <c r="Q553" t="n">
        <v>202.81</v>
      </c>
      <c r="R553" t="n">
        <v>18.62</v>
      </c>
      <c r="S553" t="n">
        <v>13.89</v>
      </c>
      <c r="T553" t="n">
        <v>696.02</v>
      </c>
      <c r="U553" t="n">
        <v>0.75</v>
      </c>
      <c r="V553" t="n">
        <v>0.76</v>
      </c>
      <c r="W553" t="n">
        <v>0.64</v>
      </c>
      <c r="X553" t="n">
        <v>0.03</v>
      </c>
      <c r="Y553" t="n">
        <v>1</v>
      </c>
      <c r="Z553" t="n">
        <v>10</v>
      </c>
    </row>
    <row r="554">
      <c r="A554" t="n">
        <v>84</v>
      </c>
      <c r="B554" t="n">
        <v>110</v>
      </c>
      <c r="C554" t="inlineStr">
        <is>
          <t xml:space="preserve">CONCLUIDO	</t>
        </is>
      </c>
      <c r="D554" t="n">
        <v>12.8018</v>
      </c>
      <c r="E554" t="n">
        <v>7.81</v>
      </c>
      <c r="F554" t="n">
        <v>5.07</v>
      </c>
      <c r="G554" t="n">
        <v>101.44</v>
      </c>
      <c r="H554" t="n">
        <v>1.57</v>
      </c>
      <c r="I554" t="n">
        <v>3</v>
      </c>
      <c r="J554" t="n">
        <v>249.12</v>
      </c>
      <c r="K554" t="n">
        <v>56.13</v>
      </c>
      <c r="L554" t="n">
        <v>22</v>
      </c>
      <c r="M554" t="n">
        <v>1</v>
      </c>
      <c r="N554" t="n">
        <v>61</v>
      </c>
      <c r="O554" t="n">
        <v>30959.46</v>
      </c>
      <c r="P554" t="n">
        <v>60.4</v>
      </c>
      <c r="Q554" t="n">
        <v>202.81</v>
      </c>
      <c r="R554" t="n">
        <v>18.64</v>
      </c>
      <c r="S554" t="n">
        <v>13.89</v>
      </c>
      <c r="T554" t="n">
        <v>705.04</v>
      </c>
      <c r="U554" t="n">
        <v>0.75</v>
      </c>
      <c r="V554" t="n">
        <v>0.76</v>
      </c>
      <c r="W554" t="n">
        <v>0.64</v>
      </c>
      <c r="X554" t="n">
        <v>0.03</v>
      </c>
      <c r="Y554" t="n">
        <v>1</v>
      </c>
      <c r="Z554" t="n">
        <v>10</v>
      </c>
    </row>
    <row r="555">
      <c r="A555" t="n">
        <v>85</v>
      </c>
      <c r="B555" t="n">
        <v>110</v>
      </c>
      <c r="C555" t="inlineStr">
        <is>
          <t xml:space="preserve">CONCLUIDO	</t>
        </is>
      </c>
      <c r="D555" t="n">
        <v>12.81</v>
      </c>
      <c r="E555" t="n">
        <v>7.81</v>
      </c>
      <c r="F555" t="n">
        <v>5.07</v>
      </c>
      <c r="G555" t="n">
        <v>101.34</v>
      </c>
      <c r="H555" t="n">
        <v>1.59</v>
      </c>
      <c r="I555" t="n">
        <v>3</v>
      </c>
      <c r="J555" t="n">
        <v>249.57</v>
      </c>
      <c r="K555" t="n">
        <v>56.13</v>
      </c>
      <c r="L555" t="n">
        <v>22.25</v>
      </c>
      <c r="M555" t="n">
        <v>1</v>
      </c>
      <c r="N555" t="n">
        <v>61.2</v>
      </c>
      <c r="O555" t="n">
        <v>31014.73</v>
      </c>
      <c r="P555" t="n">
        <v>60.48</v>
      </c>
      <c r="Q555" t="n">
        <v>202.81</v>
      </c>
      <c r="R555" t="n">
        <v>18.53</v>
      </c>
      <c r="S555" t="n">
        <v>13.89</v>
      </c>
      <c r="T555" t="n">
        <v>650.11</v>
      </c>
      <c r="U555" t="n">
        <v>0.75</v>
      </c>
      <c r="V555" t="n">
        <v>0.76</v>
      </c>
      <c r="W555" t="n">
        <v>0.64</v>
      </c>
      <c r="X555" t="n">
        <v>0.03</v>
      </c>
      <c r="Y555" t="n">
        <v>1</v>
      </c>
      <c r="Z555" t="n">
        <v>10</v>
      </c>
    </row>
    <row r="556">
      <c r="A556" t="n">
        <v>86</v>
      </c>
      <c r="B556" t="n">
        <v>110</v>
      </c>
      <c r="C556" t="inlineStr">
        <is>
          <t xml:space="preserve">CONCLUIDO	</t>
        </is>
      </c>
      <c r="D556" t="n">
        <v>12.8073</v>
      </c>
      <c r="E556" t="n">
        <v>7.81</v>
      </c>
      <c r="F556" t="n">
        <v>5.07</v>
      </c>
      <c r="G556" t="n">
        <v>101.37</v>
      </c>
      <c r="H556" t="n">
        <v>1.6</v>
      </c>
      <c r="I556" t="n">
        <v>3</v>
      </c>
      <c r="J556" t="n">
        <v>250.02</v>
      </c>
      <c r="K556" t="n">
        <v>56.13</v>
      </c>
      <c r="L556" t="n">
        <v>22.5</v>
      </c>
      <c r="M556" t="n">
        <v>1</v>
      </c>
      <c r="N556" t="n">
        <v>61.39</v>
      </c>
      <c r="O556" t="n">
        <v>31070.06</v>
      </c>
      <c r="P556" t="n">
        <v>60.51</v>
      </c>
      <c r="Q556" t="n">
        <v>202.81</v>
      </c>
      <c r="R556" t="n">
        <v>18.47</v>
      </c>
      <c r="S556" t="n">
        <v>13.89</v>
      </c>
      <c r="T556" t="n">
        <v>620.4299999999999</v>
      </c>
      <c r="U556" t="n">
        <v>0.75</v>
      </c>
      <c r="V556" t="n">
        <v>0.76</v>
      </c>
      <c r="W556" t="n">
        <v>0.64</v>
      </c>
      <c r="X556" t="n">
        <v>0.03</v>
      </c>
      <c r="Y556" t="n">
        <v>1</v>
      </c>
      <c r="Z556" t="n">
        <v>10</v>
      </c>
    </row>
    <row r="557">
      <c r="A557" t="n">
        <v>87</v>
      </c>
      <c r="B557" t="n">
        <v>110</v>
      </c>
      <c r="C557" t="inlineStr">
        <is>
          <t xml:space="preserve">CONCLUIDO	</t>
        </is>
      </c>
      <c r="D557" t="n">
        <v>12.8068</v>
      </c>
      <c r="E557" t="n">
        <v>7.81</v>
      </c>
      <c r="F557" t="n">
        <v>5.07</v>
      </c>
      <c r="G557" t="n">
        <v>101.38</v>
      </c>
      <c r="H557" t="n">
        <v>1.62</v>
      </c>
      <c r="I557" t="n">
        <v>3</v>
      </c>
      <c r="J557" t="n">
        <v>250.47</v>
      </c>
      <c r="K557" t="n">
        <v>56.13</v>
      </c>
      <c r="L557" t="n">
        <v>22.75</v>
      </c>
      <c r="M557" t="n">
        <v>0</v>
      </c>
      <c r="N557" t="n">
        <v>61.59</v>
      </c>
      <c r="O557" t="n">
        <v>31125.47</v>
      </c>
      <c r="P557" t="n">
        <v>60.53</v>
      </c>
      <c r="Q557" t="n">
        <v>202.81</v>
      </c>
      <c r="R557" t="n">
        <v>18.49</v>
      </c>
      <c r="S557" t="n">
        <v>13.89</v>
      </c>
      <c r="T557" t="n">
        <v>629.1799999999999</v>
      </c>
      <c r="U557" t="n">
        <v>0.75</v>
      </c>
      <c r="V557" t="n">
        <v>0.76</v>
      </c>
      <c r="W557" t="n">
        <v>0.64</v>
      </c>
      <c r="X557" t="n">
        <v>0.03</v>
      </c>
      <c r="Y557" t="n">
        <v>1</v>
      </c>
      <c r="Z557" t="n">
        <v>10</v>
      </c>
    </row>
    <row r="558">
      <c r="A558" t="n">
        <v>0</v>
      </c>
      <c r="B558" t="n">
        <v>150</v>
      </c>
      <c r="C558" t="inlineStr">
        <is>
          <t xml:space="preserve">CONCLUIDO	</t>
        </is>
      </c>
      <c r="D558" t="n">
        <v>6.6914</v>
      </c>
      <c r="E558" t="n">
        <v>14.94</v>
      </c>
      <c r="F558" t="n">
        <v>6.89</v>
      </c>
      <c r="G558" t="n">
        <v>4.54</v>
      </c>
      <c r="H558" t="n">
        <v>0.06</v>
      </c>
      <c r="I558" t="n">
        <v>91</v>
      </c>
      <c r="J558" t="n">
        <v>296.65</v>
      </c>
      <c r="K558" t="n">
        <v>61.82</v>
      </c>
      <c r="L558" t="n">
        <v>1</v>
      </c>
      <c r="M558" t="n">
        <v>89</v>
      </c>
      <c r="N558" t="n">
        <v>83.83</v>
      </c>
      <c r="O558" t="n">
        <v>36821.52</v>
      </c>
      <c r="P558" t="n">
        <v>125.36</v>
      </c>
      <c r="Q558" t="n">
        <v>202.87</v>
      </c>
      <c r="R558" t="n">
        <v>75.86</v>
      </c>
      <c r="S558" t="n">
        <v>13.89</v>
      </c>
      <c r="T558" t="n">
        <v>28873.89</v>
      </c>
      <c r="U558" t="n">
        <v>0.18</v>
      </c>
      <c r="V558" t="n">
        <v>0.5600000000000001</v>
      </c>
      <c r="W558" t="n">
        <v>0.77</v>
      </c>
      <c r="X558" t="n">
        <v>1.85</v>
      </c>
      <c r="Y558" t="n">
        <v>1</v>
      </c>
      <c r="Z558" t="n">
        <v>10</v>
      </c>
    </row>
    <row r="559">
      <c r="A559" t="n">
        <v>1</v>
      </c>
      <c r="B559" t="n">
        <v>150</v>
      </c>
      <c r="C559" t="inlineStr">
        <is>
          <t xml:space="preserve">CONCLUIDO	</t>
        </is>
      </c>
      <c r="D559" t="n">
        <v>7.5781</v>
      </c>
      <c r="E559" t="n">
        <v>13.2</v>
      </c>
      <c r="F559" t="n">
        <v>6.42</v>
      </c>
      <c r="G559" t="n">
        <v>5.67</v>
      </c>
      <c r="H559" t="n">
        <v>0.07000000000000001</v>
      </c>
      <c r="I559" t="n">
        <v>68</v>
      </c>
      <c r="J559" t="n">
        <v>297.17</v>
      </c>
      <c r="K559" t="n">
        <v>61.82</v>
      </c>
      <c r="L559" t="n">
        <v>1.25</v>
      </c>
      <c r="M559" t="n">
        <v>66</v>
      </c>
      <c r="N559" t="n">
        <v>84.09999999999999</v>
      </c>
      <c r="O559" t="n">
        <v>36885.7</v>
      </c>
      <c r="P559" t="n">
        <v>116.71</v>
      </c>
      <c r="Q559" t="n">
        <v>202.88</v>
      </c>
      <c r="R559" t="n">
        <v>60.49</v>
      </c>
      <c r="S559" t="n">
        <v>13.89</v>
      </c>
      <c r="T559" t="n">
        <v>21303.22</v>
      </c>
      <c r="U559" t="n">
        <v>0.23</v>
      </c>
      <c r="V559" t="n">
        <v>0.6</v>
      </c>
      <c r="W559" t="n">
        <v>0.76</v>
      </c>
      <c r="X559" t="n">
        <v>1.38</v>
      </c>
      <c r="Y559" t="n">
        <v>1</v>
      </c>
      <c r="Z559" t="n">
        <v>10</v>
      </c>
    </row>
    <row r="560">
      <c r="A560" t="n">
        <v>2</v>
      </c>
      <c r="B560" t="n">
        <v>150</v>
      </c>
      <c r="C560" t="inlineStr">
        <is>
          <t xml:space="preserve">CONCLUIDO	</t>
        </is>
      </c>
      <c r="D560" t="n">
        <v>8.2012</v>
      </c>
      <c r="E560" t="n">
        <v>12.19</v>
      </c>
      <c r="F560" t="n">
        <v>6.14</v>
      </c>
      <c r="G560" t="n">
        <v>6.7</v>
      </c>
      <c r="H560" t="n">
        <v>0.09</v>
      </c>
      <c r="I560" t="n">
        <v>55</v>
      </c>
      <c r="J560" t="n">
        <v>297.7</v>
      </c>
      <c r="K560" t="n">
        <v>61.82</v>
      </c>
      <c r="L560" t="n">
        <v>1.5</v>
      </c>
      <c r="M560" t="n">
        <v>53</v>
      </c>
      <c r="N560" t="n">
        <v>84.37</v>
      </c>
      <c r="O560" t="n">
        <v>36949.99</v>
      </c>
      <c r="P560" t="n">
        <v>111.5</v>
      </c>
      <c r="Q560" t="n">
        <v>202.91</v>
      </c>
      <c r="R560" t="n">
        <v>52.05</v>
      </c>
      <c r="S560" t="n">
        <v>13.89</v>
      </c>
      <c r="T560" t="n">
        <v>17147.97</v>
      </c>
      <c r="U560" t="n">
        <v>0.27</v>
      </c>
      <c r="V560" t="n">
        <v>0.63</v>
      </c>
      <c r="W560" t="n">
        <v>0.72</v>
      </c>
      <c r="X560" t="n">
        <v>1.1</v>
      </c>
      <c r="Y560" t="n">
        <v>1</v>
      </c>
      <c r="Z560" t="n">
        <v>10</v>
      </c>
    </row>
    <row r="561">
      <c r="A561" t="n">
        <v>3</v>
      </c>
      <c r="B561" t="n">
        <v>150</v>
      </c>
      <c r="C561" t="inlineStr">
        <is>
          <t xml:space="preserve">CONCLUIDO	</t>
        </is>
      </c>
      <c r="D561" t="n">
        <v>8.6791</v>
      </c>
      <c r="E561" t="n">
        <v>11.52</v>
      </c>
      <c r="F561" t="n">
        <v>5.97</v>
      </c>
      <c r="G561" t="n">
        <v>7.79</v>
      </c>
      <c r="H561" t="n">
        <v>0.1</v>
      </c>
      <c r="I561" t="n">
        <v>46</v>
      </c>
      <c r="J561" t="n">
        <v>298.22</v>
      </c>
      <c r="K561" t="n">
        <v>61.82</v>
      </c>
      <c r="L561" t="n">
        <v>1.75</v>
      </c>
      <c r="M561" t="n">
        <v>44</v>
      </c>
      <c r="N561" t="n">
        <v>84.65000000000001</v>
      </c>
      <c r="O561" t="n">
        <v>37014.39</v>
      </c>
      <c r="P561" t="n">
        <v>108.29</v>
      </c>
      <c r="Q561" t="n">
        <v>202.95</v>
      </c>
      <c r="R561" t="n">
        <v>46.77</v>
      </c>
      <c r="S561" t="n">
        <v>13.89</v>
      </c>
      <c r="T561" t="n">
        <v>14554.38</v>
      </c>
      <c r="U561" t="n">
        <v>0.3</v>
      </c>
      <c r="V561" t="n">
        <v>0.65</v>
      </c>
      <c r="W561" t="n">
        <v>0.71</v>
      </c>
      <c r="X561" t="n">
        <v>0.93</v>
      </c>
      <c r="Y561" t="n">
        <v>1</v>
      </c>
      <c r="Z561" t="n">
        <v>10</v>
      </c>
    </row>
    <row r="562">
      <c r="A562" t="n">
        <v>4</v>
      </c>
      <c r="B562" t="n">
        <v>150</v>
      </c>
      <c r="C562" t="inlineStr">
        <is>
          <t xml:space="preserve">CONCLUIDO	</t>
        </is>
      </c>
      <c r="D562" t="n">
        <v>9.104200000000001</v>
      </c>
      <c r="E562" t="n">
        <v>10.98</v>
      </c>
      <c r="F562" t="n">
        <v>5.82</v>
      </c>
      <c r="G562" t="n">
        <v>8.949999999999999</v>
      </c>
      <c r="H562" t="n">
        <v>0.12</v>
      </c>
      <c r="I562" t="n">
        <v>39</v>
      </c>
      <c r="J562" t="n">
        <v>298.74</v>
      </c>
      <c r="K562" t="n">
        <v>61.82</v>
      </c>
      <c r="L562" t="n">
        <v>2</v>
      </c>
      <c r="M562" t="n">
        <v>37</v>
      </c>
      <c r="N562" t="n">
        <v>84.92</v>
      </c>
      <c r="O562" t="n">
        <v>37078.91</v>
      </c>
      <c r="P562" t="n">
        <v>105.52</v>
      </c>
      <c r="Q562" t="n">
        <v>202.96</v>
      </c>
      <c r="R562" t="n">
        <v>41.99</v>
      </c>
      <c r="S562" t="n">
        <v>13.89</v>
      </c>
      <c r="T562" t="n">
        <v>12199.8</v>
      </c>
      <c r="U562" t="n">
        <v>0.33</v>
      </c>
      <c r="V562" t="n">
        <v>0.66</v>
      </c>
      <c r="W562" t="n">
        <v>0.7</v>
      </c>
      <c r="X562" t="n">
        <v>0.78</v>
      </c>
      <c r="Y562" t="n">
        <v>1</v>
      </c>
      <c r="Z562" t="n">
        <v>10</v>
      </c>
    </row>
    <row r="563">
      <c r="A563" t="n">
        <v>5</v>
      </c>
      <c r="B563" t="n">
        <v>150</v>
      </c>
      <c r="C563" t="inlineStr">
        <is>
          <t xml:space="preserve">CONCLUIDO	</t>
        </is>
      </c>
      <c r="D563" t="n">
        <v>9.437200000000001</v>
      </c>
      <c r="E563" t="n">
        <v>10.6</v>
      </c>
      <c r="F563" t="n">
        <v>5.71</v>
      </c>
      <c r="G563" t="n">
        <v>10.08</v>
      </c>
      <c r="H563" t="n">
        <v>0.13</v>
      </c>
      <c r="I563" t="n">
        <v>34</v>
      </c>
      <c r="J563" t="n">
        <v>299.26</v>
      </c>
      <c r="K563" t="n">
        <v>61.82</v>
      </c>
      <c r="L563" t="n">
        <v>2.25</v>
      </c>
      <c r="M563" t="n">
        <v>32</v>
      </c>
      <c r="N563" t="n">
        <v>85.19</v>
      </c>
      <c r="O563" t="n">
        <v>37143.54</v>
      </c>
      <c r="P563" t="n">
        <v>103.42</v>
      </c>
      <c r="Q563" t="n">
        <v>202.88</v>
      </c>
      <c r="R563" t="n">
        <v>38.19</v>
      </c>
      <c r="S563" t="n">
        <v>13.89</v>
      </c>
      <c r="T563" t="n">
        <v>10323.36</v>
      </c>
      <c r="U563" t="n">
        <v>0.36</v>
      </c>
      <c r="V563" t="n">
        <v>0.68</v>
      </c>
      <c r="W563" t="n">
        <v>0.7</v>
      </c>
      <c r="X563" t="n">
        <v>0.67</v>
      </c>
      <c r="Y563" t="n">
        <v>1</v>
      </c>
      <c r="Z563" t="n">
        <v>10</v>
      </c>
    </row>
    <row r="564">
      <c r="A564" t="n">
        <v>6</v>
      </c>
      <c r="B564" t="n">
        <v>150</v>
      </c>
      <c r="C564" t="inlineStr">
        <is>
          <t xml:space="preserve">CONCLUIDO	</t>
        </is>
      </c>
      <c r="D564" t="n">
        <v>9.655900000000001</v>
      </c>
      <c r="E564" t="n">
        <v>10.36</v>
      </c>
      <c r="F564" t="n">
        <v>5.64</v>
      </c>
      <c r="G564" t="n">
        <v>10.91</v>
      </c>
      <c r="H564" t="n">
        <v>0.15</v>
      </c>
      <c r="I564" t="n">
        <v>31</v>
      </c>
      <c r="J564" t="n">
        <v>299.79</v>
      </c>
      <c r="K564" t="n">
        <v>61.82</v>
      </c>
      <c r="L564" t="n">
        <v>2.5</v>
      </c>
      <c r="M564" t="n">
        <v>29</v>
      </c>
      <c r="N564" t="n">
        <v>85.47</v>
      </c>
      <c r="O564" t="n">
        <v>37208.42</v>
      </c>
      <c r="P564" t="n">
        <v>102.02</v>
      </c>
      <c r="Q564" t="n">
        <v>202.87</v>
      </c>
      <c r="R564" t="n">
        <v>36.24</v>
      </c>
      <c r="S564" t="n">
        <v>13.89</v>
      </c>
      <c r="T564" t="n">
        <v>9365.969999999999</v>
      </c>
      <c r="U564" t="n">
        <v>0.38</v>
      </c>
      <c r="V564" t="n">
        <v>0.6899999999999999</v>
      </c>
      <c r="W564" t="n">
        <v>0.6899999999999999</v>
      </c>
      <c r="X564" t="n">
        <v>0.6</v>
      </c>
      <c r="Y564" t="n">
        <v>1</v>
      </c>
      <c r="Z564" t="n">
        <v>10</v>
      </c>
    </row>
    <row r="565">
      <c r="A565" t="n">
        <v>7</v>
      </c>
      <c r="B565" t="n">
        <v>150</v>
      </c>
      <c r="C565" t="inlineStr">
        <is>
          <t xml:space="preserve">CONCLUIDO	</t>
        </is>
      </c>
      <c r="D565" t="n">
        <v>9.8622</v>
      </c>
      <c r="E565" t="n">
        <v>10.14</v>
      </c>
      <c r="F565" t="n">
        <v>5.59</v>
      </c>
      <c r="G565" t="n">
        <v>11.97</v>
      </c>
      <c r="H565" t="n">
        <v>0.16</v>
      </c>
      <c r="I565" t="n">
        <v>28</v>
      </c>
      <c r="J565" t="n">
        <v>300.32</v>
      </c>
      <c r="K565" t="n">
        <v>61.82</v>
      </c>
      <c r="L565" t="n">
        <v>2.75</v>
      </c>
      <c r="M565" t="n">
        <v>26</v>
      </c>
      <c r="N565" t="n">
        <v>85.73999999999999</v>
      </c>
      <c r="O565" t="n">
        <v>37273.29</v>
      </c>
      <c r="P565" t="n">
        <v>101.01</v>
      </c>
      <c r="Q565" t="n">
        <v>202.86</v>
      </c>
      <c r="R565" t="n">
        <v>34.84</v>
      </c>
      <c r="S565" t="n">
        <v>13.89</v>
      </c>
      <c r="T565" t="n">
        <v>8681.059999999999</v>
      </c>
      <c r="U565" t="n">
        <v>0.4</v>
      </c>
      <c r="V565" t="n">
        <v>0.6899999999999999</v>
      </c>
      <c r="W565" t="n">
        <v>0.68</v>
      </c>
      <c r="X565" t="n">
        <v>0.55</v>
      </c>
      <c r="Y565" t="n">
        <v>1</v>
      </c>
      <c r="Z565" t="n">
        <v>10</v>
      </c>
    </row>
    <row r="566">
      <c r="A566" t="n">
        <v>8</v>
      </c>
      <c r="B566" t="n">
        <v>150</v>
      </c>
      <c r="C566" t="inlineStr">
        <is>
          <t xml:space="preserve">CONCLUIDO	</t>
        </is>
      </c>
      <c r="D566" t="n">
        <v>10.0987</v>
      </c>
      <c r="E566" t="n">
        <v>9.9</v>
      </c>
      <c r="F566" t="n">
        <v>5.52</v>
      </c>
      <c r="G566" t="n">
        <v>13.24</v>
      </c>
      <c r="H566" t="n">
        <v>0.18</v>
      </c>
      <c r="I566" t="n">
        <v>25</v>
      </c>
      <c r="J566" t="n">
        <v>300.84</v>
      </c>
      <c r="K566" t="n">
        <v>61.82</v>
      </c>
      <c r="L566" t="n">
        <v>3</v>
      </c>
      <c r="M566" t="n">
        <v>23</v>
      </c>
      <c r="N566" t="n">
        <v>86.02</v>
      </c>
      <c r="O566" t="n">
        <v>37338.27</v>
      </c>
      <c r="P566" t="n">
        <v>99.69</v>
      </c>
      <c r="Q566" t="n">
        <v>202.86</v>
      </c>
      <c r="R566" t="n">
        <v>32.5</v>
      </c>
      <c r="S566" t="n">
        <v>13.89</v>
      </c>
      <c r="T566" t="n">
        <v>7524.17</v>
      </c>
      <c r="U566" t="n">
        <v>0.43</v>
      </c>
      <c r="V566" t="n">
        <v>0.7</v>
      </c>
      <c r="W566" t="n">
        <v>0.68</v>
      </c>
      <c r="X566" t="n">
        <v>0.48</v>
      </c>
      <c r="Y566" t="n">
        <v>1</v>
      </c>
      <c r="Z566" t="n">
        <v>10</v>
      </c>
    </row>
    <row r="567">
      <c r="A567" t="n">
        <v>9</v>
      </c>
      <c r="B567" t="n">
        <v>150</v>
      </c>
      <c r="C567" t="inlineStr">
        <is>
          <t xml:space="preserve">CONCLUIDO	</t>
        </is>
      </c>
      <c r="D567" t="n">
        <v>10.2444</v>
      </c>
      <c r="E567" t="n">
        <v>9.76</v>
      </c>
      <c r="F567" t="n">
        <v>5.49</v>
      </c>
      <c r="G567" t="n">
        <v>14.31</v>
      </c>
      <c r="H567" t="n">
        <v>0.19</v>
      </c>
      <c r="I567" t="n">
        <v>23</v>
      </c>
      <c r="J567" t="n">
        <v>301.37</v>
      </c>
      <c r="K567" t="n">
        <v>61.82</v>
      </c>
      <c r="L567" t="n">
        <v>3.25</v>
      </c>
      <c r="M567" t="n">
        <v>21</v>
      </c>
      <c r="N567" t="n">
        <v>86.3</v>
      </c>
      <c r="O567" t="n">
        <v>37403.38</v>
      </c>
      <c r="P567" t="n">
        <v>99.06</v>
      </c>
      <c r="Q567" t="n">
        <v>202.82</v>
      </c>
      <c r="R567" t="n">
        <v>31.78</v>
      </c>
      <c r="S567" t="n">
        <v>13.89</v>
      </c>
      <c r="T567" t="n">
        <v>7174.06</v>
      </c>
      <c r="U567" t="n">
        <v>0.44</v>
      </c>
      <c r="V567" t="n">
        <v>0.71</v>
      </c>
      <c r="W567" t="n">
        <v>0.67</v>
      </c>
      <c r="X567" t="n">
        <v>0.45</v>
      </c>
      <c r="Y567" t="n">
        <v>1</v>
      </c>
      <c r="Z567" t="n">
        <v>10</v>
      </c>
    </row>
    <row r="568">
      <c r="A568" t="n">
        <v>10</v>
      </c>
      <c r="B568" t="n">
        <v>150</v>
      </c>
      <c r="C568" t="inlineStr">
        <is>
          <t xml:space="preserve">CONCLUIDO	</t>
        </is>
      </c>
      <c r="D568" t="n">
        <v>10.3131</v>
      </c>
      <c r="E568" t="n">
        <v>9.699999999999999</v>
      </c>
      <c r="F568" t="n">
        <v>5.48</v>
      </c>
      <c r="G568" t="n">
        <v>14.94</v>
      </c>
      <c r="H568" t="n">
        <v>0.21</v>
      </c>
      <c r="I568" t="n">
        <v>22</v>
      </c>
      <c r="J568" t="n">
        <v>301.9</v>
      </c>
      <c r="K568" t="n">
        <v>61.82</v>
      </c>
      <c r="L568" t="n">
        <v>3.5</v>
      </c>
      <c r="M568" t="n">
        <v>20</v>
      </c>
      <c r="N568" t="n">
        <v>86.58</v>
      </c>
      <c r="O568" t="n">
        <v>37468.6</v>
      </c>
      <c r="P568" t="n">
        <v>98.90000000000001</v>
      </c>
      <c r="Q568" t="n">
        <v>202.84</v>
      </c>
      <c r="R568" t="n">
        <v>31.44</v>
      </c>
      <c r="S568" t="n">
        <v>13.89</v>
      </c>
      <c r="T568" t="n">
        <v>7008.63</v>
      </c>
      <c r="U568" t="n">
        <v>0.44</v>
      </c>
      <c r="V568" t="n">
        <v>0.71</v>
      </c>
      <c r="W568" t="n">
        <v>0.67</v>
      </c>
      <c r="X568" t="n">
        <v>0.44</v>
      </c>
      <c r="Y568" t="n">
        <v>1</v>
      </c>
      <c r="Z568" t="n">
        <v>10</v>
      </c>
    </row>
    <row r="569">
      <c r="A569" t="n">
        <v>11</v>
      </c>
      <c r="B569" t="n">
        <v>150</v>
      </c>
      <c r="C569" t="inlineStr">
        <is>
          <t xml:space="preserve">CONCLUIDO	</t>
        </is>
      </c>
      <c r="D569" t="n">
        <v>10.4993</v>
      </c>
      <c r="E569" t="n">
        <v>9.52</v>
      </c>
      <c r="F569" t="n">
        <v>5.42</v>
      </c>
      <c r="G569" t="n">
        <v>16.25</v>
      </c>
      <c r="H569" t="n">
        <v>0.22</v>
      </c>
      <c r="I569" t="n">
        <v>20</v>
      </c>
      <c r="J569" t="n">
        <v>302.43</v>
      </c>
      <c r="K569" t="n">
        <v>61.82</v>
      </c>
      <c r="L569" t="n">
        <v>3.75</v>
      </c>
      <c r="M569" t="n">
        <v>18</v>
      </c>
      <c r="N569" t="n">
        <v>86.86</v>
      </c>
      <c r="O569" t="n">
        <v>37533.94</v>
      </c>
      <c r="P569" t="n">
        <v>97.68000000000001</v>
      </c>
      <c r="Q569" t="n">
        <v>202.85</v>
      </c>
      <c r="R569" t="n">
        <v>29.51</v>
      </c>
      <c r="S569" t="n">
        <v>13.89</v>
      </c>
      <c r="T569" t="n">
        <v>6055.12</v>
      </c>
      <c r="U569" t="n">
        <v>0.47</v>
      </c>
      <c r="V569" t="n">
        <v>0.71</v>
      </c>
      <c r="W569" t="n">
        <v>0.67</v>
      </c>
      <c r="X569" t="n">
        <v>0.38</v>
      </c>
      <c r="Y569" t="n">
        <v>1</v>
      </c>
      <c r="Z569" t="n">
        <v>10</v>
      </c>
    </row>
    <row r="570">
      <c r="A570" t="n">
        <v>12</v>
      </c>
      <c r="B570" t="n">
        <v>150</v>
      </c>
      <c r="C570" t="inlineStr">
        <is>
          <t xml:space="preserve">CONCLUIDO	</t>
        </is>
      </c>
      <c r="D570" t="n">
        <v>10.5649</v>
      </c>
      <c r="E570" t="n">
        <v>9.470000000000001</v>
      </c>
      <c r="F570" t="n">
        <v>5.41</v>
      </c>
      <c r="G570" t="n">
        <v>17.09</v>
      </c>
      <c r="H570" t="n">
        <v>0.24</v>
      </c>
      <c r="I570" t="n">
        <v>19</v>
      </c>
      <c r="J570" t="n">
        <v>302.96</v>
      </c>
      <c r="K570" t="n">
        <v>61.82</v>
      </c>
      <c r="L570" t="n">
        <v>4</v>
      </c>
      <c r="M570" t="n">
        <v>17</v>
      </c>
      <c r="N570" t="n">
        <v>87.14</v>
      </c>
      <c r="O570" t="n">
        <v>37599.4</v>
      </c>
      <c r="P570" t="n">
        <v>97.56999999999999</v>
      </c>
      <c r="Q570" t="n">
        <v>202.83</v>
      </c>
      <c r="R570" t="n">
        <v>29.19</v>
      </c>
      <c r="S570" t="n">
        <v>13.89</v>
      </c>
      <c r="T570" t="n">
        <v>5898.22</v>
      </c>
      <c r="U570" t="n">
        <v>0.48</v>
      </c>
      <c r="V570" t="n">
        <v>0.71</v>
      </c>
      <c r="W570" t="n">
        <v>0.67</v>
      </c>
      <c r="X570" t="n">
        <v>0.37</v>
      </c>
      <c r="Y570" t="n">
        <v>1</v>
      </c>
      <c r="Z570" t="n">
        <v>10</v>
      </c>
    </row>
    <row r="571">
      <c r="A571" t="n">
        <v>13</v>
      </c>
      <c r="B571" t="n">
        <v>150</v>
      </c>
      <c r="C571" t="inlineStr">
        <is>
          <t xml:space="preserve">CONCLUIDO	</t>
        </is>
      </c>
      <c r="D571" t="n">
        <v>10.6645</v>
      </c>
      <c r="E571" t="n">
        <v>9.380000000000001</v>
      </c>
      <c r="F571" t="n">
        <v>5.38</v>
      </c>
      <c r="G571" t="n">
        <v>17.93</v>
      </c>
      <c r="H571" t="n">
        <v>0.25</v>
      </c>
      <c r="I571" t="n">
        <v>18</v>
      </c>
      <c r="J571" t="n">
        <v>303.49</v>
      </c>
      <c r="K571" t="n">
        <v>61.82</v>
      </c>
      <c r="L571" t="n">
        <v>4.25</v>
      </c>
      <c r="M571" t="n">
        <v>16</v>
      </c>
      <c r="N571" t="n">
        <v>87.42</v>
      </c>
      <c r="O571" t="n">
        <v>37664.98</v>
      </c>
      <c r="P571" t="n">
        <v>96.86</v>
      </c>
      <c r="Q571" t="n">
        <v>202.86</v>
      </c>
      <c r="R571" t="n">
        <v>28.31</v>
      </c>
      <c r="S571" t="n">
        <v>13.89</v>
      </c>
      <c r="T571" t="n">
        <v>5465.28</v>
      </c>
      <c r="U571" t="n">
        <v>0.49</v>
      </c>
      <c r="V571" t="n">
        <v>0.72</v>
      </c>
      <c r="W571" t="n">
        <v>0.66</v>
      </c>
      <c r="X571" t="n">
        <v>0.34</v>
      </c>
      <c r="Y571" t="n">
        <v>1</v>
      </c>
      <c r="Z571" t="n">
        <v>10</v>
      </c>
    </row>
    <row r="572">
      <c r="A572" t="n">
        <v>14</v>
      </c>
      <c r="B572" t="n">
        <v>150</v>
      </c>
      <c r="C572" t="inlineStr">
        <is>
          <t xml:space="preserve">CONCLUIDO	</t>
        </is>
      </c>
      <c r="D572" t="n">
        <v>10.7437</v>
      </c>
      <c r="E572" t="n">
        <v>9.31</v>
      </c>
      <c r="F572" t="n">
        <v>5.37</v>
      </c>
      <c r="G572" t="n">
        <v>18.94</v>
      </c>
      <c r="H572" t="n">
        <v>0.26</v>
      </c>
      <c r="I572" t="n">
        <v>17</v>
      </c>
      <c r="J572" t="n">
        <v>304.03</v>
      </c>
      <c r="K572" t="n">
        <v>61.82</v>
      </c>
      <c r="L572" t="n">
        <v>4.5</v>
      </c>
      <c r="M572" t="n">
        <v>15</v>
      </c>
      <c r="N572" t="n">
        <v>87.7</v>
      </c>
      <c r="O572" t="n">
        <v>37730.68</v>
      </c>
      <c r="P572" t="n">
        <v>96.55</v>
      </c>
      <c r="Q572" t="n">
        <v>202.86</v>
      </c>
      <c r="R572" t="n">
        <v>27.93</v>
      </c>
      <c r="S572" t="n">
        <v>13.89</v>
      </c>
      <c r="T572" t="n">
        <v>5277.56</v>
      </c>
      <c r="U572" t="n">
        <v>0.5</v>
      </c>
      <c r="V572" t="n">
        <v>0.72</v>
      </c>
      <c r="W572" t="n">
        <v>0.66</v>
      </c>
      <c r="X572" t="n">
        <v>0.33</v>
      </c>
      <c r="Y572" t="n">
        <v>1</v>
      </c>
      <c r="Z572" t="n">
        <v>10</v>
      </c>
    </row>
    <row r="573">
      <c r="A573" t="n">
        <v>15</v>
      </c>
      <c r="B573" t="n">
        <v>150</v>
      </c>
      <c r="C573" t="inlineStr">
        <is>
          <t xml:space="preserve">CONCLUIDO	</t>
        </is>
      </c>
      <c r="D573" t="n">
        <v>10.8349</v>
      </c>
      <c r="E573" t="n">
        <v>9.23</v>
      </c>
      <c r="F573" t="n">
        <v>5.34</v>
      </c>
      <c r="G573" t="n">
        <v>20.04</v>
      </c>
      <c r="H573" t="n">
        <v>0.28</v>
      </c>
      <c r="I573" t="n">
        <v>16</v>
      </c>
      <c r="J573" t="n">
        <v>304.56</v>
      </c>
      <c r="K573" t="n">
        <v>61.82</v>
      </c>
      <c r="L573" t="n">
        <v>4.75</v>
      </c>
      <c r="M573" t="n">
        <v>14</v>
      </c>
      <c r="N573" t="n">
        <v>87.98999999999999</v>
      </c>
      <c r="O573" t="n">
        <v>37796.51</v>
      </c>
      <c r="P573" t="n">
        <v>96.02</v>
      </c>
      <c r="Q573" t="n">
        <v>202.86</v>
      </c>
      <c r="R573" t="n">
        <v>27.16</v>
      </c>
      <c r="S573" t="n">
        <v>13.89</v>
      </c>
      <c r="T573" t="n">
        <v>4901.66</v>
      </c>
      <c r="U573" t="n">
        <v>0.51</v>
      </c>
      <c r="V573" t="n">
        <v>0.72</v>
      </c>
      <c r="W573" t="n">
        <v>0.66</v>
      </c>
      <c r="X573" t="n">
        <v>0.3</v>
      </c>
      <c r="Y573" t="n">
        <v>1</v>
      </c>
      <c r="Z573" t="n">
        <v>10</v>
      </c>
    </row>
    <row r="574">
      <c r="A574" t="n">
        <v>16</v>
      </c>
      <c r="B574" t="n">
        <v>150</v>
      </c>
      <c r="C574" t="inlineStr">
        <is>
          <t xml:space="preserve">CONCLUIDO	</t>
        </is>
      </c>
      <c r="D574" t="n">
        <v>10.9187</v>
      </c>
      <c r="E574" t="n">
        <v>9.16</v>
      </c>
      <c r="F574" t="n">
        <v>5.33</v>
      </c>
      <c r="G574" t="n">
        <v>21.31</v>
      </c>
      <c r="H574" t="n">
        <v>0.29</v>
      </c>
      <c r="I574" t="n">
        <v>15</v>
      </c>
      <c r="J574" t="n">
        <v>305.09</v>
      </c>
      <c r="K574" t="n">
        <v>61.82</v>
      </c>
      <c r="L574" t="n">
        <v>5</v>
      </c>
      <c r="M574" t="n">
        <v>13</v>
      </c>
      <c r="N574" t="n">
        <v>88.27</v>
      </c>
      <c r="O574" t="n">
        <v>37862.45</v>
      </c>
      <c r="P574" t="n">
        <v>95.68000000000001</v>
      </c>
      <c r="Q574" t="n">
        <v>202.82</v>
      </c>
      <c r="R574" t="n">
        <v>26.83</v>
      </c>
      <c r="S574" t="n">
        <v>13.89</v>
      </c>
      <c r="T574" t="n">
        <v>4740.37</v>
      </c>
      <c r="U574" t="n">
        <v>0.52</v>
      </c>
      <c r="V574" t="n">
        <v>0.73</v>
      </c>
      <c r="W574" t="n">
        <v>0.66</v>
      </c>
      <c r="X574" t="n">
        <v>0.29</v>
      </c>
      <c r="Y574" t="n">
        <v>1</v>
      </c>
      <c r="Z574" t="n">
        <v>10</v>
      </c>
    </row>
    <row r="575">
      <c r="A575" t="n">
        <v>17</v>
      </c>
      <c r="B575" t="n">
        <v>150</v>
      </c>
      <c r="C575" t="inlineStr">
        <is>
          <t xml:space="preserve">CONCLUIDO	</t>
        </is>
      </c>
      <c r="D575" t="n">
        <v>11.0152</v>
      </c>
      <c r="E575" t="n">
        <v>9.08</v>
      </c>
      <c r="F575" t="n">
        <v>5.3</v>
      </c>
      <c r="G575" t="n">
        <v>22.73</v>
      </c>
      <c r="H575" t="n">
        <v>0.31</v>
      </c>
      <c r="I575" t="n">
        <v>14</v>
      </c>
      <c r="J575" t="n">
        <v>305.63</v>
      </c>
      <c r="K575" t="n">
        <v>61.82</v>
      </c>
      <c r="L575" t="n">
        <v>5.25</v>
      </c>
      <c r="M575" t="n">
        <v>12</v>
      </c>
      <c r="N575" t="n">
        <v>88.56</v>
      </c>
      <c r="O575" t="n">
        <v>37928.52</v>
      </c>
      <c r="P575" t="n">
        <v>95.14</v>
      </c>
      <c r="Q575" t="n">
        <v>202.81</v>
      </c>
      <c r="R575" t="n">
        <v>25.77</v>
      </c>
      <c r="S575" t="n">
        <v>13.89</v>
      </c>
      <c r="T575" t="n">
        <v>4216.66</v>
      </c>
      <c r="U575" t="n">
        <v>0.54</v>
      </c>
      <c r="V575" t="n">
        <v>0.73</v>
      </c>
      <c r="W575" t="n">
        <v>0.66</v>
      </c>
      <c r="X575" t="n">
        <v>0.27</v>
      </c>
      <c r="Y575" t="n">
        <v>1</v>
      </c>
      <c r="Z575" t="n">
        <v>10</v>
      </c>
    </row>
    <row r="576">
      <c r="A576" t="n">
        <v>18</v>
      </c>
      <c r="B576" t="n">
        <v>150</v>
      </c>
      <c r="C576" t="inlineStr">
        <is>
          <t xml:space="preserve">CONCLUIDO	</t>
        </is>
      </c>
      <c r="D576" t="n">
        <v>11.0284</v>
      </c>
      <c r="E576" t="n">
        <v>9.07</v>
      </c>
      <c r="F576" t="n">
        <v>5.29</v>
      </c>
      <c r="G576" t="n">
        <v>22.68</v>
      </c>
      <c r="H576" t="n">
        <v>0.32</v>
      </c>
      <c r="I576" t="n">
        <v>14</v>
      </c>
      <c r="J576" t="n">
        <v>306.17</v>
      </c>
      <c r="K576" t="n">
        <v>61.82</v>
      </c>
      <c r="L576" t="n">
        <v>5.5</v>
      </c>
      <c r="M576" t="n">
        <v>12</v>
      </c>
      <c r="N576" t="n">
        <v>88.84</v>
      </c>
      <c r="O576" t="n">
        <v>37994.72</v>
      </c>
      <c r="P576" t="n">
        <v>94.94</v>
      </c>
      <c r="Q576" t="n">
        <v>202.81</v>
      </c>
      <c r="R576" t="n">
        <v>25.7</v>
      </c>
      <c r="S576" t="n">
        <v>13.89</v>
      </c>
      <c r="T576" t="n">
        <v>4178.88</v>
      </c>
      <c r="U576" t="n">
        <v>0.54</v>
      </c>
      <c r="V576" t="n">
        <v>0.73</v>
      </c>
      <c r="W576" t="n">
        <v>0.66</v>
      </c>
      <c r="X576" t="n">
        <v>0.25</v>
      </c>
      <c r="Y576" t="n">
        <v>1</v>
      </c>
      <c r="Z576" t="n">
        <v>10</v>
      </c>
    </row>
    <row r="577">
      <c r="A577" t="n">
        <v>19</v>
      </c>
      <c r="B577" t="n">
        <v>150</v>
      </c>
      <c r="C577" t="inlineStr">
        <is>
          <t xml:space="preserve">CONCLUIDO	</t>
        </is>
      </c>
      <c r="D577" t="n">
        <v>11.1121</v>
      </c>
      <c r="E577" t="n">
        <v>9</v>
      </c>
      <c r="F577" t="n">
        <v>5.28</v>
      </c>
      <c r="G577" t="n">
        <v>24.37</v>
      </c>
      <c r="H577" t="n">
        <v>0.33</v>
      </c>
      <c r="I577" t="n">
        <v>13</v>
      </c>
      <c r="J577" t="n">
        <v>306.7</v>
      </c>
      <c r="K577" t="n">
        <v>61.82</v>
      </c>
      <c r="L577" t="n">
        <v>5.75</v>
      </c>
      <c r="M577" t="n">
        <v>11</v>
      </c>
      <c r="N577" t="n">
        <v>89.13</v>
      </c>
      <c r="O577" t="n">
        <v>38061.04</v>
      </c>
      <c r="P577" t="n">
        <v>94.65000000000001</v>
      </c>
      <c r="Q577" t="n">
        <v>202.82</v>
      </c>
      <c r="R577" t="n">
        <v>25.11</v>
      </c>
      <c r="S577" t="n">
        <v>13.89</v>
      </c>
      <c r="T577" t="n">
        <v>3888.46</v>
      </c>
      <c r="U577" t="n">
        <v>0.55</v>
      </c>
      <c r="V577" t="n">
        <v>0.73</v>
      </c>
      <c r="W577" t="n">
        <v>0.66</v>
      </c>
      <c r="X577" t="n">
        <v>0.24</v>
      </c>
      <c r="Y577" t="n">
        <v>1</v>
      </c>
      <c r="Z577" t="n">
        <v>10</v>
      </c>
    </row>
    <row r="578">
      <c r="A578" t="n">
        <v>20</v>
      </c>
      <c r="B578" t="n">
        <v>150</v>
      </c>
      <c r="C578" t="inlineStr">
        <is>
          <t xml:space="preserve">CONCLUIDO	</t>
        </is>
      </c>
      <c r="D578" t="n">
        <v>11.1077</v>
      </c>
      <c r="E578" t="n">
        <v>9</v>
      </c>
      <c r="F578" t="n">
        <v>5.28</v>
      </c>
      <c r="G578" t="n">
        <v>24.38</v>
      </c>
      <c r="H578" t="n">
        <v>0.35</v>
      </c>
      <c r="I578" t="n">
        <v>13</v>
      </c>
      <c r="J578" t="n">
        <v>307.24</v>
      </c>
      <c r="K578" t="n">
        <v>61.82</v>
      </c>
      <c r="L578" t="n">
        <v>6</v>
      </c>
      <c r="M578" t="n">
        <v>11</v>
      </c>
      <c r="N578" t="n">
        <v>89.42</v>
      </c>
      <c r="O578" t="n">
        <v>38127.48</v>
      </c>
      <c r="P578" t="n">
        <v>94.63</v>
      </c>
      <c r="Q578" t="n">
        <v>202.81</v>
      </c>
      <c r="R578" t="n">
        <v>25.04</v>
      </c>
      <c r="S578" t="n">
        <v>13.89</v>
      </c>
      <c r="T578" t="n">
        <v>3855.8</v>
      </c>
      <c r="U578" t="n">
        <v>0.55</v>
      </c>
      <c r="V578" t="n">
        <v>0.73</v>
      </c>
      <c r="W578" t="n">
        <v>0.66</v>
      </c>
      <c r="X578" t="n">
        <v>0.24</v>
      </c>
      <c r="Y578" t="n">
        <v>1</v>
      </c>
      <c r="Z578" t="n">
        <v>10</v>
      </c>
    </row>
    <row r="579">
      <c r="A579" t="n">
        <v>21</v>
      </c>
      <c r="B579" t="n">
        <v>150</v>
      </c>
      <c r="C579" t="inlineStr">
        <is>
          <t xml:space="preserve">CONCLUIDO	</t>
        </is>
      </c>
      <c r="D579" t="n">
        <v>11.2048</v>
      </c>
      <c r="E579" t="n">
        <v>8.92</v>
      </c>
      <c r="F579" t="n">
        <v>5.26</v>
      </c>
      <c r="G579" t="n">
        <v>26.3</v>
      </c>
      <c r="H579" t="n">
        <v>0.36</v>
      </c>
      <c r="I579" t="n">
        <v>12</v>
      </c>
      <c r="J579" t="n">
        <v>307.78</v>
      </c>
      <c r="K579" t="n">
        <v>61.82</v>
      </c>
      <c r="L579" t="n">
        <v>6.25</v>
      </c>
      <c r="M579" t="n">
        <v>10</v>
      </c>
      <c r="N579" t="n">
        <v>89.70999999999999</v>
      </c>
      <c r="O579" t="n">
        <v>38194.05</v>
      </c>
      <c r="P579" t="n">
        <v>94.29000000000001</v>
      </c>
      <c r="Q579" t="n">
        <v>202.81</v>
      </c>
      <c r="R579" t="n">
        <v>24.54</v>
      </c>
      <c r="S579" t="n">
        <v>13.89</v>
      </c>
      <c r="T579" t="n">
        <v>3610.32</v>
      </c>
      <c r="U579" t="n">
        <v>0.57</v>
      </c>
      <c r="V579" t="n">
        <v>0.74</v>
      </c>
      <c r="W579" t="n">
        <v>0.66</v>
      </c>
      <c r="X579" t="n">
        <v>0.22</v>
      </c>
      <c r="Y579" t="n">
        <v>1</v>
      </c>
      <c r="Z579" t="n">
        <v>10</v>
      </c>
    </row>
    <row r="580">
      <c r="A580" t="n">
        <v>22</v>
      </c>
      <c r="B580" t="n">
        <v>150</v>
      </c>
      <c r="C580" t="inlineStr">
        <is>
          <t xml:space="preserve">CONCLUIDO	</t>
        </is>
      </c>
      <c r="D580" t="n">
        <v>11.2003</v>
      </c>
      <c r="E580" t="n">
        <v>8.93</v>
      </c>
      <c r="F580" t="n">
        <v>5.26</v>
      </c>
      <c r="G580" t="n">
        <v>26.32</v>
      </c>
      <c r="H580" t="n">
        <v>0.38</v>
      </c>
      <c r="I580" t="n">
        <v>12</v>
      </c>
      <c r="J580" t="n">
        <v>308.32</v>
      </c>
      <c r="K580" t="n">
        <v>61.82</v>
      </c>
      <c r="L580" t="n">
        <v>6.5</v>
      </c>
      <c r="M580" t="n">
        <v>10</v>
      </c>
      <c r="N580" t="n">
        <v>90</v>
      </c>
      <c r="O580" t="n">
        <v>38260.74</v>
      </c>
      <c r="P580" t="n">
        <v>94.23</v>
      </c>
      <c r="Q580" t="n">
        <v>202.84</v>
      </c>
      <c r="R580" t="n">
        <v>24.54</v>
      </c>
      <c r="S580" t="n">
        <v>13.89</v>
      </c>
      <c r="T580" t="n">
        <v>3608.13</v>
      </c>
      <c r="U580" t="n">
        <v>0.57</v>
      </c>
      <c r="V580" t="n">
        <v>0.73</v>
      </c>
      <c r="W580" t="n">
        <v>0.66</v>
      </c>
      <c r="X580" t="n">
        <v>0.23</v>
      </c>
      <c r="Y580" t="n">
        <v>1</v>
      </c>
      <c r="Z580" t="n">
        <v>10</v>
      </c>
    </row>
    <row r="581">
      <c r="A581" t="n">
        <v>23</v>
      </c>
      <c r="B581" t="n">
        <v>150</v>
      </c>
      <c r="C581" t="inlineStr">
        <is>
          <t xml:space="preserve">CONCLUIDO	</t>
        </is>
      </c>
      <c r="D581" t="n">
        <v>11.3048</v>
      </c>
      <c r="E581" t="n">
        <v>8.85</v>
      </c>
      <c r="F581" t="n">
        <v>5.24</v>
      </c>
      <c r="G581" t="n">
        <v>28.57</v>
      </c>
      <c r="H581" t="n">
        <v>0.39</v>
      </c>
      <c r="I581" t="n">
        <v>11</v>
      </c>
      <c r="J581" t="n">
        <v>308.86</v>
      </c>
      <c r="K581" t="n">
        <v>61.82</v>
      </c>
      <c r="L581" t="n">
        <v>6.75</v>
      </c>
      <c r="M581" t="n">
        <v>9</v>
      </c>
      <c r="N581" t="n">
        <v>90.29000000000001</v>
      </c>
      <c r="O581" t="n">
        <v>38327.57</v>
      </c>
      <c r="P581" t="n">
        <v>93.52</v>
      </c>
      <c r="Q581" t="n">
        <v>202.82</v>
      </c>
      <c r="R581" t="n">
        <v>23.97</v>
      </c>
      <c r="S581" t="n">
        <v>13.89</v>
      </c>
      <c r="T581" t="n">
        <v>3329.92</v>
      </c>
      <c r="U581" t="n">
        <v>0.58</v>
      </c>
      <c r="V581" t="n">
        <v>0.74</v>
      </c>
      <c r="W581" t="n">
        <v>0.65</v>
      </c>
      <c r="X581" t="n">
        <v>0.2</v>
      </c>
      <c r="Y581" t="n">
        <v>1</v>
      </c>
      <c r="Z581" t="n">
        <v>10</v>
      </c>
    </row>
    <row r="582">
      <c r="A582" t="n">
        <v>24</v>
      </c>
      <c r="B582" t="n">
        <v>150</v>
      </c>
      <c r="C582" t="inlineStr">
        <is>
          <t xml:space="preserve">CONCLUIDO	</t>
        </is>
      </c>
      <c r="D582" t="n">
        <v>11.3108</v>
      </c>
      <c r="E582" t="n">
        <v>8.84</v>
      </c>
      <c r="F582" t="n">
        <v>5.23</v>
      </c>
      <c r="G582" t="n">
        <v>28.54</v>
      </c>
      <c r="H582" t="n">
        <v>0.4</v>
      </c>
      <c r="I582" t="n">
        <v>11</v>
      </c>
      <c r="J582" t="n">
        <v>309.41</v>
      </c>
      <c r="K582" t="n">
        <v>61.82</v>
      </c>
      <c r="L582" t="n">
        <v>7</v>
      </c>
      <c r="M582" t="n">
        <v>9</v>
      </c>
      <c r="N582" t="n">
        <v>90.59</v>
      </c>
      <c r="O582" t="n">
        <v>38394.52</v>
      </c>
      <c r="P582" t="n">
        <v>93.45999999999999</v>
      </c>
      <c r="Q582" t="n">
        <v>202.84</v>
      </c>
      <c r="R582" t="n">
        <v>23.74</v>
      </c>
      <c r="S582" t="n">
        <v>13.89</v>
      </c>
      <c r="T582" t="n">
        <v>3216.11</v>
      </c>
      <c r="U582" t="n">
        <v>0.59</v>
      </c>
      <c r="V582" t="n">
        <v>0.74</v>
      </c>
      <c r="W582" t="n">
        <v>0.65</v>
      </c>
      <c r="X582" t="n">
        <v>0.19</v>
      </c>
      <c r="Y582" t="n">
        <v>1</v>
      </c>
      <c r="Z582" t="n">
        <v>10</v>
      </c>
    </row>
    <row r="583">
      <c r="A583" t="n">
        <v>25</v>
      </c>
      <c r="B583" t="n">
        <v>150</v>
      </c>
      <c r="C583" t="inlineStr">
        <is>
          <t xml:space="preserve">CONCLUIDO	</t>
        </is>
      </c>
      <c r="D583" t="n">
        <v>11.3058</v>
      </c>
      <c r="E583" t="n">
        <v>8.85</v>
      </c>
      <c r="F583" t="n">
        <v>5.24</v>
      </c>
      <c r="G583" t="n">
        <v>28.56</v>
      </c>
      <c r="H583" t="n">
        <v>0.42</v>
      </c>
      <c r="I583" t="n">
        <v>11</v>
      </c>
      <c r="J583" t="n">
        <v>309.95</v>
      </c>
      <c r="K583" t="n">
        <v>61.82</v>
      </c>
      <c r="L583" t="n">
        <v>7.25</v>
      </c>
      <c r="M583" t="n">
        <v>9</v>
      </c>
      <c r="N583" t="n">
        <v>90.88</v>
      </c>
      <c r="O583" t="n">
        <v>38461.6</v>
      </c>
      <c r="P583" t="n">
        <v>93.51000000000001</v>
      </c>
      <c r="Q583" t="n">
        <v>202.86</v>
      </c>
      <c r="R583" t="n">
        <v>23.88</v>
      </c>
      <c r="S583" t="n">
        <v>13.89</v>
      </c>
      <c r="T583" t="n">
        <v>3286.75</v>
      </c>
      <c r="U583" t="n">
        <v>0.58</v>
      </c>
      <c r="V583" t="n">
        <v>0.74</v>
      </c>
      <c r="W583" t="n">
        <v>0.65</v>
      </c>
      <c r="X583" t="n">
        <v>0.2</v>
      </c>
      <c r="Y583" t="n">
        <v>1</v>
      </c>
      <c r="Z583" t="n">
        <v>10</v>
      </c>
    </row>
    <row r="584">
      <c r="A584" t="n">
        <v>26</v>
      </c>
      <c r="B584" t="n">
        <v>150</v>
      </c>
      <c r="C584" t="inlineStr">
        <is>
          <t xml:space="preserve">CONCLUIDO	</t>
        </is>
      </c>
      <c r="D584" t="n">
        <v>11.4061</v>
      </c>
      <c r="E584" t="n">
        <v>8.77</v>
      </c>
      <c r="F584" t="n">
        <v>5.21</v>
      </c>
      <c r="G584" t="n">
        <v>31.29</v>
      </c>
      <c r="H584" t="n">
        <v>0.43</v>
      </c>
      <c r="I584" t="n">
        <v>10</v>
      </c>
      <c r="J584" t="n">
        <v>310.5</v>
      </c>
      <c r="K584" t="n">
        <v>61.82</v>
      </c>
      <c r="L584" t="n">
        <v>7.5</v>
      </c>
      <c r="M584" t="n">
        <v>8</v>
      </c>
      <c r="N584" t="n">
        <v>91.18000000000001</v>
      </c>
      <c r="O584" t="n">
        <v>38528.81</v>
      </c>
      <c r="P584" t="n">
        <v>92.84</v>
      </c>
      <c r="Q584" t="n">
        <v>202.83</v>
      </c>
      <c r="R584" t="n">
        <v>23.12</v>
      </c>
      <c r="S584" t="n">
        <v>13.89</v>
      </c>
      <c r="T584" t="n">
        <v>2911.04</v>
      </c>
      <c r="U584" t="n">
        <v>0.6</v>
      </c>
      <c r="V584" t="n">
        <v>0.74</v>
      </c>
      <c r="W584" t="n">
        <v>0.65</v>
      </c>
      <c r="X584" t="n">
        <v>0.18</v>
      </c>
      <c r="Y584" t="n">
        <v>1</v>
      </c>
      <c r="Z584" t="n">
        <v>10</v>
      </c>
    </row>
    <row r="585">
      <c r="A585" t="n">
        <v>27</v>
      </c>
      <c r="B585" t="n">
        <v>150</v>
      </c>
      <c r="C585" t="inlineStr">
        <is>
          <t xml:space="preserve">CONCLUIDO	</t>
        </is>
      </c>
      <c r="D585" t="n">
        <v>11.4025</v>
      </c>
      <c r="E585" t="n">
        <v>8.77</v>
      </c>
      <c r="F585" t="n">
        <v>5.22</v>
      </c>
      <c r="G585" t="n">
        <v>31.3</v>
      </c>
      <c r="H585" t="n">
        <v>0.44</v>
      </c>
      <c r="I585" t="n">
        <v>10</v>
      </c>
      <c r="J585" t="n">
        <v>311.04</v>
      </c>
      <c r="K585" t="n">
        <v>61.82</v>
      </c>
      <c r="L585" t="n">
        <v>7.75</v>
      </c>
      <c r="M585" t="n">
        <v>8</v>
      </c>
      <c r="N585" t="n">
        <v>91.47</v>
      </c>
      <c r="O585" t="n">
        <v>38596.15</v>
      </c>
      <c r="P585" t="n">
        <v>93.01000000000001</v>
      </c>
      <c r="Q585" t="n">
        <v>202.81</v>
      </c>
      <c r="R585" t="n">
        <v>23.16</v>
      </c>
      <c r="S585" t="n">
        <v>13.89</v>
      </c>
      <c r="T585" t="n">
        <v>2928.06</v>
      </c>
      <c r="U585" t="n">
        <v>0.6</v>
      </c>
      <c r="V585" t="n">
        <v>0.74</v>
      </c>
      <c r="W585" t="n">
        <v>0.65</v>
      </c>
      <c r="X585" t="n">
        <v>0.18</v>
      </c>
      <c r="Y585" t="n">
        <v>1</v>
      </c>
      <c r="Z585" t="n">
        <v>10</v>
      </c>
    </row>
    <row r="586">
      <c r="A586" t="n">
        <v>28</v>
      </c>
      <c r="B586" t="n">
        <v>150</v>
      </c>
      <c r="C586" t="inlineStr">
        <is>
          <t xml:space="preserve">CONCLUIDO	</t>
        </is>
      </c>
      <c r="D586" t="n">
        <v>11.4101</v>
      </c>
      <c r="E586" t="n">
        <v>8.76</v>
      </c>
      <c r="F586" t="n">
        <v>5.21</v>
      </c>
      <c r="G586" t="n">
        <v>31.27</v>
      </c>
      <c r="H586" t="n">
        <v>0.46</v>
      </c>
      <c r="I586" t="n">
        <v>10</v>
      </c>
      <c r="J586" t="n">
        <v>311.59</v>
      </c>
      <c r="K586" t="n">
        <v>61.82</v>
      </c>
      <c r="L586" t="n">
        <v>8</v>
      </c>
      <c r="M586" t="n">
        <v>8</v>
      </c>
      <c r="N586" t="n">
        <v>91.77</v>
      </c>
      <c r="O586" t="n">
        <v>38663.62</v>
      </c>
      <c r="P586" t="n">
        <v>92.91</v>
      </c>
      <c r="Q586" t="n">
        <v>202.81</v>
      </c>
      <c r="R586" t="n">
        <v>23.07</v>
      </c>
      <c r="S586" t="n">
        <v>13.89</v>
      </c>
      <c r="T586" t="n">
        <v>2885.83</v>
      </c>
      <c r="U586" t="n">
        <v>0.6</v>
      </c>
      <c r="V586" t="n">
        <v>0.74</v>
      </c>
      <c r="W586" t="n">
        <v>0.65</v>
      </c>
      <c r="X586" t="n">
        <v>0.17</v>
      </c>
      <c r="Y586" t="n">
        <v>1</v>
      </c>
      <c r="Z586" t="n">
        <v>10</v>
      </c>
    </row>
    <row r="587">
      <c r="A587" t="n">
        <v>29</v>
      </c>
      <c r="B587" t="n">
        <v>150</v>
      </c>
      <c r="C587" t="inlineStr">
        <is>
          <t xml:space="preserve">CONCLUIDO	</t>
        </is>
      </c>
      <c r="D587" t="n">
        <v>11.3949</v>
      </c>
      <c r="E587" t="n">
        <v>8.779999999999999</v>
      </c>
      <c r="F587" t="n">
        <v>5.22</v>
      </c>
      <c r="G587" t="n">
        <v>31.34</v>
      </c>
      <c r="H587" t="n">
        <v>0.47</v>
      </c>
      <c r="I587" t="n">
        <v>10</v>
      </c>
      <c r="J587" t="n">
        <v>312.14</v>
      </c>
      <c r="K587" t="n">
        <v>61.82</v>
      </c>
      <c r="L587" t="n">
        <v>8.25</v>
      </c>
      <c r="M587" t="n">
        <v>8</v>
      </c>
      <c r="N587" t="n">
        <v>92.06999999999999</v>
      </c>
      <c r="O587" t="n">
        <v>38731.35</v>
      </c>
      <c r="P587" t="n">
        <v>92.87</v>
      </c>
      <c r="Q587" t="n">
        <v>202.82</v>
      </c>
      <c r="R587" t="n">
        <v>23.39</v>
      </c>
      <c r="S587" t="n">
        <v>13.89</v>
      </c>
      <c r="T587" t="n">
        <v>3046.95</v>
      </c>
      <c r="U587" t="n">
        <v>0.59</v>
      </c>
      <c r="V587" t="n">
        <v>0.74</v>
      </c>
      <c r="W587" t="n">
        <v>0.65</v>
      </c>
      <c r="X587" t="n">
        <v>0.18</v>
      </c>
      <c r="Y587" t="n">
        <v>1</v>
      </c>
      <c r="Z587" t="n">
        <v>10</v>
      </c>
    </row>
    <row r="588">
      <c r="A588" t="n">
        <v>30</v>
      </c>
      <c r="B588" t="n">
        <v>150</v>
      </c>
      <c r="C588" t="inlineStr">
        <is>
          <t xml:space="preserve">CONCLUIDO	</t>
        </is>
      </c>
      <c r="D588" t="n">
        <v>11.4891</v>
      </c>
      <c r="E588" t="n">
        <v>8.699999999999999</v>
      </c>
      <c r="F588" t="n">
        <v>5.21</v>
      </c>
      <c r="G588" t="n">
        <v>34.71</v>
      </c>
      <c r="H588" t="n">
        <v>0.48</v>
      </c>
      <c r="I588" t="n">
        <v>9</v>
      </c>
      <c r="J588" t="n">
        <v>312.69</v>
      </c>
      <c r="K588" t="n">
        <v>61.82</v>
      </c>
      <c r="L588" t="n">
        <v>8.5</v>
      </c>
      <c r="M588" t="n">
        <v>7</v>
      </c>
      <c r="N588" t="n">
        <v>92.37</v>
      </c>
      <c r="O588" t="n">
        <v>38799.09</v>
      </c>
      <c r="P588" t="n">
        <v>92.54000000000001</v>
      </c>
      <c r="Q588" t="n">
        <v>202.82</v>
      </c>
      <c r="R588" t="n">
        <v>22.77</v>
      </c>
      <c r="S588" t="n">
        <v>13.89</v>
      </c>
      <c r="T588" t="n">
        <v>2742.13</v>
      </c>
      <c r="U588" t="n">
        <v>0.61</v>
      </c>
      <c r="V588" t="n">
        <v>0.74</v>
      </c>
      <c r="W588" t="n">
        <v>0.66</v>
      </c>
      <c r="X588" t="n">
        <v>0.17</v>
      </c>
      <c r="Y588" t="n">
        <v>1</v>
      </c>
      <c r="Z588" t="n">
        <v>10</v>
      </c>
    </row>
    <row r="589">
      <c r="A589" t="n">
        <v>31</v>
      </c>
      <c r="B589" t="n">
        <v>150</v>
      </c>
      <c r="C589" t="inlineStr">
        <is>
          <t xml:space="preserve">CONCLUIDO	</t>
        </is>
      </c>
      <c r="D589" t="n">
        <v>11.4954</v>
      </c>
      <c r="E589" t="n">
        <v>8.699999999999999</v>
      </c>
      <c r="F589" t="n">
        <v>5.2</v>
      </c>
      <c r="G589" t="n">
        <v>34.68</v>
      </c>
      <c r="H589" t="n">
        <v>0.5</v>
      </c>
      <c r="I589" t="n">
        <v>9</v>
      </c>
      <c r="J589" t="n">
        <v>313.24</v>
      </c>
      <c r="K589" t="n">
        <v>61.82</v>
      </c>
      <c r="L589" t="n">
        <v>8.75</v>
      </c>
      <c r="M589" t="n">
        <v>7</v>
      </c>
      <c r="N589" t="n">
        <v>92.67</v>
      </c>
      <c r="O589" t="n">
        <v>38866.96</v>
      </c>
      <c r="P589" t="n">
        <v>92.37</v>
      </c>
      <c r="Q589" t="n">
        <v>202.81</v>
      </c>
      <c r="R589" t="n">
        <v>22.61</v>
      </c>
      <c r="S589" t="n">
        <v>13.89</v>
      </c>
      <c r="T589" t="n">
        <v>2661.04</v>
      </c>
      <c r="U589" t="n">
        <v>0.61</v>
      </c>
      <c r="V589" t="n">
        <v>0.74</v>
      </c>
      <c r="W589" t="n">
        <v>0.66</v>
      </c>
      <c r="X589" t="n">
        <v>0.16</v>
      </c>
      <c r="Y589" t="n">
        <v>1</v>
      </c>
      <c r="Z589" t="n">
        <v>10</v>
      </c>
    </row>
    <row r="590">
      <c r="A590" t="n">
        <v>32</v>
      </c>
      <c r="B590" t="n">
        <v>150</v>
      </c>
      <c r="C590" t="inlineStr">
        <is>
          <t xml:space="preserve">CONCLUIDO	</t>
        </is>
      </c>
      <c r="D590" t="n">
        <v>11.4943</v>
      </c>
      <c r="E590" t="n">
        <v>8.699999999999999</v>
      </c>
      <c r="F590" t="n">
        <v>5.2</v>
      </c>
      <c r="G590" t="n">
        <v>34.69</v>
      </c>
      <c r="H590" t="n">
        <v>0.51</v>
      </c>
      <c r="I590" t="n">
        <v>9</v>
      </c>
      <c r="J590" t="n">
        <v>313.79</v>
      </c>
      <c r="K590" t="n">
        <v>61.82</v>
      </c>
      <c r="L590" t="n">
        <v>9</v>
      </c>
      <c r="M590" t="n">
        <v>7</v>
      </c>
      <c r="N590" t="n">
        <v>92.97</v>
      </c>
      <c r="O590" t="n">
        <v>38934.97</v>
      </c>
      <c r="P590" t="n">
        <v>92.3</v>
      </c>
      <c r="Q590" t="n">
        <v>202.82</v>
      </c>
      <c r="R590" t="n">
        <v>22.65</v>
      </c>
      <c r="S590" t="n">
        <v>13.89</v>
      </c>
      <c r="T590" t="n">
        <v>2681.4</v>
      </c>
      <c r="U590" t="n">
        <v>0.61</v>
      </c>
      <c r="V590" t="n">
        <v>0.74</v>
      </c>
      <c r="W590" t="n">
        <v>0.65</v>
      </c>
      <c r="X590" t="n">
        <v>0.16</v>
      </c>
      <c r="Y590" t="n">
        <v>1</v>
      </c>
      <c r="Z590" t="n">
        <v>10</v>
      </c>
    </row>
    <row r="591">
      <c r="A591" t="n">
        <v>33</v>
      </c>
      <c r="B591" t="n">
        <v>150</v>
      </c>
      <c r="C591" t="inlineStr">
        <is>
          <t xml:space="preserve">CONCLUIDO	</t>
        </is>
      </c>
      <c r="D591" t="n">
        <v>11.4906</v>
      </c>
      <c r="E591" t="n">
        <v>8.699999999999999</v>
      </c>
      <c r="F591" t="n">
        <v>5.21</v>
      </c>
      <c r="G591" t="n">
        <v>34.7</v>
      </c>
      <c r="H591" t="n">
        <v>0.52</v>
      </c>
      <c r="I591" t="n">
        <v>9</v>
      </c>
      <c r="J591" t="n">
        <v>314.34</v>
      </c>
      <c r="K591" t="n">
        <v>61.82</v>
      </c>
      <c r="L591" t="n">
        <v>9.25</v>
      </c>
      <c r="M591" t="n">
        <v>7</v>
      </c>
      <c r="N591" t="n">
        <v>93.27</v>
      </c>
      <c r="O591" t="n">
        <v>39003.11</v>
      </c>
      <c r="P591" t="n">
        <v>92.3</v>
      </c>
      <c r="Q591" t="n">
        <v>202.86</v>
      </c>
      <c r="R591" t="n">
        <v>22.78</v>
      </c>
      <c r="S591" t="n">
        <v>13.89</v>
      </c>
      <c r="T591" t="n">
        <v>2746.2</v>
      </c>
      <c r="U591" t="n">
        <v>0.61</v>
      </c>
      <c r="V591" t="n">
        <v>0.74</v>
      </c>
      <c r="W591" t="n">
        <v>0.65</v>
      </c>
      <c r="X591" t="n">
        <v>0.17</v>
      </c>
      <c r="Y591" t="n">
        <v>1</v>
      </c>
      <c r="Z591" t="n">
        <v>10</v>
      </c>
    </row>
    <row r="592">
      <c r="A592" t="n">
        <v>34</v>
      </c>
      <c r="B592" t="n">
        <v>150</v>
      </c>
      <c r="C592" t="inlineStr">
        <is>
          <t xml:space="preserve">CONCLUIDO	</t>
        </is>
      </c>
      <c r="D592" t="n">
        <v>11.5875</v>
      </c>
      <c r="E592" t="n">
        <v>8.630000000000001</v>
      </c>
      <c r="F592" t="n">
        <v>5.19</v>
      </c>
      <c r="G592" t="n">
        <v>38.91</v>
      </c>
      <c r="H592" t="n">
        <v>0.54</v>
      </c>
      <c r="I592" t="n">
        <v>8</v>
      </c>
      <c r="J592" t="n">
        <v>314.9</v>
      </c>
      <c r="K592" t="n">
        <v>61.82</v>
      </c>
      <c r="L592" t="n">
        <v>9.5</v>
      </c>
      <c r="M592" t="n">
        <v>6</v>
      </c>
      <c r="N592" t="n">
        <v>93.56999999999999</v>
      </c>
      <c r="O592" t="n">
        <v>39071.38</v>
      </c>
      <c r="P592" t="n">
        <v>91.94</v>
      </c>
      <c r="Q592" t="n">
        <v>202.81</v>
      </c>
      <c r="R592" t="n">
        <v>22.31</v>
      </c>
      <c r="S592" t="n">
        <v>13.89</v>
      </c>
      <c r="T592" t="n">
        <v>2513.76</v>
      </c>
      <c r="U592" t="n">
        <v>0.62</v>
      </c>
      <c r="V592" t="n">
        <v>0.75</v>
      </c>
      <c r="W592" t="n">
        <v>0.65</v>
      </c>
      <c r="X592" t="n">
        <v>0.15</v>
      </c>
      <c r="Y592" t="n">
        <v>1</v>
      </c>
      <c r="Z592" t="n">
        <v>10</v>
      </c>
    </row>
    <row r="593">
      <c r="A593" t="n">
        <v>35</v>
      </c>
      <c r="B593" t="n">
        <v>150</v>
      </c>
      <c r="C593" t="inlineStr">
        <is>
          <t xml:space="preserve">CONCLUIDO	</t>
        </is>
      </c>
      <c r="D593" t="n">
        <v>11.5968</v>
      </c>
      <c r="E593" t="n">
        <v>8.619999999999999</v>
      </c>
      <c r="F593" t="n">
        <v>5.18</v>
      </c>
      <c r="G593" t="n">
        <v>38.86</v>
      </c>
      <c r="H593" t="n">
        <v>0.55</v>
      </c>
      <c r="I593" t="n">
        <v>8</v>
      </c>
      <c r="J593" t="n">
        <v>315.45</v>
      </c>
      <c r="K593" t="n">
        <v>61.82</v>
      </c>
      <c r="L593" t="n">
        <v>9.75</v>
      </c>
      <c r="M593" t="n">
        <v>6</v>
      </c>
      <c r="N593" t="n">
        <v>93.88</v>
      </c>
      <c r="O593" t="n">
        <v>39139.8</v>
      </c>
      <c r="P593" t="n">
        <v>91.84999999999999</v>
      </c>
      <c r="Q593" t="n">
        <v>202.81</v>
      </c>
      <c r="R593" t="n">
        <v>22.15</v>
      </c>
      <c r="S593" t="n">
        <v>13.89</v>
      </c>
      <c r="T593" t="n">
        <v>2434.3</v>
      </c>
      <c r="U593" t="n">
        <v>0.63</v>
      </c>
      <c r="V593" t="n">
        <v>0.75</v>
      </c>
      <c r="W593" t="n">
        <v>0.65</v>
      </c>
      <c r="X593" t="n">
        <v>0.14</v>
      </c>
      <c r="Y593" t="n">
        <v>1</v>
      </c>
      <c r="Z593" t="n">
        <v>10</v>
      </c>
    </row>
    <row r="594">
      <c r="A594" t="n">
        <v>36</v>
      </c>
      <c r="B594" t="n">
        <v>150</v>
      </c>
      <c r="C594" t="inlineStr">
        <is>
          <t xml:space="preserve">CONCLUIDO	</t>
        </is>
      </c>
      <c r="D594" t="n">
        <v>11.6006</v>
      </c>
      <c r="E594" t="n">
        <v>8.619999999999999</v>
      </c>
      <c r="F594" t="n">
        <v>5.18</v>
      </c>
      <c r="G594" t="n">
        <v>38.84</v>
      </c>
      <c r="H594" t="n">
        <v>0.5600000000000001</v>
      </c>
      <c r="I594" t="n">
        <v>8</v>
      </c>
      <c r="J594" t="n">
        <v>316.01</v>
      </c>
      <c r="K594" t="n">
        <v>61.82</v>
      </c>
      <c r="L594" t="n">
        <v>10</v>
      </c>
      <c r="M594" t="n">
        <v>6</v>
      </c>
      <c r="N594" t="n">
        <v>94.18000000000001</v>
      </c>
      <c r="O594" t="n">
        <v>39208.35</v>
      </c>
      <c r="P594" t="n">
        <v>91.78</v>
      </c>
      <c r="Q594" t="n">
        <v>202.81</v>
      </c>
      <c r="R594" t="n">
        <v>21.99</v>
      </c>
      <c r="S594" t="n">
        <v>13.89</v>
      </c>
      <c r="T594" t="n">
        <v>2355.41</v>
      </c>
      <c r="U594" t="n">
        <v>0.63</v>
      </c>
      <c r="V594" t="n">
        <v>0.75</v>
      </c>
      <c r="W594" t="n">
        <v>0.65</v>
      </c>
      <c r="X594" t="n">
        <v>0.14</v>
      </c>
      <c r="Y594" t="n">
        <v>1</v>
      </c>
      <c r="Z594" t="n">
        <v>10</v>
      </c>
    </row>
    <row r="595">
      <c r="A595" t="n">
        <v>37</v>
      </c>
      <c r="B595" t="n">
        <v>150</v>
      </c>
      <c r="C595" t="inlineStr">
        <is>
          <t xml:space="preserve">CONCLUIDO	</t>
        </is>
      </c>
      <c r="D595" t="n">
        <v>11.5991</v>
      </c>
      <c r="E595" t="n">
        <v>8.619999999999999</v>
      </c>
      <c r="F595" t="n">
        <v>5.18</v>
      </c>
      <c r="G595" t="n">
        <v>38.85</v>
      </c>
      <c r="H595" t="n">
        <v>0.58</v>
      </c>
      <c r="I595" t="n">
        <v>8</v>
      </c>
      <c r="J595" t="n">
        <v>316.56</v>
      </c>
      <c r="K595" t="n">
        <v>61.82</v>
      </c>
      <c r="L595" t="n">
        <v>10.25</v>
      </c>
      <c r="M595" t="n">
        <v>6</v>
      </c>
      <c r="N595" t="n">
        <v>94.48999999999999</v>
      </c>
      <c r="O595" t="n">
        <v>39277.04</v>
      </c>
      <c r="P595" t="n">
        <v>91.62</v>
      </c>
      <c r="Q595" t="n">
        <v>202.82</v>
      </c>
      <c r="R595" t="n">
        <v>21.98</v>
      </c>
      <c r="S595" t="n">
        <v>13.89</v>
      </c>
      <c r="T595" t="n">
        <v>2352.06</v>
      </c>
      <c r="U595" t="n">
        <v>0.63</v>
      </c>
      <c r="V595" t="n">
        <v>0.75</v>
      </c>
      <c r="W595" t="n">
        <v>0.65</v>
      </c>
      <c r="X595" t="n">
        <v>0.14</v>
      </c>
      <c r="Y595" t="n">
        <v>1</v>
      </c>
      <c r="Z595" t="n">
        <v>10</v>
      </c>
    </row>
    <row r="596">
      <c r="A596" t="n">
        <v>38</v>
      </c>
      <c r="B596" t="n">
        <v>150</v>
      </c>
      <c r="C596" t="inlineStr">
        <is>
          <t xml:space="preserve">CONCLUIDO	</t>
        </is>
      </c>
      <c r="D596" t="n">
        <v>11.6028</v>
      </c>
      <c r="E596" t="n">
        <v>8.619999999999999</v>
      </c>
      <c r="F596" t="n">
        <v>5.18</v>
      </c>
      <c r="G596" t="n">
        <v>38.83</v>
      </c>
      <c r="H596" t="n">
        <v>0.59</v>
      </c>
      <c r="I596" t="n">
        <v>8</v>
      </c>
      <c r="J596" t="n">
        <v>317.12</v>
      </c>
      <c r="K596" t="n">
        <v>61.82</v>
      </c>
      <c r="L596" t="n">
        <v>10.5</v>
      </c>
      <c r="M596" t="n">
        <v>6</v>
      </c>
      <c r="N596" t="n">
        <v>94.8</v>
      </c>
      <c r="O596" t="n">
        <v>39345.87</v>
      </c>
      <c r="P596" t="n">
        <v>91.42</v>
      </c>
      <c r="Q596" t="n">
        <v>202.83</v>
      </c>
      <c r="R596" t="n">
        <v>21.93</v>
      </c>
      <c r="S596" t="n">
        <v>13.89</v>
      </c>
      <c r="T596" t="n">
        <v>2323.2</v>
      </c>
      <c r="U596" t="n">
        <v>0.63</v>
      </c>
      <c r="V596" t="n">
        <v>0.75</v>
      </c>
      <c r="W596" t="n">
        <v>0.65</v>
      </c>
      <c r="X596" t="n">
        <v>0.14</v>
      </c>
      <c r="Y596" t="n">
        <v>1</v>
      </c>
      <c r="Z596" t="n">
        <v>10</v>
      </c>
    </row>
    <row r="597">
      <c r="A597" t="n">
        <v>39</v>
      </c>
      <c r="B597" t="n">
        <v>150</v>
      </c>
      <c r="C597" t="inlineStr">
        <is>
          <t xml:space="preserve">CONCLUIDO	</t>
        </is>
      </c>
      <c r="D597" t="n">
        <v>11.6095</v>
      </c>
      <c r="E597" t="n">
        <v>8.609999999999999</v>
      </c>
      <c r="F597" t="n">
        <v>5.17</v>
      </c>
      <c r="G597" t="n">
        <v>38.79</v>
      </c>
      <c r="H597" t="n">
        <v>0.6</v>
      </c>
      <c r="I597" t="n">
        <v>8</v>
      </c>
      <c r="J597" t="n">
        <v>317.68</v>
      </c>
      <c r="K597" t="n">
        <v>61.82</v>
      </c>
      <c r="L597" t="n">
        <v>10.75</v>
      </c>
      <c r="M597" t="n">
        <v>6</v>
      </c>
      <c r="N597" t="n">
        <v>95.11</v>
      </c>
      <c r="O597" t="n">
        <v>39414.84</v>
      </c>
      <c r="P597" t="n">
        <v>91.23999999999999</v>
      </c>
      <c r="Q597" t="n">
        <v>202.81</v>
      </c>
      <c r="R597" t="n">
        <v>21.8</v>
      </c>
      <c r="S597" t="n">
        <v>13.89</v>
      </c>
      <c r="T597" t="n">
        <v>2257.79</v>
      </c>
      <c r="U597" t="n">
        <v>0.64</v>
      </c>
      <c r="V597" t="n">
        <v>0.75</v>
      </c>
      <c r="W597" t="n">
        <v>0.65</v>
      </c>
      <c r="X597" t="n">
        <v>0.13</v>
      </c>
      <c r="Y597" t="n">
        <v>1</v>
      </c>
      <c r="Z597" t="n">
        <v>10</v>
      </c>
    </row>
    <row r="598">
      <c r="A598" t="n">
        <v>40</v>
      </c>
      <c r="B598" t="n">
        <v>150</v>
      </c>
      <c r="C598" t="inlineStr">
        <is>
          <t xml:space="preserve">CONCLUIDO	</t>
        </is>
      </c>
      <c r="D598" t="n">
        <v>11.7001</v>
      </c>
      <c r="E598" t="n">
        <v>8.550000000000001</v>
      </c>
      <c r="F598" t="n">
        <v>5.16</v>
      </c>
      <c r="G598" t="n">
        <v>44.24</v>
      </c>
      <c r="H598" t="n">
        <v>0.62</v>
      </c>
      <c r="I598" t="n">
        <v>7</v>
      </c>
      <c r="J598" t="n">
        <v>318.24</v>
      </c>
      <c r="K598" t="n">
        <v>61.82</v>
      </c>
      <c r="L598" t="n">
        <v>11</v>
      </c>
      <c r="M598" t="n">
        <v>5</v>
      </c>
      <c r="N598" t="n">
        <v>95.42</v>
      </c>
      <c r="O598" t="n">
        <v>39483.95</v>
      </c>
      <c r="P598" t="n">
        <v>90.92</v>
      </c>
      <c r="Q598" t="n">
        <v>202.81</v>
      </c>
      <c r="R598" t="n">
        <v>21.33</v>
      </c>
      <c r="S598" t="n">
        <v>13.89</v>
      </c>
      <c r="T598" t="n">
        <v>2032.21</v>
      </c>
      <c r="U598" t="n">
        <v>0.65</v>
      </c>
      <c r="V598" t="n">
        <v>0.75</v>
      </c>
      <c r="W598" t="n">
        <v>0.65</v>
      </c>
      <c r="X598" t="n">
        <v>0.12</v>
      </c>
      <c r="Y598" t="n">
        <v>1</v>
      </c>
      <c r="Z598" t="n">
        <v>10</v>
      </c>
    </row>
    <row r="599">
      <c r="A599" t="n">
        <v>41</v>
      </c>
      <c r="B599" t="n">
        <v>150</v>
      </c>
      <c r="C599" t="inlineStr">
        <is>
          <t xml:space="preserve">CONCLUIDO	</t>
        </is>
      </c>
      <c r="D599" t="n">
        <v>11.7001</v>
      </c>
      <c r="E599" t="n">
        <v>8.550000000000001</v>
      </c>
      <c r="F599" t="n">
        <v>5.16</v>
      </c>
      <c r="G599" t="n">
        <v>44.24</v>
      </c>
      <c r="H599" t="n">
        <v>0.63</v>
      </c>
      <c r="I599" t="n">
        <v>7</v>
      </c>
      <c r="J599" t="n">
        <v>318.8</v>
      </c>
      <c r="K599" t="n">
        <v>61.82</v>
      </c>
      <c r="L599" t="n">
        <v>11.25</v>
      </c>
      <c r="M599" t="n">
        <v>5</v>
      </c>
      <c r="N599" t="n">
        <v>95.73</v>
      </c>
      <c r="O599" t="n">
        <v>39553.2</v>
      </c>
      <c r="P599" t="n">
        <v>91.03</v>
      </c>
      <c r="Q599" t="n">
        <v>202.83</v>
      </c>
      <c r="R599" t="n">
        <v>21.51</v>
      </c>
      <c r="S599" t="n">
        <v>13.89</v>
      </c>
      <c r="T599" t="n">
        <v>2117.92</v>
      </c>
      <c r="U599" t="n">
        <v>0.65</v>
      </c>
      <c r="V599" t="n">
        <v>0.75</v>
      </c>
      <c r="W599" t="n">
        <v>0.65</v>
      </c>
      <c r="X599" t="n">
        <v>0.12</v>
      </c>
      <c r="Y599" t="n">
        <v>1</v>
      </c>
      <c r="Z599" t="n">
        <v>10</v>
      </c>
    </row>
    <row r="600">
      <c r="A600" t="n">
        <v>42</v>
      </c>
      <c r="B600" t="n">
        <v>150</v>
      </c>
      <c r="C600" t="inlineStr">
        <is>
          <t xml:space="preserve">CONCLUIDO	</t>
        </is>
      </c>
      <c r="D600" t="n">
        <v>11.7146</v>
      </c>
      <c r="E600" t="n">
        <v>8.539999999999999</v>
      </c>
      <c r="F600" t="n">
        <v>5.15</v>
      </c>
      <c r="G600" t="n">
        <v>44.15</v>
      </c>
      <c r="H600" t="n">
        <v>0.64</v>
      </c>
      <c r="I600" t="n">
        <v>7</v>
      </c>
      <c r="J600" t="n">
        <v>319.36</v>
      </c>
      <c r="K600" t="n">
        <v>61.82</v>
      </c>
      <c r="L600" t="n">
        <v>11.5</v>
      </c>
      <c r="M600" t="n">
        <v>5</v>
      </c>
      <c r="N600" t="n">
        <v>96.04000000000001</v>
      </c>
      <c r="O600" t="n">
        <v>39622.59</v>
      </c>
      <c r="P600" t="n">
        <v>90.91</v>
      </c>
      <c r="Q600" t="n">
        <v>202.81</v>
      </c>
      <c r="R600" t="n">
        <v>21.13</v>
      </c>
      <c r="S600" t="n">
        <v>13.89</v>
      </c>
      <c r="T600" t="n">
        <v>1930.15</v>
      </c>
      <c r="U600" t="n">
        <v>0.66</v>
      </c>
      <c r="V600" t="n">
        <v>0.75</v>
      </c>
      <c r="W600" t="n">
        <v>0.65</v>
      </c>
      <c r="X600" t="n">
        <v>0.11</v>
      </c>
      <c r="Y600" t="n">
        <v>1</v>
      </c>
      <c r="Z600" t="n">
        <v>10</v>
      </c>
    </row>
    <row r="601">
      <c r="A601" t="n">
        <v>43</v>
      </c>
      <c r="B601" t="n">
        <v>150</v>
      </c>
      <c r="C601" t="inlineStr">
        <is>
          <t xml:space="preserve">CONCLUIDO	</t>
        </is>
      </c>
      <c r="D601" t="n">
        <v>11.7008</v>
      </c>
      <c r="E601" t="n">
        <v>8.550000000000001</v>
      </c>
      <c r="F601" t="n">
        <v>5.16</v>
      </c>
      <c r="G601" t="n">
        <v>44.23</v>
      </c>
      <c r="H601" t="n">
        <v>0.65</v>
      </c>
      <c r="I601" t="n">
        <v>7</v>
      </c>
      <c r="J601" t="n">
        <v>319.93</v>
      </c>
      <c r="K601" t="n">
        <v>61.82</v>
      </c>
      <c r="L601" t="n">
        <v>11.75</v>
      </c>
      <c r="M601" t="n">
        <v>5</v>
      </c>
      <c r="N601" t="n">
        <v>96.36</v>
      </c>
      <c r="O601" t="n">
        <v>39692.13</v>
      </c>
      <c r="P601" t="n">
        <v>91.15000000000001</v>
      </c>
      <c r="Q601" t="n">
        <v>202.82</v>
      </c>
      <c r="R601" t="n">
        <v>21.37</v>
      </c>
      <c r="S601" t="n">
        <v>13.89</v>
      </c>
      <c r="T601" t="n">
        <v>2050.64</v>
      </c>
      <c r="U601" t="n">
        <v>0.65</v>
      </c>
      <c r="V601" t="n">
        <v>0.75</v>
      </c>
      <c r="W601" t="n">
        <v>0.65</v>
      </c>
      <c r="X601" t="n">
        <v>0.12</v>
      </c>
      <c r="Y601" t="n">
        <v>1</v>
      </c>
      <c r="Z601" t="n">
        <v>10</v>
      </c>
    </row>
    <row r="602">
      <c r="A602" t="n">
        <v>44</v>
      </c>
      <c r="B602" t="n">
        <v>150</v>
      </c>
      <c r="C602" t="inlineStr">
        <is>
          <t xml:space="preserve">CONCLUIDO	</t>
        </is>
      </c>
      <c r="D602" t="n">
        <v>11.702</v>
      </c>
      <c r="E602" t="n">
        <v>8.550000000000001</v>
      </c>
      <c r="F602" t="n">
        <v>5.16</v>
      </c>
      <c r="G602" t="n">
        <v>44.22</v>
      </c>
      <c r="H602" t="n">
        <v>0.67</v>
      </c>
      <c r="I602" t="n">
        <v>7</v>
      </c>
      <c r="J602" t="n">
        <v>320.49</v>
      </c>
      <c r="K602" t="n">
        <v>61.82</v>
      </c>
      <c r="L602" t="n">
        <v>12</v>
      </c>
      <c r="M602" t="n">
        <v>5</v>
      </c>
      <c r="N602" t="n">
        <v>96.67</v>
      </c>
      <c r="O602" t="n">
        <v>39761.81</v>
      </c>
      <c r="P602" t="n">
        <v>91.18000000000001</v>
      </c>
      <c r="Q602" t="n">
        <v>202.81</v>
      </c>
      <c r="R602" t="n">
        <v>21.39</v>
      </c>
      <c r="S602" t="n">
        <v>13.89</v>
      </c>
      <c r="T602" t="n">
        <v>2058.96</v>
      </c>
      <c r="U602" t="n">
        <v>0.65</v>
      </c>
      <c r="V602" t="n">
        <v>0.75</v>
      </c>
      <c r="W602" t="n">
        <v>0.65</v>
      </c>
      <c r="X602" t="n">
        <v>0.12</v>
      </c>
      <c r="Y602" t="n">
        <v>1</v>
      </c>
      <c r="Z602" t="n">
        <v>10</v>
      </c>
    </row>
    <row r="603">
      <c r="A603" t="n">
        <v>45</v>
      </c>
      <c r="B603" t="n">
        <v>150</v>
      </c>
      <c r="C603" t="inlineStr">
        <is>
          <t xml:space="preserve">CONCLUIDO	</t>
        </is>
      </c>
      <c r="D603" t="n">
        <v>11.7062</v>
      </c>
      <c r="E603" t="n">
        <v>8.539999999999999</v>
      </c>
      <c r="F603" t="n">
        <v>5.16</v>
      </c>
      <c r="G603" t="n">
        <v>44.2</v>
      </c>
      <c r="H603" t="n">
        <v>0.68</v>
      </c>
      <c r="I603" t="n">
        <v>7</v>
      </c>
      <c r="J603" t="n">
        <v>321.06</v>
      </c>
      <c r="K603" t="n">
        <v>61.82</v>
      </c>
      <c r="L603" t="n">
        <v>12.25</v>
      </c>
      <c r="M603" t="n">
        <v>5</v>
      </c>
      <c r="N603" t="n">
        <v>96.98999999999999</v>
      </c>
      <c r="O603" t="n">
        <v>39831.64</v>
      </c>
      <c r="P603" t="n">
        <v>90.8</v>
      </c>
      <c r="Q603" t="n">
        <v>202.81</v>
      </c>
      <c r="R603" t="n">
        <v>21.35</v>
      </c>
      <c r="S603" t="n">
        <v>13.89</v>
      </c>
      <c r="T603" t="n">
        <v>2039.46</v>
      </c>
      <c r="U603" t="n">
        <v>0.65</v>
      </c>
      <c r="V603" t="n">
        <v>0.75</v>
      </c>
      <c r="W603" t="n">
        <v>0.65</v>
      </c>
      <c r="X603" t="n">
        <v>0.12</v>
      </c>
      <c r="Y603" t="n">
        <v>1</v>
      </c>
      <c r="Z603" t="n">
        <v>10</v>
      </c>
    </row>
    <row r="604">
      <c r="A604" t="n">
        <v>46</v>
      </c>
      <c r="B604" t="n">
        <v>150</v>
      </c>
      <c r="C604" t="inlineStr">
        <is>
          <t xml:space="preserve">CONCLUIDO	</t>
        </is>
      </c>
      <c r="D604" t="n">
        <v>11.6989</v>
      </c>
      <c r="E604" t="n">
        <v>8.550000000000001</v>
      </c>
      <c r="F604" t="n">
        <v>5.16</v>
      </c>
      <c r="G604" t="n">
        <v>44.24</v>
      </c>
      <c r="H604" t="n">
        <v>0.6899999999999999</v>
      </c>
      <c r="I604" t="n">
        <v>7</v>
      </c>
      <c r="J604" t="n">
        <v>321.63</v>
      </c>
      <c r="K604" t="n">
        <v>61.82</v>
      </c>
      <c r="L604" t="n">
        <v>12.5</v>
      </c>
      <c r="M604" t="n">
        <v>5</v>
      </c>
      <c r="N604" t="n">
        <v>97.31</v>
      </c>
      <c r="O604" t="n">
        <v>39901.61</v>
      </c>
      <c r="P604" t="n">
        <v>90.83</v>
      </c>
      <c r="Q604" t="n">
        <v>202.81</v>
      </c>
      <c r="R604" t="n">
        <v>21.47</v>
      </c>
      <c r="S604" t="n">
        <v>13.89</v>
      </c>
      <c r="T604" t="n">
        <v>2101.27</v>
      </c>
      <c r="U604" t="n">
        <v>0.65</v>
      </c>
      <c r="V604" t="n">
        <v>0.75</v>
      </c>
      <c r="W604" t="n">
        <v>0.65</v>
      </c>
      <c r="X604" t="n">
        <v>0.12</v>
      </c>
      <c r="Y604" t="n">
        <v>1</v>
      </c>
      <c r="Z604" t="n">
        <v>10</v>
      </c>
    </row>
    <row r="605">
      <c r="A605" t="n">
        <v>47</v>
      </c>
      <c r="B605" t="n">
        <v>150</v>
      </c>
      <c r="C605" t="inlineStr">
        <is>
          <t xml:space="preserve">CONCLUIDO	</t>
        </is>
      </c>
      <c r="D605" t="n">
        <v>11.6951</v>
      </c>
      <c r="E605" t="n">
        <v>8.550000000000001</v>
      </c>
      <c r="F605" t="n">
        <v>5.16</v>
      </c>
      <c r="G605" t="n">
        <v>44.27</v>
      </c>
      <c r="H605" t="n">
        <v>0.71</v>
      </c>
      <c r="I605" t="n">
        <v>7</v>
      </c>
      <c r="J605" t="n">
        <v>322.2</v>
      </c>
      <c r="K605" t="n">
        <v>61.82</v>
      </c>
      <c r="L605" t="n">
        <v>12.75</v>
      </c>
      <c r="M605" t="n">
        <v>5</v>
      </c>
      <c r="N605" t="n">
        <v>97.62</v>
      </c>
      <c r="O605" t="n">
        <v>39971.73</v>
      </c>
      <c r="P605" t="n">
        <v>90.69</v>
      </c>
      <c r="Q605" t="n">
        <v>202.84</v>
      </c>
      <c r="R605" t="n">
        <v>21.65</v>
      </c>
      <c r="S605" t="n">
        <v>13.89</v>
      </c>
      <c r="T605" t="n">
        <v>2189.87</v>
      </c>
      <c r="U605" t="n">
        <v>0.64</v>
      </c>
      <c r="V605" t="n">
        <v>0.75</v>
      </c>
      <c r="W605" t="n">
        <v>0.65</v>
      </c>
      <c r="X605" t="n">
        <v>0.13</v>
      </c>
      <c r="Y605" t="n">
        <v>1</v>
      </c>
      <c r="Z605" t="n">
        <v>10</v>
      </c>
    </row>
    <row r="606">
      <c r="A606" t="n">
        <v>48</v>
      </c>
      <c r="B606" t="n">
        <v>150</v>
      </c>
      <c r="C606" t="inlineStr">
        <is>
          <t xml:space="preserve">CONCLUIDO	</t>
        </is>
      </c>
      <c r="D606" t="n">
        <v>11.8141</v>
      </c>
      <c r="E606" t="n">
        <v>8.460000000000001</v>
      </c>
      <c r="F606" t="n">
        <v>5.13</v>
      </c>
      <c r="G606" t="n">
        <v>51.34</v>
      </c>
      <c r="H606" t="n">
        <v>0.72</v>
      </c>
      <c r="I606" t="n">
        <v>6</v>
      </c>
      <c r="J606" t="n">
        <v>322.77</v>
      </c>
      <c r="K606" t="n">
        <v>61.82</v>
      </c>
      <c r="L606" t="n">
        <v>13</v>
      </c>
      <c r="M606" t="n">
        <v>4</v>
      </c>
      <c r="N606" t="n">
        <v>97.94</v>
      </c>
      <c r="O606" t="n">
        <v>40042</v>
      </c>
      <c r="P606" t="n">
        <v>89.97</v>
      </c>
      <c r="Q606" t="n">
        <v>202.81</v>
      </c>
      <c r="R606" t="n">
        <v>20.68</v>
      </c>
      <c r="S606" t="n">
        <v>13.89</v>
      </c>
      <c r="T606" t="n">
        <v>1709.97</v>
      </c>
      <c r="U606" t="n">
        <v>0.67</v>
      </c>
      <c r="V606" t="n">
        <v>0.75</v>
      </c>
      <c r="W606" t="n">
        <v>0.64</v>
      </c>
      <c r="X606" t="n">
        <v>0.1</v>
      </c>
      <c r="Y606" t="n">
        <v>1</v>
      </c>
      <c r="Z606" t="n">
        <v>10</v>
      </c>
    </row>
    <row r="607">
      <c r="A607" t="n">
        <v>49</v>
      </c>
      <c r="B607" t="n">
        <v>150</v>
      </c>
      <c r="C607" t="inlineStr">
        <is>
          <t xml:space="preserve">CONCLUIDO	</t>
        </is>
      </c>
      <c r="D607" t="n">
        <v>11.8087</v>
      </c>
      <c r="E607" t="n">
        <v>8.470000000000001</v>
      </c>
      <c r="F607" t="n">
        <v>5.14</v>
      </c>
      <c r="G607" t="n">
        <v>51.38</v>
      </c>
      <c r="H607" t="n">
        <v>0.73</v>
      </c>
      <c r="I607" t="n">
        <v>6</v>
      </c>
      <c r="J607" t="n">
        <v>323.34</v>
      </c>
      <c r="K607" t="n">
        <v>61.82</v>
      </c>
      <c r="L607" t="n">
        <v>13.25</v>
      </c>
      <c r="M607" t="n">
        <v>4</v>
      </c>
      <c r="N607" t="n">
        <v>98.27</v>
      </c>
      <c r="O607" t="n">
        <v>40112.54</v>
      </c>
      <c r="P607" t="n">
        <v>90.13</v>
      </c>
      <c r="Q607" t="n">
        <v>202.83</v>
      </c>
      <c r="R607" t="n">
        <v>20.72</v>
      </c>
      <c r="S607" t="n">
        <v>13.89</v>
      </c>
      <c r="T607" t="n">
        <v>1727.61</v>
      </c>
      <c r="U607" t="n">
        <v>0.67</v>
      </c>
      <c r="V607" t="n">
        <v>0.75</v>
      </c>
      <c r="W607" t="n">
        <v>0.65</v>
      </c>
      <c r="X607" t="n">
        <v>0.1</v>
      </c>
      <c r="Y607" t="n">
        <v>1</v>
      </c>
      <c r="Z607" t="n">
        <v>10</v>
      </c>
    </row>
    <row r="608">
      <c r="A608" t="n">
        <v>50</v>
      </c>
      <c r="B608" t="n">
        <v>150</v>
      </c>
      <c r="C608" t="inlineStr">
        <is>
          <t xml:space="preserve">CONCLUIDO	</t>
        </is>
      </c>
      <c r="D608" t="n">
        <v>11.8083</v>
      </c>
      <c r="E608" t="n">
        <v>8.470000000000001</v>
      </c>
      <c r="F608" t="n">
        <v>5.14</v>
      </c>
      <c r="G608" t="n">
        <v>51.38</v>
      </c>
      <c r="H608" t="n">
        <v>0.74</v>
      </c>
      <c r="I608" t="n">
        <v>6</v>
      </c>
      <c r="J608" t="n">
        <v>323.91</v>
      </c>
      <c r="K608" t="n">
        <v>61.82</v>
      </c>
      <c r="L608" t="n">
        <v>13.5</v>
      </c>
      <c r="M608" t="n">
        <v>4</v>
      </c>
      <c r="N608" t="n">
        <v>98.59</v>
      </c>
      <c r="O608" t="n">
        <v>40183.11</v>
      </c>
      <c r="P608" t="n">
        <v>90.19</v>
      </c>
      <c r="Q608" t="n">
        <v>202.81</v>
      </c>
      <c r="R608" t="n">
        <v>20.79</v>
      </c>
      <c r="S608" t="n">
        <v>13.89</v>
      </c>
      <c r="T608" t="n">
        <v>1763.56</v>
      </c>
      <c r="U608" t="n">
        <v>0.67</v>
      </c>
      <c r="V608" t="n">
        <v>0.75</v>
      </c>
      <c r="W608" t="n">
        <v>0.65</v>
      </c>
      <c r="X608" t="n">
        <v>0.1</v>
      </c>
      <c r="Y608" t="n">
        <v>1</v>
      </c>
      <c r="Z608" t="n">
        <v>10</v>
      </c>
    </row>
    <row r="609">
      <c r="A609" t="n">
        <v>51</v>
      </c>
      <c r="B609" t="n">
        <v>150</v>
      </c>
      <c r="C609" t="inlineStr">
        <is>
          <t xml:space="preserve">CONCLUIDO	</t>
        </is>
      </c>
      <c r="D609" t="n">
        <v>11.8052</v>
      </c>
      <c r="E609" t="n">
        <v>8.470000000000001</v>
      </c>
      <c r="F609" t="n">
        <v>5.14</v>
      </c>
      <c r="G609" t="n">
        <v>51.4</v>
      </c>
      <c r="H609" t="n">
        <v>0.76</v>
      </c>
      <c r="I609" t="n">
        <v>6</v>
      </c>
      <c r="J609" t="n">
        <v>324.48</v>
      </c>
      <c r="K609" t="n">
        <v>61.82</v>
      </c>
      <c r="L609" t="n">
        <v>13.75</v>
      </c>
      <c r="M609" t="n">
        <v>4</v>
      </c>
      <c r="N609" t="n">
        <v>98.91</v>
      </c>
      <c r="O609" t="n">
        <v>40253.84</v>
      </c>
      <c r="P609" t="n">
        <v>90.17</v>
      </c>
      <c r="Q609" t="n">
        <v>202.83</v>
      </c>
      <c r="R609" t="n">
        <v>20.83</v>
      </c>
      <c r="S609" t="n">
        <v>13.89</v>
      </c>
      <c r="T609" t="n">
        <v>1785.07</v>
      </c>
      <c r="U609" t="n">
        <v>0.67</v>
      </c>
      <c r="V609" t="n">
        <v>0.75</v>
      </c>
      <c r="W609" t="n">
        <v>0.65</v>
      </c>
      <c r="X609" t="n">
        <v>0.1</v>
      </c>
      <c r="Y609" t="n">
        <v>1</v>
      </c>
      <c r="Z609" t="n">
        <v>10</v>
      </c>
    </row>
    <row r="610">
      <c r="A610" t="n">
        <v>52</v>
      </c>
      <c r="B610" t="n">
        <v>150</v>
      </c>
      <c r="C610" t="inlineStr">
        <is>
          <t xml:space="preserve">CONCLUIDO	</t>
        </is>
      </c>
      <c r="D610" t="n">
        <v>11.8196</v>
      </c>
      <c r="E610" t="n">
        <v>8.460000000000001</v>
      </c>
      <c r="F610" t="n">
        <v>5.13</v>
      </c>
      <c r="G610" t="n">
        <v>51.3</v>
      </c>
      <c r="H610" t="n">
        <v>0.77</v>
      </c>
      <c r="I610" t="n">
        <v>6</v>
      </c>
      <c r="J610" t="n">
        <v>325.06</v>
      </c>
      <c r="K610" t="n">
        <v>61.82</v>
      </c>
      <c r="L610" t="n">
        <v>14</v>
      </c>
      <c r="M610" t="n">
        <v>4</v>
      </c>
      <c r="N610" t="n">
        <v>99.23999999999999</v>
      </c>
      <c r="O610" t="n">
        <v>40324.71</v>
      </c>
      <c r="P610" t="n">
        <v>90.05</v>
      </c>
      <c r="Q610" t="n">
        <v>202.81</v>
      </c>
      <c r="R610" t="n">
        <v>20.53</v>
      </c>
      <c r="S610" t="n">
        <v>13.89</v>
      </c>
      <c r="T610" t="n">
        <v>1636.3</v>
      </c>
      <c r="U610" t="n">
        <v>0.68</v>
      </c>
      <c r="V610" t="n">
        <v>0.75</v>
      </c>
      <c r="W610" t="n">
        <v>0.64</v>
      </c>
      <c r="X610" t="n">
        <v>0.09</v>
      </c>
      <c r="Y610" t="n">
        <v>1</v>
      </c>
      <c r="Z610" t="n">
        <v>10</v>
      </c>
    </row>
    <row r="611">
      <c r="A611" t="n">
        <v>53</v>
      </c>
      <c r="B611" t="n">
        <v>150</v>
      </c>
      <c r="C611" t="inlineStr">
        <is>
          <t xml:space="preserve">CONCLUIDO	</t>
        </is>
      </c>
      <c r="D611" t="n">
        <v>11.8176</v>
      </c>
      <c r="E611" t="n">
        <v>8.460000000000001</v>
      </c>
      <c r="F611" t="n">
        <v>5.13</v>
      </c>
      <c r="G611" t="n">
        <v>51.31</v>
      </c>
      <c r="H611" t="n">
        <v>0.78</v>
      </c>
      <c r="I611" t="n">
        <v>6</v>
      </c>
      <c r="J611" t="n">
        <v>325.63</v>
      </c>
      <c r="K611" t="n">
        <v>61.82</v>
      </c>
      <c r="L611" t="n">
        <v>14.25</v>
      </c>
      <c r="M611" t="n">
        <v>4</v>
      </c>
      <c r="N611" t="n">
        <v>99.56</v>
      </c>
      <c r="O611" t="n">
        <v>40395.74</v>
      </c>
      <c r="P611" t="n">
        <v>89.98</v>
      </c>
      <c r="Q611" t="n">
        <v>202.81</v>
      </c>
      <c r="R611" t="n">
        <v>20.54</v>
      </c>
      <c r="S611" t="n">
        <v>13.89</v>
      </c>
      <c r="T611" t="n">
        <v>1641.76</v>
      </c>
      <c r="U611" t="n">
        <v>0.68</v>
      </c>
      <c r="V611" t="n">
        <v>0.75</v>
      </c>
      <c r="W611" t="n">
        <v>0.65</v>
      </c>
      <c r="X611" t="n">
        <v>0.09</v>
      </c>
      <c r="Y611" t="n">
        <v>1</v>
      </c>
      <c r="Z611" t="n">
        <v>10</v>
      </c>
    </row>
    <row r="612">
      <c r="A612" t="n">
        <v>54</v>
      </c>
      <c r="B612" t="n">
        <v>150</v>
      </c>
      <c r="C612" t="inlineStr">
        <is>
          <t xml:space="preserve">CONCLUIDO	</t>
        </is>
      </c>
      <c r="D612" t="n">
        <v>11.8118</v>
      </c>
      <c r="E612" t="n">
        <v>8.470000000000001</v>
      </c>
      <c r="F612" t="n">
        <v>5.14</v>
      </c>
      <c r="G612" t="n">
        <v>51.36</v>
      </c>
      <c r="H612" t="n">
        <v>0.79</v>
      </c>
      <c r="I612" t="n">
        <v>6</v>
      </c>
      <c r="J612" t="n">
        <v>326.21</v>
      </c>
      <c r="K612" t="n">
        <v>61.82</v>
      </c>
      <c r="L612" t="n">
        <v>14.5</v>
      </c>
      <c r="M612" t="n">
        <v>4</v>
      </c>
      <c r="N612" t="n">
        <v>99.89</v>
      </c>
      <c r="O612" t="n">
        <v>40466.92</v>
      </c>
      <c r="P612" t="n">
        <v>89.98</v>
      </c>
      <c r="Q612" t="n">
        <v>202.83</v>
      </c>
      <c r="R612" t="n">
        <v>20.69</v>
      </c>
      <c r="S612" t="n">
        <v>13.89</v>
      </c>
      <c r="T612" t="n">
        <v>1713.52</v>
      </c>
      <c r="U612" t="n">
        <v>0.67</v>
      </c>
      <c r="V612" t="n">
        <v>0.75</v>
      </c>
      <c r="W612" t="n">
        <v>0.65</v>
      </c>
      <c r="X612" t="n">
        <v>0.1</v>
      </c>
      <c r="Y612" t="n">
        <v>1</v>
      </c>
      <c r="Z612" t="n">
        <v>10</v>
      </c>
    </row>
    <row r="613">
      <c r="A613" t="n">
        <v>55</v>
      </c>
      <c r="B613" t="n">
        <v>150</v>
      </c>
      <c r="C613" t="inlineStr">
        <is>
          <t xml:space="preserve">CONCLUIDO	</t>
        </is>
      </c>
      <c r="D613" t="n">
        <v>11.8075</v>
      </c>
      <c r="E613" t="n">
        <v>8.470000000000001</v>
      </c>
      <c r="F613" t="n">
        <v>5.14</v>
      </c>
      <c r="G613" t="n">
        <v>51.39</v>
      </c>
      <c r="H613" t="n">
        <v>0.8</v>
      </c>
      <c r="I613" t="n">
        <v>6</v>
      </c>
      <c r="J613" t="n">
        <v>326.79</v>
      </c>
      <c r="K613" t="n">
        <v>61.82</v>
      </c>
      <c r="L613" t="n">
        <v>14.75</v>
      </c>
      <c r="M613" t="n">
        <v>4</v>
      </c>
      <c r="N613" t="n">
        <v>100.22</v>
      </c>
      <c r="O613" t="n">
        <v>40538.25</v>
      </c>
      <c r="P613" t="n">
        <v>90.06999999999999</v>
      </c>
      <c r="Q613" t="n">
        <v>202.81</v>
      </c>
      <c r="R613" t="n">
        <v>20.72</v>
      </c>
      <c r="S613" t="n">
        <v>13.89</v>
      </c>
      <c r="T613" t="n">
        <v>1731.13</v>
      </c>
      <c r="U613" t="n">
        <v>0.67</v>
      </c>
      <c r="V613" t="n">
        <v>0.75</v>
      </c>
      <c r="W613" t="n">
        <v>0.65</v>
      </c>
      <c r="X613" t="n">
        <v>0.1</v>
      </c>
      <c r="Y613" t="n">
        <v>1</v>
      </c>
      <c r="Z613" t="n">
        <v>10</v>
      </c>
    </row>
    <row r="614">
      <c r="A614" t="n">
        <v>56</v>
      </c>
      <c r="B614" t="n">
        <v>150</v>
      </c>
      <c r="C614" t="inlineStr">
        <is>
          <t xml:space="preserve">CONCLUIDO	</t>
        </is>
      </c>
      <c r="D614" t="n">
        <v>11.8099</v>
      </c>
      <c r="E614" t="n">
        <v>8.470000000000001</v>
      </c>
      <c r="F614" t="n">
        <v>5.14</v>
      </c>
      <c r="G614" t="n">
        <v>51.37</v>
      </c>
      <c r="H614" t="n">
        <v>0.82</v>
      </c>
      <c r="I614" t="n">
        <v>6</v>
      </c>
      <c r="J614" t="n">
        <v>327.37</v>
      </c>
      <c r="K614" t="n">
        <v>61.82</v>
      </c>
      <c r="L614" t="n">
        <v>15</v>
      </c>
      <c r="M614" t="n">
        <v>4</v>
      </c>
      <c r="N614" t="n">
        <v>100.55</v>
      </c>
      <c r="O614" t="n">
        <v>40609.74</v>
      </c>
      <c r="P614" t="n">
        <v>89.92</v>
      </c>
      <c r="Q614" t="n">
        <v>202.81</v>
      </c>
      <c r="R614" t="n">
        <v>20.7</v>
      </c>
      <c r="S614" t="n">
        <v>13.89</v>
      </c>
      <c r="T614" t="n">
        <v>1722.22</v>
      </c>
      <c r="U614" t="n">
        <v>0.67</v>
      </c>
      <c r="V614" t="n">
        <v>0.75</v>
      </c>
      <c r="W614" t="n">
        <v>0.65</v>
      </c>
      <c r="X614" t="n">
        <v>0.1</v>
      </c>
      <c r="Y614" t="n">
        <v>1</v>
      </c>
      <c r="Z614" t="n">
        <v>10</v>
      </c>
    </row>
    <row r="615">
      <c r="A615" t="n">
        <v>57</v>
      </c>
      <c r="B615" t="n">
        <v>150</v>
      </c>
      <c r="C615" t="inlineStr">
        <is>
          <t xml:space="preserve">CONCLUIDO	</t>
        </is>
      </c>
      <c r="D615" t="n">
        <v>11.811</v>
      </c>
      <c r="E615" t="n">
        <v>8.470000000000001</v>
      </c>
      <c r="F615" t="n">
        <v>5.14</v>
      </c>
      <c r="G615" t="n">
        <v>51.36</v>
      </c>
      <c r="H615" t="n">
        <v>0.83</v>
      </c>
      <c r="I615" t="n">
        <v>6</v>
      </c>
      <c r="J615" t="n">
        <v>327.95</v>
      </c>
      <c r="K615" t="n">
        <v>61.82</v>
      </c>
      <c r="L615" t="n">
        <v>15.25</v>
      </c>
      <c r="M615" t="n">
        <v>4</v>
      </c>
      <c r="N615" t="n">
        <v>100.88</v>
      </c>
      <c r="O615" t="n">
        <v>40681.39</v>
      </c>
      <c r="P615" t="n">
        <v>89.86</v>
      </c>
      <c r="Q615" t="n">
        <v>202.81</v>
      </c>
      <c r="R615" t="n">
        <v>20.7</v>
      </c>
      <c r="S615" t="n">
        <v>13.89</v>
      </c>
      <c r="T615" t="n">
        <v>1721.17</v>
      </c>
      <c r="U615" t="n">
        <v>0.67</v>
      </c>
      <c r="V615" t="n">
        <v>0.75</v>
      </c>
      <c r="W615" t="n">
        <v>0.65</v>
      </c>
      <c r="X615" t="n">
        <v>0.1</v>
      </c>
      <c r="Y615" t="n">
        <v>1</v>
      </c>
      <c r="Z615" t="n">
        <v>10</v>
      </c>
    </row>
    <row r="616">
      <c r="A616" t="n">
        <v>58</v>
      </c>
      <c r="B616" t="n">
        <v>150</v>
      </c>
      <c r="C616" t="inlineStr">
        <is>
          <t xml:space="preserve">CONCLUIDO	</t>
        </is>
      </c>
      <c r="D616" t="n">
        <v>11.811</v>
      </c>
      <c r="E616" t="n">
        <v>8.470000000000001</v>
      </c>
      <c r="F616" t="n">
        <v>5.14</v>
      </c>
      <c r="G616" t="n">
        <v>51.36</v>
      </c>
      <c r="H616" t="n">
        <v>0.84</v>
      </c>
      <c r="I616" t="n">
        <v>6</v>
      </c>
      <c r="J616" t="n">
        <v>328.53</v>
      </c>
      <c r="K616" t="n">
        <v>61.82</v>
      </c>
      <c r="L616" t="n">
        <v>15.5</v>
      </c>
      <c r="M616" t="n">
        <v>4</v>
      </c>
      <c r="N616" t="n">
        <v>101.21</v>
      </c>
      <c r="O616" t="n">
        <v>40753.2</v>
      </c>
      <c r="P616" t="n">
        <v>89.7</v>
      </c>
      <c r="Q616" t="n">
        <v>202.81</v>
      </c>
      <c r="R616" t="n">
        <v>20.74</v>
      </c>
      <c r="S616" t="n">
        <v>13.89</v>
      </c>
      <c r="T616" t="n">
        <v>1738.4</v>
      </c>
      <c r="U616" t="n">
        <v>0.67</v>
      </c>
      <c r="V616" t="n">
        <v>0.75</v>
      </c>
      <c r="W616" t="n">
        <v>0.65</v>
      </c>
      <c r="X616" t="n">
        <v>0.1</v>
      </c>
      <c r="Y616" t="n">
        <v>1</v>
      </c>
      <c r="Z616" t="n">
        <v>10</v>
      </c>
    </row>
    <row r="617">
      <c r="A617" t="n">
        <v>59</v>
      </c>
      <c r="B617" t="n">
        <v>150</v>
      </c>
      <c r="C617" t="inlineStr">
        <is>
          <t xml:space="preserve">CONCLUIDO	</t>
        </is>
      </c>
      <c r="D617" t="n">
        <v>11.8114</v>
      </c>
      <c r="E617" t="n">
        <v>8.470000000000001</v>
      </c>
      <c r="F617" t="n">
        <v>5.14</v>
      </c>
      <c r="G617" t="n">
        <v>51.36</v>
      </c>
      <c r="H617" t="n">
        <v>0.85</v>
      </c>
      <c r="I617" t="n">
        <v>6</v>
      </c>
      <c r="J617" t="n">
        <v>329.12</v>
      </c>
      <c r="K617" t="n">
        <v>61.82</v>
      </c>
      <c r="L617" t="n">
        <v>15.75</v>
      </c>
      <c r="M617" t="n">
        <v>4</v>
      </c>
      <c r="N617" t="n">
        <v>101.54</v>
      </c>
      <c r="O617" t="n">
        <v>40825.16</v>
      </c>
      <c r="P617" t="n">
        <v>89.56</v>
      </c>
      <c r="Q617" t="n">
        <v>202.81</v>
      </c>
      <c r="R617" t="n">
        <v>20.71</v>
      </c>
      <c r="S617" t="n">
        <v>13.89</v>
      </c>
      <c r="T617" t="n">
        <v>1723.24</v>
      </c>
      <c r="U617" t="n">
        <v>0.67</v>
      </c>
      <c r="V617" t="n">
        <v>0.75</v>
      </c>
      <c r="W617" t="n">
        <v>0.65</v>
      </c>
      <c r="X617" t="n">
        <v>0.1</v>
      </c>
      <c r="Y617" t="n">
        <v>1</v>
      </c>
      <c r="Z617" t="n">
        <v>10</v>
      </c>
    </row>
    <row r="618">
      <c r="A618" t="n">
        <v>60</v>
      </c>
      <c r="B618" t="n">
        <v>150</v>
      </c>
      <c r="C618" t="inlineStr">
        <is>
          <t xml:space="preserve">CONCLUIDO	</t>
        </is>
      </c>
      <c r="D618" t="n">
        <v>11.9115</v>
      </c>
      <c r="E618" t="n">
        <v>8.4</v>
      </c>
      <c r="F618" t="n">
        <v>5.12</v>
      </c>
      <c r="G618" t="n">
        <v>61.44</v>
      </c>
      <c r="H618" t="n">
        <v>0.86</v>
      </c>
      <c r="I618" t="n">
        <v>5</v>
      </c>
      <c r="J618" t="n">
        <v>329.7</v>
      </c>
      <c r="K618" t="n">
        <v>61.82</v>
      </c>
      <c r="L618" t="n">
        <v>16</v>
      </c>
      <c r="M618" t="n">
        <v>3</v>
      </c>
      <c r="N618" t="n">
        <v>101.88</v>
      </c>
      <c r="O618" t="n">
        <v>40897.29</v>
      </c>
      <c r="P618" t="n">
        <v>89.20999999999999</v>
      </c>
      <c r="Q618" t="n">
        <v>202.81</v>
      </c>
      <c r="R618" t="n">
        <v>20.26</v>
      </c>
      <c r="S618" t="n">
        <v>13.89</v>
      </c>
      <c r="T618" t="n">
        <v>1505.45</v>
      </c>
      <c r="U618" t="n">
        <v>0.6899999999999999</v>
      </c>
      <c r="V618" t="n">
        <v>0.76</v>
      </c>
      <c r="W618" t="n">
        <v>0.64</v>
      </c>
      <c r="X618" t="n">
        <v>0.08</v>
      </c>
      <c r="Y618" t="n">
        <v>1</v>
      </c>
      <c r="Z618" t="n">
        <v>10</v>
      </c>
    </row>
    <row r="619">
      <c r="A619" t="n">
        <v>61</v>
      </c>
      <c r="B619" t="n">
        <v>150</v>
      </c>
      <c r="C619" t="inlineStr">
        <is>
          <t xml:space="preserve">CONCLUIDO	</t>
        </is>
      </c>
      <c r="D619" t="n">
        <v>11.9071</v>
      </c>
      <c r="E619" t="n">
        <v>8.4</v>
      </c>
      <c r="F619" t="n">
        <v>5.12</v>
      </c>
      <c r="G619" t="n">
        <v>61.48</v>
      </c>
      <c r="H619" t="n">
        <v>0.88</v>
      </c>
      <c r="I619" t="n">
        <v>5</v>
      </c>
      <c r="J619" t="n">
        <v>330.29</v>
      </c>
      <c r="K619" t="n">
        <v>61.82</v>
      </c>
      <c r="L619" t="n">
        <v>16.25</v>
      </c>
      <c r="M619" t="n">
        <v>3</v>
      </c>
      <c r="N619" t="n">
        <v>102.21</v>
      </c>
      <c r="O619" t="n">
        <v>40969.57</v>
      </c>
      <c r="P619" t="n">
        <v>89.31</v>
      </c>
      <c r="Q619" t="n">
        <v>202.81</v>
      </c>
      <c r="R619" t="n">
        <v>20.23</v>
      </c>
      <c r="S619" t="n">
        <v>13.89</v>
      </c>
      <c r="T619" t="n">
        <v>1487.86</v>
      </c>
      <c r="U619" t="n">
        <v>0.6899999999999999</v>
      </c>
      <c r="V619" t="n">
        <v>0.76</v>
      </c>
      <c r="W619" t="n">
        <v>0.65</v>
      </c>
      <c r="X619" t="n">
        <v>0.09</v>
      </c>
      <c r="Y619" t="n">
        <v>1</v>
      </c>
      <c r="Z619" t="n">
        <v>10</v>
      </c>
    </row>
    <row r="620">
      <c r="A620" t="n">
        <v>62</v>
      </c>
      <c r="B620" t="n">
        <v>150</v>
      </c>
      <c r="C620" t="inlineStr">
        <is>
          <t xml:space="preserve">CONCLUIDO	</t>
        </is>
      </c>
      <c r="D620" t="n">
        <v>11.9095</v>
      </c>
      <c r="E620" t="n">
        <v>8.4</v>
      </c>
      <c r="F620" t="n">
        <v>5.12</v>
      </c>
      <c r="G620" t="n">
        <v>61.46</v>
      </c>
      <c r="H620" t="n">
        <v>0.89</v>
      </c>
      <c r="I620" t="n">
        <v>5</v>
      </c>
      <c r="J620" t="n">
        <v>330.87</v>
      </c>
      <c r="K620" t="n">
        <v>61.82</v>
      </c>
      <c r="L620" t="n">
        <v>16.5</v>
      </c>
      <c r="M620" t="n">
        <v>3</v>
      </c>
      <c r="N620" t="n">
        <v>102.55</v>
      </c>
      <c r="O620" t="n">
        <v>41042.02</v>
      </c>
      <c r="P620" t="n">
        <v>89.23</v>
      </c>
      <c r="Q620" t="n">
        <v>202.82</v>
      </c>
      <c r="R620" t="n">
        <v>20.27</v>
      </c>
      <c r="S620" t="n">
        <v>13.89</v>
      </c>
      <c r="T620" t="n">
        <v>1507.67</v>
      </c>
      <c r="U620" t="n">
        <v>0.6899999999999999</v>
      </c>
      <c r="V620" t="n">
        <v>0.76</v>
      </c>
      <c r="W620" t="n">
        <v>0.64</v>
      </c>
      <c r="X620" t="n">
        <v>0.08</v>
      </c>
      <c r="Y620" t="n">
        <v>1</v>
      </c>
      <c r="Z620" t="n">
        <v>10</v>
      </c>
    </row>
    <row r="621">
      <c r="A621" t="n">
        <v>63</v>
      </c>
      <c r="B621" t="n">
        <v>150</v>
      </c>
      <c r="C621" t="inlineStr">
        <is>
          <t xml:space="preserve">CONCLUIDO	</t>
        </is>
      </c>
      <c r="D621" t="n">
        <v>11.9071</v>
      </c>
      <c r="E621" t="n">
        <v>8.4</v>
      </c>
      <c r="F621" t="n">
        <v>5.12</v>
      </c>
      <c r="G621" t="n">
        <v>61.48</v>
      </c>
      <c r="H621" t="n">
        <v>0.9</v>
      </c>
      <c r="I621" t="n">
        <v>5</v>
      </c>
      <c r="J621" t="n">
        <v>331.46</v>
      </c>
      <c r="K621" t="n">
        <v>61.82</v>
      </c>
      <c r="L621" t="n">
        <v>16.75</v>
      </c>
      <c r="M621" t="n">
        <v>3</v>
      </c>
      <c r="N621" t="n">
        <v>102.89</v>
      </c>
      <c r="O621" t="n">
        <v>41114.63</v>
      </c>
      <c r="P621" t="n">
        <v>89.25</v>
      </c>
      <c r="Q621" t="n">
        <v>202.85</v>
      </c>
      <c r="R621" t="n">
        <v>20.29</v>
      </c>
      <c r="S621" t="n">
        <v>13.89</v>
      </c>
      <c r="T621" t="n">
        <v>1518.58</v>
      </c>
      <c r="U621" t="n">
        <v>0.68</v>
      </c>
      <c r="V621" t="n">
        <v>0.76</v>
      </c>
      <c r="W621" t="n">
        <v>0.65</v>
      </c>
      <c r="X621" t="n">
        <v>0.09</v>
      </c>
      <c r="Y621" t="n">
        <v>1</v>
      </c>
      <c r="Z621" t="n">
        <v>10</v>
      </c>
    </row>
    <row r="622">
      <c r="A622" t="n">
        <v>64</v>
      </c>
      <c r="B622" t="n">
        <v>150</v>
      </c>
      <c r="C622" t="inlineStr">
        <is>
          <t xml:space="preserve">CONCLUIDO	</t>
        </is>
      </c>
      <c r="D622" t="n">
        <v>11.9091</v>
      </c>
      <c r="E622" t="n">
        <v>8.4</v>
      </c>
      <c r="F622" t="n">
        <v>5.12</v>
      </c>
      <c r="G622" t="n">
        <v>61.46</v>
      </c>
      <c r="H622" t="n">
        <v>0.91</v>
      </c>
      <c r="I622" t="n">
        <v>5</v>
      </c>
      <c r="J622" t="n">
        <v>332.05</v>
      </c>
      <c r="K622" t="n">
        <v>61.82</v>
      </c>
      <c r="L622" t="n">
        <v>17</v>
      </c>
      <c r="M622" t="n">
        <v>3</v>
      </c>
      <c r="N622" t="n">
        <v>103.23</v>
      </c>
      <c r="O622" t="n">
        <v>41187.41</v>
      </c>
      <c r="P622" t="n">
        <v>89.16</v>
      </c>
      <c r="Q622" t="n">
        <v>202.81</v>
      </c>
      <c r="R622" t="n">
        <v>20.21</v>
      </c>
      <c r="S622" t="n">
        <v>13.89</v>
      </c>
      <c r="T622" t="n">
        <v>1480.51</v>
      </c>
      <c r="U622" t="n">
        <v>0.6899999999999999</v>
      </c>
      <c r="V622" t="n">
        <v>0.76</v>
      </c>
      <c r="W622" t="n">
        <v>0.65</v>
      </c>
      <c r="X622" t="n">
        <v>0.08</v>
      </c>
      <c r="Y622" t="n">
        <v>1</v>
      </c>
      <c r="Z622" t="n">
        <v>10</v>
      </c>
    </row>
    <row r="623">
      <c r="A623" t="n">
        <v>65</v>
      </c>
      <c r="B623" t="n">
        <v>150</v>
      </c>
      <c r="C623" t="inlineStr">
        <is>
          <t xml:space="preserve">CONCLUIDO	</t>
        </is>
      </c>
      <c r="D623" t="n">
        <v>11.9107</v>
      </c>
      <c r="E623" t="n">
        <v>8.4</v>
      </c>
      <c r="F623" t="n">
        <v>5.12</v>
      </c>
      <c r="G623" t="n">
        <v>61.45</v>
      </c>
      <c r="H623" t="n">
        <v>0.92</v>
      </c>
      <c r="I623" t="n">
        <v>5</v>
      </c>
      <c r="J623" t="n">
        <v>332.64</v>
      </c>
      <c r="K623" t="n">
        <v>61.82</v>
      </c>
      <c r="L623" t="n">
        <v>17.25</v>
      </c>
      <c r="M623" t="n">
        <v>3</v>
      </c>
      <c r="N623" t="n">
        <v>103.57</v>
      </c>
      <c r="O623" t="n">
        <v>41260.35</v>
      </c>
      <c r="P623" t="n">
        <v>89.18000000000001</v>
      </c>
      <c r="Q623" t="n">
        <v>202.81</v>
      </c>
      <c r="R623" t="n">
        <v>20.18</v>
      </c>
      <c r="S623" t="n">
        <v>13.89</v>
      </c>
      <c r="T623" t="n">
        <v>1462.44</v>
      </c>
      <c r="U623" t="n">
        <v>0.6899999999999999</v>
      </c>
      <c r="V623" t="n">
        <v>0.76</v>
      </c>
      <c r="W623" t="n">
        <v>0.65</v>
      </c>
      <c r="X623" t="n">
        <v>0.08</v>
      </c>
      <c r="Y623" t="n">
        <v>1</v>
      </c>
      <c r="Z623" t="n">
        <v>10</v>
      </c>
    </row>
    <row r="624">
      <c r="A624" t="n">
        <v>66</v>
      </c>
      <c r="B624" t="n">
        <v>150</v>
      </c>
      <c r="C624" t="inlineStr">
        <is>
          <t xml:space="preserve">CONCLUIDO	</t>
        </is>
      </c>
      <c r="D624" t="n">
        <v>11.9162</v>
      </c>
      <c r="E624" t="n">
        <v>8.390000000000001</v>
      </c>
      <c r="F624" t="n">
        <v>5.12</v>
      </c>
      <c r="G624" t="n">
        <v>61.4</v>
      </c>
      <c r="H624" t="n">
        <v>0.9399999999999999</v>
      </c>
      <c r="I624" t="n">
        <v>5</v>
      </c>
      <c r="J624" t="n">
        <v>333.24</v>
      </c>
      <c r="K624" t="n">
        <v>61.82</v>
      </c>
      <c r="L624" t="n">
        <v>17.5</v>
      </c>
      <c r="M624" t="n">
        <v>3</v>
      </c>
      <c r="N624" t="n">
        <v>103.92</v>
      </c>
      <c r="O624" t="n">
        <v>41333.46</v>
      </c>
      <c r="P624" t="n">
        <v>89.27</v>
      </c>
      <c r="Q624" t="n">
        <v>202.82</v>
      </c>
      <c r="R624" t="n">
        <v>20.19</v>
      </c>
      <c r="S624" t="n">
        <v>13.89</v>
      </c>
      <c r="T624" t="n">
        <v>1470.86</v>
      </c>
      <c r="U624" t="n">
        <v>0.6899999999999999</v>
      </c>
      <c r="V624" t="n">
        <v>0.76</v>
      </c>
      <c r="W624" t="n">
        <v>0.64</v>
      </c>
      <c r="X624" t="n">
        <v>0.08</v>
      </c>
      <c r="Y624" t="n">
        <v>1</v>
      </c>
      <c r="Z624" t="n">
        <v>10</v>
      </c>
    </row>
    <row r="625">
      <c r="A625" t="n">
        <v>67</v>
      </c>
      <c r="B625" t="n">
        <v>150</v>
      </c>
      <c r="C625" t="inlineStr">
        <is>
          <t xml:space="preserve">CONCLUIDO	</t>
        </is>
      </c>
      <c r="D625" t="n">
        <v>11.9095</v>
      </c>
      <c r="E625" t="n">
        <v>8.4</v>
      </c>
      <c r="F625" t="n">
        <v>5.12</v>
      </c>
      <c r="G625" t="n">
        <v>61.46</v>
      </c>
      <c r="H625" t="n">
        <v>0.95</v>
      </c>
      <c r="I625" t="n">
        <v>5</v>
      </c>
      <c r="J625" t="n">
        <v>333.83</v>
      </c>
      <c r="K625" t="n">
        <v>61.82</v>
      </c>
      <c r="L625" t="n">
        <v>17.75</v>
      </c>
      <c r="M625" t="n">
        <v>3</v>
      </c>
      <c r="N625" t="n">
        <v>104.26</v>
      </c>
      <c r="O625" t="n">
        <v>41406.86</v>
      </c>
      <c r="P625" t="n">
        <v>89.44</v>
      </c>
      <c r="Q625" t="n">
        <v>202.81</v>
      </c>
      <c r="R625" t="n">
        <v>20.28</v>
      </c>
      <c r="S625" t="n">
        <v>13.89</v>
      </c>
      <c r="T625" t="n">
        <v>1513.77</v>
      </c>
      <c r="U625" t="n">
        <v>0.6899999999999999</v>
      </c>
      <c r="V625" t="n">
        <v>0.76</v>
      </c>
      <c r="W625" t="n">
        <v>0.64</v>
      </c>
      <c r="X625" t="n">
        <v>0.08</v>
      </c>
      <c r="Y625" t="n">
        <v>1</v>
      </c>
      <c r="Z625" t="n">
        <v>10</v>
      </c>
    </row>
    <row r="626">
      <c r="A626" t="n">
        <v>68</v>
      </c>
      <c r="B626" t="n">
        <v>150</v>
      </c>
      <c r="C626" t="inlineStr">
        <is>
          <t xml:space="preserve">CONCLUIDO	</t>
        </is>
      </c>
      <c r="D626" t="n">
        <v>11.8996</v>
      </c>
      <c r="E626" t="n">
        <v>8.4</v>
      </c>
      <c r="F626" t="n">
        <v>5.13</v>
      </c>
      <c r="G626" t="n">
        <v>61.54</v>
      </c>
      <c r="H626" t="n">
        <v>0.96</v>
      </c>
      <c r="I626" t="n">
        <v>5</v>
      </c>
      <c r="J626" t="n">
        <v>334.43</v>
      </c>
      <c r="K626" t="n">
        <v>61.82</v>
      </c>
      <c r="L626" t="n">
        <v>18</v>
      </c>
      <c r="M626" t="n">
        <v>3</v>
      </c>
      <c r="N626" t="n">
        <v>104.61</v>
      </c>
      <c r="O626" t="n">
        <v>41480.31</v>
      </c>
      <c r="P626" t="n">
        <v>89.48</v>
      </c>
      <c r="Q626" t="n">
        <v>202.81</v>
      </c>
      <c r="R626" t="n">
        <v>20.35</v>
      </c>
      <c r="S626" t="n">
        <v>13.89</v>
      </c>
      <c r="T626" t="n">
        <v>1551.93</v>
      </c>
      <c r="U626" t="n">
        <v>0.68</v>
      </c>
      <c r="V626" t="n">
        <v>0.75</v>
      </c>
      <c r="W626" t="n">
        <v>0.65</v>
      </c>
      <c r="X626" t="n">
        <v>0.09</v>
      </c>
      <c r="Y626" t="n">
        <v>1</v>
      </c>
      <c r="Z626" t="n">
        <v>10</v>
      </c>
    </row>
    <row r="627">
      <c r="A627" t="n">
        <v>69</v>
      </c>
      <c r="B627" t="n">
        <v>150</v>
      </c>
      <c r="C627" t="inlineStr">
        <is>
          <t xml:space="preserve">CONCLUIDO	</t>
        </is>
      </c>
      <c r="D627" t="n">
        <v>11.9083</v>
      </c>
      <c r="E627" t="n">
        <v>8.4</v>
      </c>
      <c r="F627" t="n">
        <v>5.12</v>
      </c>
      <c r="G627" t="n">
        <v>61.47</v>
      </c>
      <c r="H627" t="n">
        <v>0.97</v>
      </c>
      <c r="I627" t="n">
        <v>5</v>
      </c>
      <c r="J627" t="n">
        <v>335.02</v>
      </c>
      <c r="K627" t="n">
        <v>61.82</v>
      </c>
      <c r="L627" t="n">
        <v>18.25</v>
      </c>
      <c r="M627" t="n">
        <v>3</v>
      </c>
      <c r="N627" t="n">
        <v>104.95</v>
      </c>
      <c r="O627" t="n">
        <v>41553.93</v>
      </c>
      <c r="P627" t="n">
        <v>89.3</v>
      </c>
      <c r="Q627" t="n">
        <v>202.81</v>
      </c>
      <c r="R627" t="n">
        <v>20.34</v>
      </c>
      <c r="S627" t="n">
        <v>13.89</v>
      </c>
      <c r="T627" t="n">
        <v>1542.49</v>
      </c>
      <c r="U627" t="n">
        <v>0.68</v>
      </c>
      <c r="V627" t="n">
        <v>0.76</v>
      </c>
      <c r="W627" t="n">
        <v>0.64</v>
      </c>
      <c r="X627" t="n">
        <v>0.08</v>
      </c>
      <c r="Y627" t="n">
        <v>1</v>
      </c>
      <c r="Z627" t="n">
        <v>10</v>
      </c>
    </row>
    <row r="628">
      <c r="A628" t="n">
        <v>70</v>
      </c>
      <c r="B628" t="n">
        <v>150</v>
      </c>
      <c r="C628" t="inlineStr">
        <is>
          <t xml:space="preserve">CONCLUIDO	</t>
        </is>
      </c>
      <c r="D628" t="n">
        <v>11.904</v>
      </c>
      <c r="E628" t="n">
        <v>8.4</v>
      </c>
      <c r="F628" t="n">
        <v>5.13</v>
      </c>
      <c r="G628" t="n">
        <v>61.51</v>
      </c>
      <c r="H628" t="n">
        <v>0.98</v>
      </c>
      <c r="I628" t="n">
        <v>5</v>
      </c>
      <c r="J628" t="n">
        <v>335.62</v>
      </c>
      <c r="K628" t="n">
        <v>61.82</v>
      </c>
      <c r="L628" t="n">
        <v>18.5</v>
      </c>
      <c r="M628" t="n">
        <v>3</v>
      </c>
      <c r="N628" t="n">
        <v>105.3</v>
      </c>
      <c r="O628" t="n">
        <v>41627.72</v>
      </c>
      <c r="P628" t="n">
        <v>89.20999999999999</v>
      </c>
      <c r="Q628" t="n">
        <v>202.81</v>
      </c>
      <c r="R628" t="n">
        <v>20.36</v>
      </c>
      <c r="S628" t="n">
        <v>13.89</v>
      </c>
      <c r="T628" t="n">
        <v>1554</v>
      </c>
      <c r="U628" t="n">
        <v>0.68</v>
      </c>
      <c r="V628" t="n">
        <v>0.75</v>
      </c>
      <c r="W628" t="n">
        <v>0.65</v>
      </c>
      <c r="X628" t="n">
        <v>0.09</v>
      </c>
      <c r="Y628" t="n">
        <v>1</v>
      </c>
      <c r="Z628" t="n">
        <v>10</v>
      </c>
    </row>
    <row r="629">
      <c r="A629" t="n">
        <v>71</v>
      </c>
      <c r="B629" t="n">
        <v>150</v>
      </c>
      <c r="C629" t="inlineStr">
        <is>
          <t xml:space="preserve">CONCLUIDO	</t>
        </is>
      </c>
      <c r="D629" t="n">
        <v>11.9087</v>
      </c>
      <c r="E629" t="n">
        <v>8.4</v>
      </c>
      <c r="F629" t="n">
        <v>5.12</v>
      </c>
      <c r="G629" t="n">
        <v>61.47</v>
      </c>
      <c r="H629" t="n">
        <v>0.99</v>
      </c>
      <c r="I629" t="n">
        <v>5</v>
      </c>
      <c r="J629" t="n">
        <v>336.22</v>
      </c>
      <c r="K629" t="n">
        <v>61.82</v>
      </c>
      <c r="L629" t="n">
        <v>18.75</v>
      </c>
      <c r="M629" t="n">
        <v>3</v>
      </c>
      <c r="N629" t="n">
        <v>105.65</v>
      </c>
      <c r="O629" t="n">
        <v>41701.68</v>
      </c>
      <c r="P629" t="n">
        <v>89.06999999999999</v>
      </c>
      <c r="Q629" t="n">
        <v>202.81</v>
      </c>
      <c r="R629" t="n">
        <v>20.29</v>
      </c>
      <c r="S629" t="n">
        <v>13.89</v>
      </c>
      <c r="T629" t="n">
        <v>1518.47</v>
      </c>
      <c r="U629" t="n">
        <v>0.68</v>
      </c>
      <c r="V629" t="n">
        <v>0.76</v>
      </c>
      <c r="W629" t="n">
        <v>0.65</v>
      </c>
      <c r="X629" t="n">
        <v>0.08</v>
      </c>
      <c r="Y629" t="n">
        <v>1</v>
      </c>
      <c r="Z629" t="n">
        <v>10</v>
      </c>
    </row>
    <row r="630">
      <c r="A630" t="n">
        <v>72</v>
      </c>
      <c r="B630" t="n">
        <v>150</v>
      </c>
      <c r="C630" t="inlineStr">
        <is>
          <t xml:space="preserve">CONCLUIDO	</t>
        </is>
      </c>
      <c r="D630" t="n">
        <v>11.9154</v>
      </c>
      <c r="E630" t="n">
        <v>8.390000000000001</v>
      </c>
      <c r="F630" t="n">
        <v>5.12</v>
      </c>
      <c r="G630" t="n">
        <v>61.41</v>
      </c>
      <c r="H630" t="n">
        <v>1.01</v>
      </c>
      <c r="I630" t="n">
        <v>5</v>
      </c>
      <c r="J630" t="n">
        <v>336.82</v>
      </c>
      <c r="K630" t="n">
        <v>61.82</v>
      </c>
      <c r="L630" t="n">
        <v>19</v>
      </c>
      <c r="M630" t="n">
        <v>3</v>
      </c>
      <c r="N630" t="n">
        <v>106</v>
      </c>
      <c r="O630" t="n">
        <v>41775.82</v>
      </c>
      <c r="P630" t="n">
        <v>88.87</v>
      </c>
      <c r="Q630" t="n">
        <v>202.81</v>
      </c>
      <c r="R630" t="n">
        <v>20.18</v>
      </c>
      <c r="S630" t="n">
        <v>13.89</v>
      </c>
      <c r="T630" t="n">
        <v>1466.48</v>
      </c>
      <c r="U630" t="n">
        <v>0.6899999999999999</v>
      </c>
      <c r="V630" t="n">
        <v>0.76</v>
      </c>
      <c r="W630" t="n">
        <v>0.64</v>
      </c>
      <c r="X630" t="n">
        <v>0.08</v>
      </c>
      <c r="Y630" t="n">
        <v>1</v>
      </c>
      <c r="Z630" t="n">
        <v>10</v>
      </c>
    </row>
    <row r="631">
      <c r="A631" t="n">
        <v>73</v>
      </c>
      <c r="B631" t="n">
        <v>150</v>
      </c>
      <c r="C631" t="inlineStr">
        <is>
          <t xml:space="preserve">CONCLUIDO	</t>
        </is>
      </c>
      <c r="D631" t="n">
        <v>11.913</v>
      </c>
      <c r="E631" t="n">
        <v>8.390000000000001</v>
      </c>
      <c r="F631" t="n">
        <v>5.12</v>
      </c>
      <c r="G631" t="n">
        <v>61.43</v>
      </c>
      <c r="H631" t="n">
        <v>1.02</v>
      </c>
      <c r="I631" t="n">
        <v>5</v>
      </c>
      <c r="J631" t="n">
        <v>337.43</v>
      </c>
      <c r="K631" t="n">
        <v>61.82</v>
      </c>
      <c r="L631" t="n">
        <v>19.25</v>
      </c>
      <c r="M631" t="n">
        <v>3</v>
      </c>
      <c r="N631" t="n">
        <v>106.35</v>
      </c>
      <c r="O631" t="n">
        <v>41850.13</v>
      </c>
      <c r="P631" t="n">
        <v>88.69</v>
      </c>
      <c r="Q631" t="n">
        <v>202.81</v>
      </c>
      <c r="R631" t="n">
        <v>20.16</v>
      </c>
      <c r="S631" t="n">
        <v>13.89</v>
      </c>
      <c r="T631" t="n">
        <v>1452.64</v>
      </c>
      <c r="U631" t="n">
        <v>0.6899999999999999</v>
      </c>
      <c r="V631" t="n">
        <v>0.76</v>
      </c>
      <c r="W631" t="n">
        <v>0.65</v>
      </c>
      <c r="X631" t="n">
        <v>0.08</v>
      </c>
      <c r="Y631" t="n">
        <v>1</v>
      </c>
      <c r="Z631" t="n">
        <v>10</v>
      </c>
    </row>
    <row r="632">
      <c r="A632" t="n">
        <v>74</v>
      </c>
      <c r="B632" t="n">
        <v>150</v>
      </c>
      <c r="C632" t="inlineStr">
        <is>
          <t xml:space="preserve">CONCLUIDO	</t>
        </is>
      </c>
      <c r="D632" t="n">
        <v>11.9237</v>
      </c>
      <c r="E632" t="n">
        <v>8.390000000000001</v>
      </c>
      <c r="F632" t="n">
        <v>5.11</v>
      </c>
      <c r="G632" t="n">
        <v>61.34</v>
      </c>
      <c r="H632" t="n">
        <v>1.03</v>
      </c>
      <c r="I632" t="n">
        <v>5</v>
      </c>
      <c r="J632" t="n">
        <v>338.03</v>
      </c>
      <c r="K632" t="n">
        <v>61.82</v>
      </c>
      <c r="L632" t="n">
        <v>19.5</v>
      </c>
      <c r="M632" t="n">
        <v>3</v>
      </c>
      <c r="N632" t="n">
        <v>106.71</v>
      </c>
      <c r="O632" t="n">
        <v>41924.62</v>
      </c>
      <c r="P632" t="n">
        <v>88.29000000000001</v>
      </c>
      <c r="Q632" t="n">
        <v>202.82</v>
      </c>
      <c r="R632" t="n">
        <v>19.96</v>
      </c>
      <c r="S632" t="n">
        <v>13.89</v>
      </c>
      <c r="T632" t="n">
        <v>1354.82</v>
      </c>
      <c r="U632" t="n">
        <v>0.7</v>
      </c>
      <c r="V632" t="n">
        <v>0.76</v>
      </c>
      <c r="W632" t="n">
        <v>0.64</v>
      </c>
      <c r="X632" t="n">
        <v>0.07000000000000001</v>
      </c>
      <c r="Y632" t="n">
        <v>1</v>
      </c>
      <c r="Z632" t="n">
        <v>10</v>
      </c>
    </row>
    <row r="633">
      <c r="A633" t="n">
        <v>75</v>
      </c>
      <c r="B633" t="n">
        <v>150</v>
      </c>
      <c r="C633" t="inlineStr">
        <is>
          <t xml:space="preserve">CONCLUIDO	</t>
        </is>
      </c>
      <c r="D633" t="n">
        <v>11.9217</v>
      </c>
      <c r="E633" t="n">
        <v>8.390000000000001</v>
      </c>
      <c r="F633" t="n">
        <v>5.11</v>
      </c>
      <c r="G633" t="n">
        <v>61.36</v>
      </c>
      <c r="H633" t="n">
        <v>1.04</v>
      </c>
      <c r="I633" t="n">
        <v>5</v>
      </c>
      <c r="J633" t="n">
        <v>338.63</v>
      </c>
      <c r="K633" t="n">
        <v>61.82</v>
      </c>
      <c r="L633" t="n">
        <v>19.75</v>
      </c>
      <c r="M633" t="n">
        <v>3</v>
      </c>
      <c r="N633" t="n">
        <v>107.06</v>
      </c>
      <c r="O633" t="n">
        <v>41999.28</v>
      </c>
      <c r="P633" t="n">
        <v>88.17</v>
      </c>
      <c r="Q633" t="n">
        <v>202.81</v>
      </c>
      <c r="R633" t="n">
        <v>19.97</v>
      </c>
      <c r="S633" t="n">
        <v>13.89</v>
      </c>
      <c r="T633" t="n">
        <v>1359.96</v>
      </c>
      <c r="U633" t="n">
        <v>0.7</v>
      </c>
      <c r="V633" t="n">
        <v>0.76</v>
      </c>
      <c r="W633" t="n">
        <v>0.64</v>
      </c>
      <c r="X633" t="n">
        <v>0.07000000000000001</v>
      </c>
      <c r="Y633" t="n">
        <v>1</v>
      </c>
      <c r="Z633" t="n">
        <v>10</v>
      </c>
    </row>
    <row r="634">
      <c r="A634" t="n">
        <v>76</v>
      </c>
      <c r="B634" t="n">
        <v>150</v>
      </c>
      <c r="C634" t="inlineStr">
        <is>
          <t xml:space="preserve">CONCLUIDO	</t>
        </is>
      </c>
      <c r="D634" t="n">
        <v>11.9201</v>
      </c>
      <c r="E634" t="n">
        <v>8.390000000000001</v>
      </c>
      <c r="F634" t="n">
        <v>5.11</v>
      </c>
      <c r="G634" t="n">
        <v>61.37</v>
      </c>
      <c r="H634" t="n">
        <v>1.05</v>
      </c>
      <c r="I634" t="n">
        <v>5</v>
      </c>
      <c r="J634" t="n">
        <v>339.24</v>
      </c>
      <c r="K634" t="n">
        <v>61.82</v>
      </c>
      <c r="L634" t="n">
        <v>20</v>
      </c>
      <c r="M634" t="n">
        <v>3</v>
      </c>
      <c r="N634" t="n">
        <v>107.42</v>
      </c>
      <c r="O634" t="n">
        <v>42074.12</v>
      </c>
      <c r="P634" t="n">
        <v>87.95</v>
      </c>
      <c r="Q634" t="n">
        <v>202.81</v>
      </c>
      <c r="R634" t="n">
        <v>19.96</v>
      </c>
      <c r="S634" t="n">
        <v>13.89</v>
      </c>
      <c r="T634" t="n">
        <v>1354.6</v>
      </c>
      <c r="U634" t="n">
        <v>0.7</v>
      </c>
      <c r="V634" t="n">
        <v>0.76</v>
      </c>
      <c r="W634" t="n">
        <v>0.65</v>
      </c>
      <c r="X634" t="n">
        <v>0.08</v>
      </c>
      <c r="Y634" t="n">
        <v>1</v>
      </c>
      <c r="Z634" t="n">
        <v>10</v>
      </c>
    </row>
    <row r="635">
      <c r="A635" t="n">
        <v>77</v>
      </c>
      <c r="B635" t="n">
        <v>150</v>
      </c>
      <c r="C635" t="inlineStr">
        <is>
          <t xml:space="preserve">CONCLUIDO	</t>
        </is>
      </c>
      <c r="D635" t="n">
        <v>11.9095</v>
      </c>
      <c r="E635" t="n">
        <v>8.4</v>
      </c>
      <c r="F635" t="n">
        <v>5.12</v>
      </c>
      <c r="G635" t="n">
        <v>61.46</v>
      </c>
      <c r="H635" t="n">
        <v>1.06</v>
      </c>
      <c r="I635" t="n">
        <v>5</v>
      </c>
      <c r="J635" t="n">
        <v>339.85</v>
      </c>
      <c r="K635" t="n">
        <v>61.82</v>
      </c>
      <c r="L635" t="n">
        <v>20.25</v>
      </c>
      <c r="M635" t="n">
        <v>3</v>
      </c>
      <c r="N635" t="n">
        <v>107.78</v>
      </c>
      <c r="O635" t="n">
        <v>42149.15</v>
      </c>
      <c r="P635" t="n">
        <v>88.11</v>
      </c>
      <c r="Q635" t="n">
        <v>202.82</v>
      </c>
      <c r="R635" t="n">
        <v>20.22</v>
      </c>
      <c r="S635" t="n">
        <v>13.89</v>
      </c>
      <c r="T635" t="n">
        <v>1486.63</v>
      </c>
      <c r="U635" t="n">
        <v>0.6899999999999999</v>
      </c>
      <c r="V635" t="n">
        <v>0.76</v>
      </c>
      <c r="W635" t="n">
        <v>0.65</v>
      </c>
      <c r="X635" t="n">
        <v>0.08</v>
      </c>
      <c r="Y635" t="n">
        <v>1</v>
      </c>
      <c r="Z635" t="n">
        <v>10</v>
      </c>
    </row>
    <row r="636">
      <c r="A636" t="n">
        <v>78</v>
      </c>
      <c r="B636" t="n">
        <v>150</v>
      </c>
      <c r="C636" t="inlineStr">
        <is>
          <t xml:space="preserve">CONCLUIDO	</t>
        </is>
      </c>
      <c r="D636" t="n">
        <v>11.9107</v>
      </c>
      <c r="E636" t="n">
        <v>8.4</v>
      </c>
      <c r="F636" t="n">
        <v>5.12</v>
      </c>
      <c r="G636" t="n">
        <v>61.45</v>
      </c>
      <c r="H636" t="n">
        <v>1.07</v>
      </c>
      <c r="I636" t="n">
        <v>5</v>
      </c>
      <c r="J636" t="n">
        <v>340.46</v>
      </c>
      <c r="K636" t="n">
        <v>61.82</v>
      </c>
      <c r="L636" t="n">
        <v>20.5</v>
      </c>
      <c r="M636" t="n">
        <v>3</v>
      </c>
      <c r="N636" t="n">
        <v>108.14</v>
      </c>
      <c r="O636" t="n">
        <v>42224.35</v>
      </c>
      <c r="P636" t="n">
        <v>88.09</v>
      </c>
      <c r="Q636" t="n">
        <v>202.82</v>
      </c>
      <c r="R636" t="n">
        <v>20.26</v>
      </c>
      <c r="S636" t="n">
        <v>13.89</v>
      </c>
      <c r="T636" t="n">
        <v>1502.84</v>
      </c>
      <c r="U636" t="n">
        <v>0.6899999999999999</v>
      </c>
      <c r="V636" t="n">
        <v>0.76</v>
      </c>
      <c r="W636" t="n">
        <v>0.64</v>
      </c>
      <c r="X636" t="n">
        <v>0.08</v>
      </c>
      <c r="Y636" t="n">
        <v>1</v>
      </c>
      <c r="Z636" t="n">
        <v>10</v>
      </c>
    </row>
    <row r="637">
      <c r="A637" t="n">
        <v>79</v>
      </c>
      <c r="B637" t="n">
        <v>150</v>
      </c>
      <c r="C637" t="inlineStr">
        <is>
          <t xml:space="preserve">CONCLUIDO	</t>
        </is>
      </c>
      <c r="D637" t="n">
        <v>11.9115</v>
      </c>
      <c r="E637" t="n">
        <v>8.4</v>
      </c>
      <c r="F637" t="n">
        <v>5.12</v>
      </c>
      <c r="G637" t="n">
        <v>61.44</v>
      </c>
      <c r="H637" t="n">
        <v>1.08</v>
      </c>
      <c r="I637" t="n">
        <v>5</v>
      </c>
      <c r="J637" t="n">
        <v>341.07</v>
      </c>
      <c r="K637" t="n">
        <v>61.82</v>
      </c>
      <c r="L637" t="n">
        <v>20.75</v>
      </c>
      <c r="M637" t="n">
        <v>3</v>
      </c>
      <c r="N637" t="n">
        <v>108.5</v>
      </c>
      <c r="O637" t="n">
        <v>42299.74</v>
      </c>
      <c r="P637" t="n">
        <v>87.76000000000001</v>
      </c>
      <c r="Q637" t="n">
        <v>202.81</v>
      </c>
      <c r="R637" t="n">
        <v>20.15</v>
      </c>
      <c r="S637" t="n">
        <v>13.89</v>
      </c>
      <c r="T637" t="n">
        <v>1448.57</v>
      </c>
      <c r="U637" t="n">
        <v>0.6899999999999999</v>
      </c>
      <c r="V637" t="n">
        <v>0.76</v>
      </c>
      <c r="W637" t="n">
        <v>0.65</v>
      </c>
      <c r="X637" t="n">
        <v>0.08</v>
      </c>
      <c r="Y637" t="n">
        <v>1</v>
      </c>
      <c r="Z637" t="n">
        <v>10</v>
      </c>
    </row>
    <row r="638">
      <c r="A638" t="n">
        <v>80</v>
      </c>
      <c r="B638" t="n">
        <v>150</v>
      </c>
      <c r="C638" t="inlineStr">
        <is>
          <t xml:space="preserve">CONCLUIDO	</t>
        </is>
      </c>
      <c r="D638" t="n">
        <v>12.0261</v>
      </c>
      <c r="E638" t="n">
        <v>8.32</v>
      </c>
      <c r="F638" t="n">
        <v>5.1</v>
      </c>
      <c r="G638" t="n">
        <v>76.44</v>
      </c>
      <c r="H638" t="n">
        <v>1.1</v>
      </c>
      <c r="I638" t="n">
        <v>4</v>
      </c>
      <c r="J638" t="n">
        <v>341.68</v>
      </c>
      <c r="K638" t="n">
        <v>61.82</v>
      </c>
      <c r="L638" t="n">
        <v>21</v>
      </c>
      <c r="M638" t="n">
        <v>2</v>
      </c>
      <c r="N638" t="n">
        <v>108.86</v>
      </c>
      <c r="O638" t="n">
        <v>42375.31</v>
      </c>
      <c r="P638" t="n">
        <v>87.31</v>
      </c>
      <c r="Q638" t="n">
        <v>202.81</v>
      </c>
      <c r="R638" t="n">
        <v>19.38</v>
      </c>
      <c r="S638" t="n">
        <v>13.89</v>
      </c>
      <c r="T638" t="n">
        <v>1068.66</v>
      </c>
      <c r="U638" t="n">
        <v>0.72</v>
      </c>
      <c r="V638" t="n">
        <v>0.76</v>
      </c>
      <c r="W638" t="n">
        <v>0.64</v>
      </c>
      <c r="X638" t="n">
        <v>0.06</v>
      </c>
      <c r="Y638" t="n">
        <v>1</v>
      </c>
      <c r="Z638" t="n">
        <v>10</v>
      </c>
    </row>
    <row r="639">
      <c r="A639" t="n">
        <v>81</v>
      </c>
      <c r="B639" t="n">
        <v>150</v>
      </c>
      <c r="C639" t="inlineStr">
        <is>
          <t xml:space="preserve">CONCLUIDO	</t>
        </is>
      </c>
      <c r="D639" t="n">
        <v>12.0293</v>
      </c>
      <c r="E639" t="n">
        <v>8.31</v>
      </c>
      <c r="F639" t="n">
        <v>5.09</v>
      </c>
      <c r="G639" t="n">
        <v>76.40000000000001</v>
      </c>
      <c r="H639" t="n">
        <v>1.11</v>
      </c>
      <c r="I639" t="n">
        <v>4</v>
      </c>
      <c r="J639" t="n">
        <v>342.3</v>
      </c>
      <c r="K639" t="n">
        <v>61.82</v>
      </c>
      <c r="L639" t="n">
        <v>21.25</v>
      </c>
      <c r="M639" t="n">
        <v>2</v>
      </c>
      <c r="N639" t="n">
        <v>109.23</v>
      </c>
      <c r="O639" t="n">
        <v>42451.07</v>
      </c>
      <c r="P639" t="n">
        <v>87.3</v>
      </c>
      <c r="Q639" t="n">
        <v>202.81</v>
      </c>
      <c r="R639" t="n">
        <v>19.37</v>
      </c>
      <c r="S639" t="n">
        <v>13.89</v>
      </c>
      <c r="T639" t="n">
        <v>1065.93</v>
      </c>
      <c r="U639" t="n">
        <v>0.72</v>
      </c>
      <c r="V639" t="n">
        <v>0.76</v>
      </c>
      <c r="W639" t="n">
        <v>0.64</v>
      </c>
      <c r="X639" t="n">
        <v>0.06</v>
      </c>
      <c r="Y639" t="n">
        <v>1</v>
      </c>
      <c r="Z639" t="n">
        <v>10</v>
      </c>
    </row>
    <row r="640">
      <c r="A640" t="n">
        <v>82</v>
      </c>
      <c r="B640" t="n">
        <v>150</v>
      </c>
      <c r="C640" t="inlineStr">
        <is>
          <t xml:space="preserve">CONCLUIDO	</t>
        </is>
      </c>
      <c r="D640" t="n">
        <v>12.0236</v>
      </c>
      <c r="E640" t="n">
        <v>8.32</v>
      </c>
      <c r="F640" t="n">
        <v>5.1</v>
      </c>
      <c r="G640" t="n">
        <v>76.45999999999999</v>
      </c>
      <c r="H640" t="n">
        <v>1.12</v>
      </c>
      <c r="I640" t="n">
        <v>4</v>
      </c>
      <c r="J640" t="n">
        <v>342.91</v>
      </c>
      <c r="K640" t="n">
        <v>61.82</v>
      </c>
      <c r="L640" t="n">
        <v>21.5</v>
      </c>
      <c r="M640" t="n">
        <v>2</v>
      </c>
      <c r="N640" t="n">
        <v>109.59</v>
      </c>
      <c r="O640" t="n">
        <v>42527.02</v>
      </c>
      <c r="P640" t="n">
        <v>87.51000000000001</v>
      </c>
      <c r="Q640" t="n">
        <v>202.81</v>
      </c>
      <c r="R640" t="n">
        <v>19.49</v>
      </c>
      <c r="S640" t="n">
        <v>13.89</v>
      </c>
      <c r="T640" t="n">
        <v>1125.54</v>
      </c>
      <c r="U640" t="n">
        <v>0.71</v>
      </c>
      <c r="V640" t="n">
        <v>0.76</v>
      </c>
      <c r="W640" t="n">
        <v>0.64</v>
      </c>
      <c r="X640" t="n">
        <v>0.06</v>
      </c>
      <c r="Y640" t="n">
        <v>1</v>
      </c>
      <c r="Z640" t="n">
        <v>10</v>
      </c>
    </row>
    <row r="641">
      <c r="A641" t="n">
        <v>83</v>
      </c>
      <c r="B641" t="n">
        <v>150</v>
      </c>
      <c r="C641" t="inlineStr">
        <is>
          <t xml:space="preserve">CONCLUIDO	</t>
        </is>
      </c>
      <c r="D641" t="n">
        <v>12.0265</v>
      </c>
      <c r="E641" t="n">
        <v>8.32</v>
      </c>
      <c r="F641" t="n">
        <v>5.1</v>
      </c>
      <c r="G641" t="n">
        <v>76.43000000000001</v>
      </c>
      <c r="H641" t="n">
        <v>1.13</v>
      </c>
      <c r="I641" t="n">
        <v>4</v>
      </c>
      <c r="J641" t="n">
        <v>343.53</v>
      </c>
      <c r="K641" t="n">
        <v>61.82</v>
      </c>
      <c r="L641" t="n">
        <v>21.75</v>
      </c>
      <c r="M641" t="n">
        <v>2</v>
      </c>
      <c r="N641" t="n">
        <v>109.96</v>
      </c>
      <c r="O641" t="n">
        <v>42603.15</v>
      </c>
      <c r="P641" t="n">
        <v>87.67</v>
      </c>
      <c r="Q641" t="n">
        <v>202.81</v>
      </c>
      <c r="R641" t="n">
        <v>19.49</v>
      </c>
      <c r="S641" t="n">
        <v>13.89</v>
      </c>
      <c r="T641" t="n">
        <v>1123.37</v>
      </c>
      <c r="U641" t="n">
        <v>0.71</v>
      </c>
      <c r="V641" t="n">
        <v>0.76</v>
      </c>
      <c r="W641" t="n">
        <v>0.64</v>
      </c>
      <c r="X641" t="n">
        <v>0.06</v>
      </c>
      <c r="Y641" t="n">
        <v>1</v>
      </c>
      <c r="Z641" t="n">
        <v>10</v>
      </c>
    </row>
    <row r="642">
      <c r="A642" t="n">
        <v>84</v>
      </c>
      <c r="B642" t="n">
        <v>150</v>
      </c>
      <c r="C642" t="inlineStr">
        <is>
          <t xml:space="preserve">CONCLUIDO	</t>
        </is>
      </c>
      <c r="D642" t="n">
        <v>12.0301</v>
      </c>
      <c r="E642" t="n">
        <v>8.31</v>
      </c>
      <c r="F642" t="n">
        <v>5.09</v>
      </c>
      <c r="G642" t="n">
        <v>76.40000000000001</v>
      </c>
      <c r="H642" t="n">
        <v>1.14</v>
      </c>
      <c r="I642" t="n">
        <v>4</v>
      </c>
      <c r="J642" t="n">
        <v>344.15</v>
      </c>
      <c r="K642" t="n">
        <v>61.82</v>
      </c>
      <c r="L642" t="n">
        <v>22</v>
      </c>
      <c r="M642" t="n">
        <v>2</v>
      </c>
      <c r="N642" t="n">
        <v>110.33</v>
      </c>
      <c r="O642" t="n">
        <v>42679.6</v>
      </c>
      <c r="P642" t="n">
        <v>87.78</v>
      </c>
      <c r="Q642" t="n">
        <v>202.81</v>
      </c>
      <c r="R642" t="n">
        <v>19.39</v>
      </c>
      <c r="S642" t="n">
        <v>13.89</v>
      </c>
      <c r="T642" t="n">
        <v>1074.24</v>
      </c>
      <c r="U642" t="n">
        <v>0.72</v>
      </c>
      <c r="V642" t="n">
        <v>0.76</v>
      </c>
      <c r="W642" t="n">
        <v>0.64</v>
      </c>
      <c r="X642" t="n">
        <v>0.06</v>
      </c>
      <c r="Y642" t="n">
        <v>1</v>
      </c>
      <c r="Z642" t="n">
        <v>10</v>
      </c>
    </row>
    <row r="643">
      <c r="A643" t="n">
        <v>85</v>
      </c>
      <c r="B643" t="n">
        <v>150</v>
      </c>
      <c r="C643" t="inlineStr">
        <is>
          <t xml:space="preserve">CONCLUIDO	</t>
        </is>
      </c>
      <c r="D643" t="n">
        <v>12.0212</v>
      </c>
      <c r="E643" t="n">
        <v>8.32</v>
      </c>
      <c r="F643" t="n">
        <v>5.1</v>
      </c>
      <c r="G643" t="n">
        <v>76.48999999999999</v>
      </c>
      <c r="H643" t="n">
        <v>1.15</v>
      </c>
      <c r="I643" t="n">
        <v>4</v>
      </c>
      <c r="J643" t="n">
        <v>344.77</v>
      </c>
      <c r="K643" t="n">
        <v>61.82</v>
      </c>
      <c r="L643" t="n">
        <v>22.25</v>
      </c>
      <c r="M643" t="n">
        <v>2</v>
      </c>
      <c r="N643" t="n">
        <v>110.7</v>
      </c>
      <c r="O643" t="n">
        <v>42756.12</v>
      </c>
      <c r="P643" t="n">
        <v>87.98</v>
      </c>
      <c r="Q643" t="n">
        <v>202.81</v>
      </c>
      <c r="R643" t="n">
        <v>19.56</v>
      </c>
      <c r="S643" t="n">
        <v>13.89</v>
      </c>
      <c r="T643" t="n">
        <v>1159.45</v>
      </c>
      <c r="U643" t="n">
        <v>0.71</v>
      </c>
      <c r="V643" t="n">
        <v>0.76</v>
      </c>
      <c r="W643" t="n">
        <v>0.64</v>
      </c>
      <c r="X643" t="n">
        <v>0.06</v>
      </c>
      <c r="Y643" t="n">
        <v>1</v>
      </c>
      <c r="Z643" t="n">
        <v>10</v>
      </c>
    </row>
    <row r="644">
      <c r="A644" t="n">
        <v>86</v>
      </c>
      <c r="B644" t="n">
        <v>150</v>
      </c>
      <c r="C644" t="inlineStr">
        <is>
          <t xml:space="preserve">CONCLUIDO	</t>
        </is>
      </c>
      <c r="D644" t="n">
        <v>12.0172</v>
      </c>
      <c r="E644" t="n">
        <v>8.32</v>
      </c>
      <c r="F644" t="n">
        <v>5.1</v>
      </c>
      <c r="G644" t="n">
        <v>76.53</v>
      </c>
      <c r="H644" t="n">
        <v>1.16</v>
      </c>
      <c r="I644" t="n">
        <v>4</v>
      </c>
      <c r="J644" t="n">
        <v>345.39</v>
      </c>
      <c r="K644" t="n">
        <v>61.82</v>
      </c>
      <c r="L644" t="n">
        <v>22.5</v>
      </c>
      <c r="M644" t="n">
        <v>2</v>
      </c>
      <c r="N644" t="n">
        <v>111.07</v>
      </c>
      <c r="O644" t="n">
        <v>42832.82</v>
      </c>
      <c r="P644" t="n">
        <v>88.15000000000001</v>
      </c>
      <c r="Q644" t="n">
        <v>202.81</v>
      </c>
      <c r="R644" t="n">
        <v>19.66</v>
      </c>
      <c r="S644" t="n">
        <v>13.89</v>
      </c>
      <c r="T644" t="n">
        <v>1210.47</v>
      </c>
      <c r="U644" t="n">
        <v>0.71</v>
      </c>
      <c r="V644" t="n">
        <v>0.76</v>
      </c>
      <c r="W644" t="n">
        <v>0.64</v>
      </c>
      <c r="X644" t="n">
        <v>0.06</v>
      </c>
      <c r="Y644" t="n">
        <v>1</v>
      </c>
      <c r="Z644" t="n">
        <v>10</v>
      </c>
    </row>
    <row r="645">
      <c r="A645" t="n">
        <v>87</v>
      </c>
      <c r="B645" t="n">
        <v>150</v>
      </c>
      <c r="C645" t="inlineStr">
        <is>
          <t xml:space="preserve">CONCLUIDO	</t>
        </is>
      </c>
      <c r="D645" t="n">
        <v>12.0228</v>
      </c>
      <c r="E645" t="n">
        <v>8.32</v>
      </c>
      <c r="F645" t="n">
        <v>5.1</v>
      </c>
      <c r="G645" t="n">
        <v>76.47</v>
      </c>
      <c r="H645" t="n">
        <v>1.17</v>
      </c>
      <c r="I645" t="n">
        <v>4</v>
      </c>
      <c r="J645" t="n">
        <v>346.02</v>
      </c>
      <c r="K645" t="n">
        <v>61.82</v>
      </c>
      <c r="L645" t="n">
        <v>22.75</v>
      </c>
      <c r="M645" t="n">
        <v>2</v>
      </c>
      <c r="N645" t="n">
        <v>111.45</v>
      </c>
      <c r="O645" t="n">
        <v>42909.73</v>
      </c>
      <c r="P645" t="n">
        <v>88.08</v>
      </c>
      <c r="Q645" t="n">
        <v>202.81</v>
      </c>
      <c r="R645" t="n">
        <v>19.54</v>
      </c>
      <c r="S645" t="n">
        <v>13.89</v>
      </c>
      <c r="T645" t="n">
        <v>1151.87</v>
      </c>
      <c r="U645" t="n">
        <v>0.71</v>
      </c>
      <c r="V645" t="n">
        <v>0.76</v>
      </c>
      <c r="W645" t="n">
        <v>0.64</v>
      </c>
      <c r="X645" t="n">
        <v>0.06</v>
      </c>
      <c r="Y645" t="n">
        <v>1</v>
      </c>
      <c r="Z645" t="n">
        <v>10</v>
      </c>
    </row>
    <row r="646">
      <c r="A646" t="n">
        <v>88</v>
      </c>
      <c r="B646" t="n">
        <v>150</v>
      </c>
      <c r="C646" t="inlineStr">
        <is>
          <t xml:space="preserve">CONCLUIDO	</t>
        </is>
      </c>
      <c r="D646" t="n">
        <v>12.0164</v>
      </c>
      <c r="E646" t="n">
        <v>8.32</v>
      </c>
      <c r="F646" t="n">
        <v>5.1</v>
      </c>
      <c r="G646" t="n">
        <v>76.54000000000001</v>
      </c>
      <c r="H646" t="n">
        <v>1.18</v>
      </c>
      <c r="I646" t="n">
        <v>4</v>
      </c>
      <c r="J646" t="n">
        <v>346.64</v>
      </c>
      <c r="K646" t="n">
        <v>61.82</v>
      </c>
      <c r="L646" t="n">
        <v>23</v>
      </c>
      <c r="M646" t="n">
        <v>2</v>
      </c>
      <c r="N646" t="n">
        <v>111.82</v>
      </c>
      <c r="O646" t="n">
        <v>42986.83</v>
      </c>
      <c r="P646" t="n">
        <v>88.2</v>
      </c>
      <c r="Q646" t="n">
        <v>202.81</v>
      </c>
      <c r="R646" t="n">
        <v>19.62</v>
      </c>
      <c r="S646" t="n">
        <v>13.89</v>
      </c>
      <c r="T646" t="n">
        <v>1190.77</v>
      </c>
      <c r="U646" t="n">
        <v>0.71</v>
      </c>
      <c r="V646" t="n">
        <v>0.76</v>
      </c>
      <c r="W646" t="n">
        <v>0.64</v>
      </c>
      <c r="X646" t="n">
        <v>0.06</v>
      </c>
      <c r="Y646" t="n">
        <v>1</v>
      </c>
      <c r="Z646" t="n">
        <v>10</v>
      </c>
    </row>
    <row r="647">
      <c r="A647" t="n">
        <v>89</v>
      </c>
      <c r="B647" t="n">
        <v>150</v>
      </c>
      <c r="C647" t="inlineStr">
        <is>
          <t xml:space="preserve">CONCLUIDO	</t>
        </is>
      </c>
      <c r="D647" t="n">
        <v>12.0164</v>
      </c>
      <c r="E647" t="n">
        <v>8.32</v>
      </c>
      <c r="F647" t="n">
        <v>5.1</v>
      </c>
      <c r="G647" t="n">
        <v>76.54000000000001</v>
      </c>
      <c r="H647" t="n">
        <v>1.19</v>
      </c>
      <c r="I647" t="n">
        <v>4</v>
      </c>
      <c r="J647" t="n">
        <v>347.27</v>
      </c>
      <c r="K647" t="n">
        <v>61.82</v>
      </c>
      <c r="L647" t="n">
        <v>23.25</v>
      </c>
      <c r="M647" t="n">
        <v>2</v>
      </c>
      <c r="N647" t="n">
        <v>112.2</v>
      </c>
      <c r="O647" t="n">
        <v>43064.12</v>
      </c>
      <c r="P647" t="n">
        <v>88.15000000000001</v>
      </c>
      <c r="Q647" t="n">
        <v>202.81</v>
      </c>
      <c r="R647" t="n">
        <v>19.68</v>
      </c>
      <c r="S647" t="n">
        <v>13.89</v>
      </c>
      <c r="T647" t="n">
        <v>1217.46</v>
      </c>
      <c r="U647" t="n">
        <v>0.71</v>
      </c>
      <c r="V647" t="n">
        <v>0.76</v>
      </c>
      <c r="W647" t="n">
        <v>0.64</v>
      </c>
      <c r="X647" t="n">
        <v>0.06</v>
      </c>
      <c r="Y647" t="n">
        <v>1</v>
      </c>
      <c r="Z647" t="n">
        <v>10</v>
      </c>
    </row>
    <row r="648">
      <c r="A648" t="n">
        <v>90</v>
      </c>
      <c r="B648" t="n">
        <v>150</v>
      </c>
      <c r="C648" t="inlineStr">
        <is>
          <t xml:space="preserve">CONCLUIDO	</t>
        </is>
      </c>
      <c r="D648" t="n">
        <v>12.0273</v>
      </c>
      <c r="E648" t="n">
        <v>8.31</v>
      </c>
      <c r="F648" t="n">
        <v>5.09</v>
      </c>
      <c r="G648" t="n">
        <v>76.42</v>
      </c>
      <c r="H648" t="n">
        <v>1.2</v>
      </c>
      <c r="I648" t="n">
        <v>4</v>
      </c>
      <c r="J648" t="n">
        <v>347.9</v>
      </c>
      <c r="K648" t="n">
        <v>61.82</v>
      </c>
      <c r="L648" t="n">
        <v>23.5</v>
      </c>
      <c r="M648" t="n">
        <v>2</v>
      </c>
      <c r="N648" t="n">
        <v>112.58</v>
      </c>
      <c r="O648" t="n">
        <v>43141.62</v>
      </c>
      <c r="P648" t="n">
        <v>87.88</v>
      </c>
      <c r="Q648" t="n">
        <v>202.82</v>
      </c>
      <c r="R648" t="n">
        <v>19.45</v>
      </c>
      <c r="S648" t="n">
        <v>13.89</v>
      </c>
      <c r="T648" t="n">
        <v>1103.81</v>
      </c>
      <c r="U648" t="n">
        <v>0.71</v>
      </c>
      <c r="V648" t="n">
        <v>0.76</v>
      </c>
      <c r="W648" t="n">
        <v>0.64</v>
      </c>
      <c r="X648" t="n">
        <v>0.06</v>
      </c>
      <c r="Y648" t="n">
        <v>1</v>
      </c>
      <c r="Z648" t="n">
        <v>10</v>
      </c>
    </row>
    <row r="649">
      <c r="A649" t="n">
        <v>91</v>
      </c>
      <c r="B649" t="n">
        <v>150</v>
      </c>
      <c r="C649" t="inlineStr">
        <is>
          <t xml:space="preserve">CONCLUIDO	</t>
        </is>
      </c>
      <c r="D649" t="n">
        <v>12.0236</v>
      </c>
      <c r="E649" t="n">
        <v>8.32</v>
      </c>
      <c r="F649" t="n">
        <v>5.1</v>
      </c>
      <c r="G649" t="n">
        <v>76.45999999999999</v>
      </c>
      <c r="H649" t="n">
        <v>1.21</v>
      </c>
      <c r="I649" t="n">
        <v>4</v>
      </c>
      <c r="J649" t="n">
        <v>348.53</v>
      </c>
      <c r="K649" t="n">
        <v>61.82</v>
      </c>
      <c r="L649" t="n">
        <v>23.75</v>
      </c>
      <c r="M649" t="n">
        <v>2</v>
      </c>
      <c r="N649" t="n">
        <v>112.96</v>
      </c>
      <c r="O649" t="n">
        <v>43219.31</v>
      </c>
      <c r="P649" t="n">
        <v>88.13</v>
      </c>
      <c r="Q649" t="n">
        <v>202.81</v>
      </c>
      <c r="R649" t="n">
        <v>19.42</v>
      </c>
      <c r="S649" t="n">
        <v>13.89</v>
      </c>
      <c r="T649" t="n">
        <v>1092.35</v>
      </c>
      <c r="U649" t="n">
        <v>0.72</v>
      </c>
      <c r="V649" t="n">
        <v>0.76</v>
      </c>
      <c r="W649" t="n">
        <v>0.65</v>
      </c>
      <c r="X649" t="n">
        <v>0.06</v>
      </c>
      <c r="Y649" t="n">
        <v>1</v>
      </c>
      <c r="Z649" t="n">
        <v>10</v>
      </c>
    </row>
    <row r="650">
      <c r="A650" t="n">
        <v>92</v>
      </c>
      <c r="B650" t="n">
        <v>150</v>
      </c>
      <c r="C650" t="inlineStr">
        <is>
          <t xml:space="preserve">CONCLUIDO	</t>
        </is>
      </c>
      <c r="D650" t="n">
        <v>12.02</v>
      </c>
      <c r="E650" t="n">
        <v>8.32</v>
      </c>
      <c r="F650" t="n">
        <v>5.1</v>
      </c>
      <c r="G650" t="n">
        <v>76.5</v>
      </c>
      <c r="H650" t="n">
        <v>1.23</v>
      </c>
      <c r="I650" t="n">
        <v>4</v>
      </c>
      <c r="J650" t="n">
        <v>349.16</v>
      </c>
      <c r="K650" t="n">
        <v>61.82</v>
      </c>
      <c r="L650" t="n">
        <v>24</v>
      </c>
      <c r="M650" t="n">
        <v>2</v>
      </c>
      <c r="N650" t="n">
        <v>113.34</v>
      </c>
      <c r="O650" t="n">
        <v>43297.21</v>
      </c>
      <c r="P650" t="n">
        <v>88.11</v>
      </c>
      <c r="Q650" t="n">
        <v>202.81</v>
      </c>
      <c r="R650" t="n">
        <v>19.54</v>
      </c>
      <c r="S650" t="n">
        <v>13.89</v>
      </c>
      <c r="T650" t="n">
        <v>1149.5</v>
      </c>
      <c r="U650" t="n">
        <v>0.71</v>
      </c>
      <c r="V650" t="n">
        <v>0.76</v>
      </c>
      <c r="W650" t="n">
        <v>0.64</v>
      </c>
      <c r="X650" t="n">
        <v>0.06</v>
      </c>
      <c r="Y650" t="n">
        <v>1</v>
      </c>
      <c r="Z650" t="n">
        <v>10</v>
      </c>
    </row>
    <row r="651">
      <c r="A651" t="n">
        <v>93</v>
      </c>
      <c r="B651" t="n">
        <v>150</v>
      </c>
      <c r="C651" t="inlineStr">
        <is>
          <t xml:space="preserve">CONCLUIDO	</t>
        </is>
      </c>
      <c r="D651" t="n">
        <v>12.0236</v>
      </c>
      <c r="E651" t="n">
        <v>8.32</v>
      </c>
      <c r="F651" t="n">
        <v>5.1</v>
      </c>
      <c r="G651" t="n">
        <v>76.45999999999999</v>
      </c>
      <c r="H651" t="n">
        <v>1.24</v>
      </c>
      <c r="I651" t="n">
        <v>4</v>
      </c>
      <c r="J651" t="n">
        <v>349.79</v>
      </c>
      <c r="K651" t="n">
        <v>61.82</v>
      </c>
      <c r="L651" t="n">
        <v>24.25</v>
      </c>
      <c r="M651" t="n">
        <v>2</v>
      </c>
      <c r="N651" t="n">
        <v>113.72</v>
      </c>
      <c r="O651" t="n">
        <v>43375.3</v>
      </c>
      <c r="P651" t="n">
        <v>87.95999999999999</v>
      </c>
      <c r="Q651" t="n">
        <v>202.81</v>
      </c>
      <c r="R651" t="n">
        <v>19.48</v>
      </c>
      <c r="S651" t="n">
        <v>13.89</v>
      </c>
      <c r="T651" t="n">
        <v>1121.27</v>
      </c>
      <c r="U651" t="n">
        <v>0.71</v>
      </c>
      <c r="V651" t="n">
        <v>0.76</v>
      </c>
      <c r="W651" t="n">
        <v>0.64</v>
      </c>
      <c r="X651" t="n">
        <v>0.06</v>
      </c>
      <c r="Y651" t="n">
        <v>1</v>
      </c>
      <c r="Z651" t="n">
        <v>10</v>
      </c>
    </row>
    <row r="652">
      <c r="A652" t="n">
        <v>94</v>
      </c>
      <c r="B652" t="n">
        <v>150</v>
      </c>
      <c r="C652" t="inlineStr">
        <is>
          <t xml:space="preserve">CONCLUIDO	</t>
        </is>
      </c>
      <c r="D652" t="n">
        <v>12.0244</v>
      </c>
      <c r="E652" t="n">
        <v>8.32</v>
      </c>
      <c r="F652" t="n">
        <v>5.1</v>
      </c>
      <c r="G652" t="n">
        <v>76.45</v>
      </c>
      <c r="H652" t="n">
        <v>1.25</v>
      </c>
      <c r="I652" t="n">
        <v>4</v>
      </c>
      <c r="J652" t="n">
        <v>350.43</v>
      </c>
      <c r="K652" t="n">
        <v>61.82</v>
      </c>
      <c r="L652" t="n">
        <v>24.5</v>
      </c>
      <c r="M652" t="n">
        <v>2</v>
      </c>
      <c r="N652" t="n">
        <v>114.11</v>
      </c>
      <c r="O652" t="n">
        <v>43453.61</v>
      </c>
      <c r="P652" t="n">
        <v>87.90000000000001</v>
      </c>
      <c r="Q652" t="n">
        <v>202.81</v>
      </c>
      <c r="R652" t="n">
        <v>19.52</v>
      </c>
      <c r="S652" t="n">
        <v>13.89</v>
      </c>
      <c r="T652" t="n">
        <v>1137.78</v>
      </c>
      <c r="U652" t="n">
        <v>0.71</v>
      </c>
      <c r="V652" t="n">
        <v>0.76</v>
      </c>
      <c r="W652" t="n">
        <v>0.64</v>
      </c>
      <c r="X652" t="n">
        <v>0.06</v>
      </c>
      <c r="Y652" t="n">
        <v>1</v>
      </c>
      <c r="Z652" t="n">
        <v>10</v>
      </c>
    </row>
    <row r="653">
      <c r="A653" t="n">
        <v>95</v>
      </c>
      <c r="B653" t="n">
        <v>150</v>
      </c>
      <c r="C653" t="inlineStr">
        <is>
          <t xml:space="preserve">CONCLUIDO	</t>
        </is>
      </c>
      <c r="D653" t="n">
        <v>12.0261</v>
      </c>
      <c r="E653" t="n">
        <v>8.32</v>
      </c>
      <c r="F653" t="n">
        <v>5.1</v>
      </c>
      <c r="G653" t="n">
        <v>76.44</v>
      </c>
      <c r="H653" t="n">
        <v>1.26</v>
      </c>
      <c r="I653" t="n">
        <v>4</v>
      </c>
      <c r="J653" t="n">
        <v>351.06</v>
      </c>
      <c r="K653" t="n">
        <v>61.82</v>
      </c>
      <c r="L653" t="n">
        <v>24.75</v>
      </c>
      <c r="M653" t="n">
        <v>2</v>
      </c>
      <c r="N653" t="n">
        <v>114.49</v>
      </c>
      <c r="O653" t="n">
        <v>43532.12</v>
      </c>
      <c r="P653" t="n">
        <v>87.75</v>
      </c>
      <c r="Q653" t="n">
        <v>202.81</v>
      </c>
      <c r="R653" t="n">
        <v>19.43</v>
      </c>
      <c r="S653" t="n">
        <v>13.89</v>
      </c>
      <c r="T653" t="n">
        <v>1095.44</v>
      </c>
      <c r="U653" t="n">
        <v>0.71</v>
      </c>
      <c r="V653" t="n">
        <v>0.76</v>
      </c>
      <c r="W653" t="n">
        <v>0.64</v>
      </c>
      <c r="X653" t="n">
        <v>0.06</v>
      </c>
      <c r="Y653" t="n">
        <v>1</v>
      </c>
      <c r="Z653" t="n">
        <v>10</v>
      </c>
    </row>
    <row r="654">
      <c r="A654" t="n">
        <v>96</v>
      </c>
      <c r="B654" t="n">
        <v>150</v>
      </c>
      <c r="C654" t="inlineStr">
        <is>
          <t xml:space="preserve">CONCLUIDO	</t>
        </is>
      </c>
      <c r="D654" t="n">
        <v>12.0309</v>
      </c>
      <c r="E654" t="n">
        <v>8.31</v>
      </c>
      <c r="F654" t="n">
        <v>5.09</v>
      </c>
      <c r="G654" t="n">
        <v>76.39</v>
      </c>
      <c r="H654" t="n">
        <v>1.27</v>
      </c>
      <c r="I654" t="n">
        <v>4</v>
      </c>
      <c r="J654" t="n">
        <v>351.7</v>
      </c>
      <c r="K654" t="n">
        <v>61.82</v>
      </c>
      <c r="L654" t="n">
        <v>25</v>
      </c>
      <c r="M654" t="n">
        <v>2</v>
      </c>
      <c r="N654" t="n">
        <v>114.88</v>
      </c>
      <c r="O654" t="n">
        <v>43610.83</v>
      </c>
      <c r="P654" t="n">
        <v>87.66</v>
      </c>
      <c r="Q654" t="n">
        <v>202.81</v>
      </c>
      <c r="R654" t="n">
        <v>19.32</v>
      </c>
      <c r="S654" t="n">
        <v>13.89</v>
      </c>
      <c r="T654" t="n">
        <v>1039.62</v>
      </c>
      <c r="U654" t="n">
        <v>0.72</v>
      </c>
      <c r="V654" t="n">
        <v>0.76</v>
      </c>
      <c r="W654" t="n">
        <v>0.64</v>
      </c>
      <c r="X654" t="n">
        <v>0.05</v>
      </c>
      <c r="Y654" t="n">
        <v>1</v>
      </c>
      <c r="Z654" t="n">
        <v>10</v>
      </c>
    </row>
    <row r="655">
      <c r="A655" t="n">
        <v>97</v>
      </c>
      <c r="B655" t="n">
        <v>150</v>
      </c>
      <c r="C655" t="inlineStr">
        <is>
          <t xml:space="preserve">CONCLUIDO	</t>
        </is>
      </c>
      <c r="D655" t="n">
        <v>12.0269</v>
      </c>
      <c r="E655" t="n">
        <v>8.31</v>
      </c>
      <c r="F655" t="n">
        <v>5.1</v>
      </c>
      <c r="G655" t="n">
        <v>76.43000000000001</v>
      </c>
      <c r="H655" t="n">
        <v>1.28</v>
      </c>
      <c r="I655" t="n">
        <v>4</v>
      </c>
      <c r="J655" t="n">
        <v>352.34</v>
      </c>
      <c r="K655" t="n">
        <v>61.82</v>
      </c>
      <c r="L655" t="n">
        <v>25.25</v>
      </c>
      <c r="M655" t="n">
        <v>2</v>
      </c>
      <c r="N655" t="n">
        <v>115.27</v>
      </c>
      <c r="O655" t="n">
        <v>43689.76</v>
      </c>
      <c r="P655" t="n">
        <v>87.61</v>
      </c>
      <c r="Q655" t="n">
        <v>202.81</v>
      </c>
      <c r="R655" t="n">
        <v>19.44</v>
      </c>
      <c r="S655" t="n">
        <v>13.89</v>
      </c>
      <c r="T655" t="n">
        <v>1098.07</v>
      </c>
      <c r="U655" t="n">
        <v>0.71</v>
      </c>
      <c r="V655" t="n">
        <v>0.76</v>
      </c>
      <c r="W655" t="n">
        <v>0.64</v>
      </c>
      <c r="X655" t="n">
        <v>0.06</v>
      </c>
      <c r="Y655" t="n">
        <v>1</v>
      </c>
      <c r="Z655" t="n">
        <v>10</v>
      </c>
    </row>
    <row r="656">
      <c r="A656" t="n">
        <v>98</v>
      </c>
      <c r="B656" t="n">
        <v>150</v>
      </c>
      <c r="C656" t="inlineStr">
        <is>
          <t xml:space="preserve">CONCLUIDO	</t>
        </is>
      </c>
      <c r="D656" t="n">
        <v>12.0297</v>
      </c>
      <c r="E656" t="n">
        <v>8.31</v>
      </c>
      <c r="F656" t="n">
        <v>5.09</v>
      </c>
      <c r="G656" t="n">
        <v>76.40000000000001</v>
      </c>
      <c r="H656" t="n">
        <v>1.29</v>
      </c>
      <c r="I656" t="n">
        <v>4</v>
      </c>
      <c r="J656" t="n">
        <v>352.98</v>
      </c>
      <c r="K656" t="n">
        <v>61.82</v>
      </c>
      <c r="L656" t="n">
        <v>25.5</v>
      </c>
      <c r="M656" t="n">
        <v>2</v>
      </c>
      <c r="N656" t="n">
        <v>115.66</v>
      </c>
      <c r="O656" t="n">
        <v>43769.02</v>
      </c>
      <c r="P656" t="n">
        <v>87.55</v>
      </c>
      <c r="Q656" t="n">
        <v>202.81</v>
      </c>
      <c r="R656" t="n">
        <v>19.31</v>
      </c>
      <c r="S656" t="n">
        <v>13.89</v>
      </c>
      <c r="T656" t="n">
        <v>1036.39</v>
      </c>
      <c r="U656" t="n">
        <v>0.72</v>
      </c>
      <c r="V656" t="n">
        <v>0.76</v>
      </c>
      <c r="W656" t="n">
        <v>0.64</v>
      </c>
      <c r="X656" t="n">
        <v>0.06</v>
      </c>
      <c r="Y656" t="n">
        <v>1</v>
      </c>
      <c r="Z656" t="n">
        <v>10</v>
      </c>
    </row>
    <row r="657">
      <c r="A657" t="n">
        <v>99</v>
      </c>
      <c r="B657" t="n">
        <v>150</v>
      </c>
      <c r="C657" t="inlineStr">
        <is>
          <t xml:space="preserve">CONCLUIDO	</t>
        </is>
      </c>
      <c r="D657" t="n">
        <v>12.0317</v>
      </c>
      <c r="E657" t="n">
        <v>8.31</v>
      </c>
      <c r="F657" t="n">
        <v>5.09</v>
      </c>
      <c r="G657" t="n">
        <v>76.38</v>
      </c>
      <c r="H657" t="n">
        <v>1.3</v>
      </c>
      <c r="I657" t="n">
        <v>4</v>
      </c>
      <c r="J657" t="n">
        <v>353.63</v>
      </c>
      <c r="K657" t="n">
        <v>61.82</v>
      </c>
      <c r="L657" t="n">
        <v>25.75</v>
      </c>
      <c r="M657" t="n">
        <v>2</v>
      </c>
      <c r="N657" t="n">
        <v>116.06</v>
      </c>
      <c r="O657" t="n">
        <v>43848.38</v>
      </c>
      <c r="P657" t="n">
        <v>87.39</v>
      </c>
      <c r="Q657" t="n">
        <v>202.81</v>
      </c>
      <c r="R657" t="n">
        <v>19.29</v>
      </c>
      <c r="S657" t="n">
        <v>13.89</v>
      </c>
      <c r="T657" t="n">
        <v>1022.53</v>
      </c>
      <c r="U657" t="n">
        <v>0.72</v>
      </c>
      <c r="V657" t="n">
        <v>0.76</v>
      </c>
      <c r="W657" t="n">
        <v>0.64</v>
      </c>
      <c r="X657" t="n">
        <v>0.05</v>
      </c>
      <c r="Y657" t="n">
        <v>1</v>
      </c>
      <c r="Z657" t="n">
        <v>10</v>
      </c>
    </row>
    <row r="658">
      <c r="A658" t="n">
        <v>100</v>
      </c>
      <c r="B658" t="n">
        <v>150</v>
      </c>
      <c r="C658" t="inlineStr">
        <is>
          <t xml:space="preserve">CONCLUIDO	</t>
        </is>
      </c>
      <c r="D658" t="n">
        <v>12.0253</v>
      </c>
      <c r="E658" t="n">
        <v>8.32</v>
      </c>
      <c r="F658" t="n">
        <v>5.1</v>
      </c>
      <c r="G658" t="n">
        <v>76.45</v>
      </c>
      <c r="H658" t="n">
        <v>1.31</v>
      </c>
      <c r="I658" t="n">
        <v>4</v>
      </c>
      <c r="J658" t="n">
        <v>354.27</v>
      </c>
      <c r="K658" t="n">
        <v>61.82</v>
      </c>
      <c r="L658" t="n">
        <v>26</v>
      </c>
      <c r="M658" t="n">
        <v>2</v>
      </c>
      <c r="N658" t="n">
        <v>116.45</v>
      </c>
      <c r="O658" t="n">
        <v>43927.95</v>
      </c>
      <c r="P658" t="n">
        <v>87.40000000000001</v>
      </c>
      <c r="Q658" t="n">
        <v>202.85</v>
      </c>
      <c r="R658" t="n">
        <v>19.42</v>
      </c>
      <c r="S658" t="n">
        <v>13.89</v>
      </c>
      <c r="T658" t="n">
        <v>1091.67</v>
      </c>
      <c r="U658" t="n">
        <v>0.72</v>
      </c>
      <c r="V658" t="n">
        <v>0.76</v>
      </c>
      <c r="W658" t="n">
        <v>0.64</v>
      </c>
      <c r="X658" t="n">
        <v>0.06</v>
      </c>
      <c r="Y658" t="n">
        <v>1</v>
      </c>
      <c r="Z658" t="n">
        <v>10</v>
      </c>
    </row>
    <row r="659">
      <c r="A659" t="n">
        <v>101</v>
      </c>
      <c r="B659" t="n">
        <v>150</v>
      </c>
      <c r="C659" t="inlineStr">
        <is>
          <t xml:space="preserve">CONCLUIDO	</t>
        </is>
      </c>
      <c r="D659" t="n">
        <v>12.0249</v>
      </c>
      <c r="E659" t="n">
        <v>8.32</v>
      </c>
      <c r="F659" t="n">
        <v>5.1</v>
      </c>
      <c r="G659" t="n">
        <v>76.45</v>
      </c>
      <c r="H659" t="n">
        <v>1.32</v>
      </c>
      <c r="I659" t="n">
        <v>4</v>
      </c>
      <c r="J659" t="n">
        <v>354.92</v>
      </c>
      <c r="K659" t="n">
        <v>61.82</v>
      </c>
      <c r="L659" t="n">
        <v>26.25</v>
      </c>
      <c r="M659" t="n">
        <v>2</v>
      </c>
      <c r="N659" t="n">
        <v>116.85</v>
      </c>
      <c r="O659" t="n">
        <v>44007.74</v>
      </c>
      <c r="P659" t="n">
        <v>87.28</v>
      </c>
      <c r="Q659" t="n">
        <v>202.84</v>
      </c>
      <c r="R659" t="n">
        <v>19.43</v>
      </c>
      <c r="S659" t="n">
        <v>13.89</v>
      </c>
      <c r="T659" t="n">
        <v>1092.55</v>
      </c>
      <c r="U659" t="n">
        <v>0.72</v>
      </c>
      <c r="V659" t="n">
        <v>0.76</v>
      </c>
      <c r="W659" t="n">
        <v>0.64</v>
      </c>
      <c r="X659" t="n">
        <v>0.06</v>
      </c>
      <c r="Y659" t="n">
        <v>1</v>
      </c>
      <c r="Z659" t="n">
        <v>10</v>
      </c>
    </row>
    <row r="660">
      <c r="A660" t="n">
        <v>102</v>
      </c>
      <c r="B660" t="n">
        <v>150</v>
      </c>
      <c r="C660" t="inlineStr">
        <is>
          <t xml:space="preserve">CONCLUIDO	</t>
        </is>
      </c>
      <c r="D660" t="n">
        <v>12.0345</v>
      </c>
      <c r="E660" t="n">
        <v>8.31</v>
      </c>
      <c r="F660" t="n">
        <v>5.09</v>
      </c>
      <c r="G660" t="n">
        <v>76.34999999999999</v>
      </c>
      <c r="H660" t="n">
        <v>1.33</v>
      </c>
      <c r="I660" t="n">
        <v>4</v>
      </c>
      <c r="J660" t="n">
        <v>355.57</v>
      </c>
      <c r="K660" t="n">
        <v>61.82</v>
      </c>
      <c r="L660" t="n">
        <v>26.5</v>
      </c>
      <c r="M660" t="n">
        <v>2</v>
      </c>
      <c r="N660" t="n">
        <v>117.25</v>
      </c>
      <c r="O660" t="n">
        <v>44087.74</v>
      </c>
      <c r="P660" t="n">
        <v>86.98999999999999</v>
      </c>
      <c r="Q660" t="n">
        <v>202.81</v>
      </c>
      <c r="R660" t="n">
        <v>19.28</v>
      </c>
      <c r="S660" t="n">
        <v>13.89</v>
      </c>
      <c r="T660" t="n">
        <v>1019.6</v>
      </c>
      <c r="U660" t="n">
        <v>0.72</v>
      </c>
      <c r="V660" t="n">
        <v>0.76</v>
      </c>
      <c r="W660" t="n">
        <v>0.64</v>
      </c>
      <c r="X660" t="n">
        <v>0.05</v>
      </c>
      <c r="Y660" t="n">
        <v>1</v>
      </c>
      <c r="Z660" t="n">
        <v>10</v>
      </c>
    </row>
    <row r="661">
      <c r="A661" t="n">
        <v>103</v>
      </c>
      <c r="B661" t="n">
        <v>150</v>
      </c>
      <c r="C661" t="inlineStr">
        <is>
          <t xml:space="preserve">CONCLUIDO	</t>
        </is>
      </c>
      <c r="D661" t="n">
        <v>12.0381</v>
      </c>
      <c r="E661" t="n">
        <v>8.31</v>
      </c>
      <c r="F661" t="n">
        <v>5.09</v>
      </c>
      <c r="G661" t="n">
        <v>76.31</v>
      </c>
      <c r="H661" t="n">
        <v>1.34</v>
      </c>
      <c r="I661" t="n">
        <v>4</v>
      </c>
      <c r="J661" t="n">
        <v>356.22</v>
      </c>
      <c r="K661" t="n">
        <v>61.82</v>
      </c>
      <c r="L661" t="n">
        <v>26.75</v>
      </c>
      <c r="M661" t="n">
        <v>2</v>
      </c>
      <c r="N661" t="n">
        <v>117.65</v>
      </c>
      <c r="O661" t="n">
        <v>44167.96</v>
      </c>
      <c r="P661" t="n">
        <v>86.67</v>
      </c>
      <c r="Q661" t="n">
        <v>202.81</v>
      </c>
      <c r="R661" t="n">
        <v>19.11</v>
      </c>
      <c r="S661" t="n">
        <v>13.89</v>
      </c>
      <c r="T661" t="n">
        <v>935.14</v>
      </c>
      <c r="U661" t="n">
        <v>0.73</v>
      </c>
      <c r="V661" t="n">
        <v>0.76</v>
      </c>
      <c r="W661" t="n">
        <v>0.64</v>
      </c>
      <c r="X661" t="n">
        <v>0.05</v>
      </c>
      <c r="Y661" t="n">
        <v>1</v>
      </c>
      <c r="Z661" t="n">
        <v>10</v>
      </c>
    </row>
    <row r="662">
      <c r="A662" t="n">
        <v>104</v>
      </c>
      <c r="B662" t="n">
        <v>150</v>
      </c>
      <c r="C662" t="inlineStr">
        <is>
          <t xml:space="preserve">CONCLUIDO	</t>
        </is>
      </c>
      <c r="D662" t="n">
        <v>12.0409</v>
      </c>
      <c r="E662" t="n">
        <v>8.300000000000001</v>
      </c>
      <c r="F662" t="n">
        <v>5.09</v>
      </c>
      <c r="G662" t="n">
        <v>76.28</v>
      </c>
      <c r="H662" t="n">
        <v>1.35</v>
      </c>
      <c r="I662" t="n">
        <v>4</v>
      </c>
      <c r="J662" t="n">
        <v>356.87</v>
      </c>
      <c r="K662" t="n">
        <v>61.82</v>
      </c>
      <c r="L662" t="n">
        <v>27</v>
      </c>
      <c r="M662" t="n">
        <v>2</v>
      </c>
      <c r="N662" t="n">
        <v>118.05</v>
      </c>
      <c r="O662" t="n">
        <v>44248.41</v>
      </c>
      <c r="P662" t="n">
        <v>86.48999999999999</v>
      </c>
      <c r="Q662" t="n">
        <v>202.81</v>
      </c>
      <c r="R662" t="n">
        <v>19.12</v>
      </c>
      <c r="S662" t="n">
        <v>13.89</v>
      </c>
      <c r="T662" t="n">
        <v>941.8</v>
      </c>
      <c r="U662" t="n">
        <v>0.73</v>
      </c>
      <c r="V662" t="n">
        <v>0.76</v>
      </c>
      <c r="W662" t="n">
        <v>0.64</v>
      </c>
      <c r="X662" t="n">
        <v>0.05</v>
      </c>
      <c r="Y662" t="n">
        <v>1</v>
      </c>
      <c r="Z662" t="n">
        <v>10</v>
      </c>
    </row>
    <row r="663">
      <c r="A663" t="n">
        <v>105</v>
      </c>
      <c r="B663" t="n">
        <v>150</v>
      </c>
      <c r="C663" t="inlineStr">
        <is>
          <t xml:space="preserve">CONCLUIDO	</t>
        </is>
      </c>
      <c r="D663" t="n">
        <v>12.0361</v>
      </c>
      <c r="E663" t="n">
        <v>8.31</v>
      </c>
      <c r="F663" t="n">
        <v>5.09</v>
      </c>
      <c r="G663" t="n">
        <v>76.33</v>
      </c>
      <c r="H663" t="n">
        <v>1.36</v>
      </c>
      <c r="I663" t="n">
        <v>4</v>
      </c>
      <c r="J663" t="n">
        <v>357.52</v>
      </c>
      <c r="K663" t="n">
        <v>61.82</v>
      </c>
      <c r="L663" t="n">
        <v>27.25</v>
      </c>
      <c r="M663" t="n">
        <v>2</v>
      </c>
      <c r="N663" t="n">
        <v>118.45</v>
      </c>
      <c r="O663" t="n">
        <v>44329.08</v>
      </c>
      <c r="P663" t="n">
        <v>86.48</v>
      </c>
      <c r="Q663" t="n">
        <v>202.85</v>
      </c>
      <c r="R663" t="n">
        <v>19.22</v>
      </c>
      <c r="S663" t="n">
        <v>13.89</v>
      </c>
      <c r="T663" t="n">
        <v>990.6900000000001</v>
      </c>
      <c r="U663" t="n">
        <v>0.72</v>
      </c>
      <c r="V663" t="n">
        <v>0.76</v>
      </c>
      <c r="W663" t="n">
        <v>0.64</v>
      </c>
      <c r="X663" t="n">
        <v>0.05</v>
      </c>
      <c r="Y663" t="n">
        <v>1</v>
      </c>
      <c r="Z663" t="n">
        <v>10</v>
      </c>
    </row>
    <row r="664">
      <c r="A664" t="n">
        <v>106</v>
      </c>
      <c r="B664" t="n">
        <v>150</v>
      </c>
      <c r="C664" t="inlineStr">
        <is>
          <t xml:space="preserve">CONCLUIDO	</t>
        </is>
      </c>
      <c r="D664" t="n">
        <v>12.0389</v>
      </c>
      <c r="E664" t="n">
        <v>8.31</v>
      </c>
      <c r="F664" t="n">
        <v>5.09</v>
      </c>
      <c r="G664" t="n">
        <v>76.3</v>
      </c>
      <c r="H664" t="n">
        <v>1.37</v>
      </c>
      <c r="I664" t="n">
        <v>4</v>
      </c>
      <c r="J664" t="n">
        <v>358.18</v>
      </c>
      <c r="K664" t="n">
        <v>61.82</v>
      </c>
      <c r="L664" t="n">
        <v>27.5</v>
      </c>
      <c r="M664" t="n">
        <v>2</v>
      </c>
      <c r="N664" t="n">
        <v>118.86</v>
      </c>
      <c r="O664" t="n">
        <v>44409.98</v>
      </c>
      <c r="P664" t="n">
        <v>86.41</v>
      </c>
      <c r="Q664" t="n">
        <v>202.81</v>
      </c>
      <c r="R664" t="n">
        <v>19.16</v>
      </c>
      <c r="S664" t="n">
        <v>13.89</v>
      </c>
      <c r="T664" t="n">
        <v>961.88</v>
      </c>
      <c r="U664" t="n">
        <v>0.72</v>
      </c>
      <c r="V664" t="n">
        <v>0.76</v>
      </c>
      <c r="W664" t="n">
        <v>0.64</v>
      </c>
      <c r="X664" t="n">
        <v>0.05</v>
      </c>
      <c r="Y664" t="n">
        <v>1</v>
      </c>
      <c r="Z664" t="n">
        <v>10</v>
      </c>
    </row>
    <row r="665">
      <c r="A665" t="n">
        <v>107</v>
      </c>
      <c r="B665" t="n">
        <v>150</v>
      </c>
      <c r="C665" t="inlineStr">
        <is>
          <t xml:space="preserve">CONCLUIDO	</t>
        </is>
      </c>
      <c r="D665" t="n">
        <v>12.0369</v>
      </c>
      <c r="E665" t="n">
        <v>8.31</v>
      </c>
      <c r="F665" t="n">
        <v>5.09</v>
      </c>
      <c r="G665" t="n">
        <v>76.33</v>
      </c>
      <c r="H665" t="n">
        <v>1.38</v>
      </c>
      <c r="I665" t="n">
        <v>4</v>
      </c>
      <c r="J665" t="n">
        <v>358.84</v>
      </c>
      <c r="K665" t="n">
        <v>61.82</v>
      </c>
      <c r="L665" t="n">
        <v>27.75</v>
      </c>
      <c r="M665" t="n">
        <v>2</v>
      </c>
      <c r="N665" t="n">
        <v>119.27</v>
      </c>
      <c r="O665" t="n">
        <v>44491.1</v>
      </c>
      <c r="P665" t="n">
        <v>86.29000000000001</v>
      </c>
      <c r="Q665" t="n">
        <v>202.81</v>
      </c>
      <c r="R665" t="n">
        <v>19.15</v>
      </c>
      <c r="S665" t="n">
        <v>13.89</v>
      </c>
      <c r="T665" t="n">
        <v>957.22</v>
      </c>
      <c r="U665" t="n">
        <v>0.73</v>
      </c>
      <c r="V665" t="n">
        <v>0.76</v>
      </c>
      <c r="W665" t="n">
        <v>0.64</v>
      </c>
      <c r="X665" t="n">
        <v>0.05</v>
      </c>
      <c r="Y665" t="n">
        <v>1</v>
      </c>
      <c r="Z665" t="n">
        <v>10</v>
      </c>
    </row>
    <row r="666">
      <c r="A666" t="n">
        <v>108</v>
      </c>
      <c r="B666" t="n">
        <v>150</v>
      </c>
      <c r="C666" t="inlineStr">
        <is>
          <t xml:space="preserve">CONCLUIDO	</t>
        </is>
      </c>
      <c r="D666" t="n">
        <v>12.0357</v>
      </c>
      <c r="E666" t="n">
        <v>8.31</v>
      </c>
      <c r="F666" t="n">
        <v>5.09</v>
      </c>
      <c r="G666" t="n">
        <v>76.34</v>
      </c>
      <c r="H666" t="n">
        <v>1.39</v>
      </c>
      <c r="I666" t="n">
        <v>4</v>
      </c>
      <c r="J666" t="n">
        <v>359.5</v>
      </c>
      <c r="K666" t="n">
        <v>61.82</v>
      </c>
      <c r="L666" t="n">
        <v>28</v>
      </c>
      <c r="M666" t="n">
        <v>2</v>
      </c>
      <c r="N666" t="n">
        <v>119.68</v>
      </c>
      <c r="O666" t="n">
        <v>44572.45</v>
      </c>
      <c r="P666" t="n">
        <v>86.23</v>
      </c>
      <c r="Q666" t="n">
        <v>202.81</v>
      </c>
      <c r="R666" t="n">
        <v>19.16</v>
      </c>
      <c r="S666" t="n">
        <v>13.89</v>
      </c>
      <c r="T666" t="n">
        <v>959.66</v>
      </c>
      <c r="U666" t="n">
        <v>0.73</v>
      </c>
      <c r="V666" t="n">
        <v>0.76</v>
      </c>
      <c r="W666" t="n">
        <v>0.64</v>
      </c>
      <c r="X666" t="n">
        <v>0.05</v>
      </c>
      <c r="Y666" t="n">
        <v>1</v>
      </c>
      <c r="Z666" t="n">
        <v>10</v>
      </c>
    </row>
    <row r="667">
      <c r="A667" t="n">
        <v>109</v>
      </c>
      <c r="B667" t="n">
        <v>150</v>
      </c>
      <c r="C667" t="inlineStr">
        <is>
          <t xml:space="preserve">CONCLUIDO	</t>
        </is>
      </c>
      <c r="D667" t="n">
        <v>12.0417</v>
      </c>
      <c r="E667" t="n">
        <v>8.300000000000001</v>
      </c>
      <c r="F667" t="n">
        <v>5.08</v>
      </c>
      <c r="G667" t="n">
        <v>76.28</v>
      </c>
      <c r="H667" t="n">
        <v>1.4</v>
      </c>
      <c r="I667" t="n">
        <v>4</v>
      </c>
      <c r="J667" t="n">
        <v>360.16</v>
      </c>
      <c r="K667" t="n">
        <v>61.82</v>
      </c>
      <c r="L667" t="n">
        <v>28.25</v>
      </c>
      <c r="M667" t="n">
        <v>2</v>
      </c>
      <c r="N667" t="n">
        <v>120.09</v>
      </c>
      <c r="O667" t="n">
        <v>44654.04</v>
      </c>
      <c r="P667" t="n">
        <v>85.95</v>
      </c>
      <c r="Q667" t="n">
        <v>202.81</v>
      </c>
      <c r="R667" t="n">
        <v>19.1</v>
      </c>
      <c r="S667" t="n">
        <v>13.89</v>
      </c>
      <c r="T667" t="n">
        <v>931.96</v>
      </c>
      <c r="U667" t="n">
        <v>0.73</v>
      </c>
      <c r="V667" t="n">
        <v>0.76</v>
      </c>
      <c r="W667" t="n">
        <v>0.64</v>
      </c>
      <c r="X667" t="n">
        <v>0.05</v>
      </c>
      <c r="Y667" t="n">
        <v>1</v>
      </c>
      <c r="Z667" t="n">
        <v>10</v>
      </c>
    </row>
    <row r="668">
      <c r="A668" t="n">
        <v>110</v>
      </c>
      <c r="B668" t="n">
        <v>150</v>
      </c>
      <c r="C668" t="inlineStr">
        <is>
          <t xml:space="preserve">CONCLUIDO	</t>
        </is>
      </c>
      <c r="D668" t="n">
        <v>12.0369</v>
      </c>
      <c r="E668" t="n">
        <v>8.31</v>
      </c>
      <c r="F668" t="n">
        <v>5.09</v>
      </c>
      <c r="G668" t="n">
        <v>76.33</v>
      </c>
      <c r="H668" t="n">
        <v>1.41</v>
      </c>
      <c r="I668" t="n">
        <v>4</v>
      </c>
      <c r="J668" t="n">
        <v>360.82</v>
      </c>
      <c r="K668" t="n">
        <v>61.82</v>
      </c>
      <c r="L668" t="n">
        <v>28.5</v>
      </c>
      <c r="M668" t="n">
        <v>2</v>
      </c>
      <c r="N668" t="n">
        <v>120.5</v>
      </c>
      <c r="O668" t="n">
        <v>44735.86</v>
      </c>
      <c r="P668" t="n">
        <v>85.97</v>
      </c>
      <c r="Q668" t="n">
        <v>202.81</v>
      </c>
      <c r="R668" t="n">
        <v>19.08</v>
      </c>
      <c r="S668" t="n">
        <v>13.89</v>
      </c>
      <c r="T668" t="n">
        <v>918.86</v>
      </c>
      <c r="U668" t="n">
        <v>0.73</v>
      </c>
      <c r="V668" t="n">
        <v>0.76</v>
      </c>
      <c r="W668" t="n">
        <v>0.65</v>
      </c>
      <c r="X668" t="n">
        <v>0.05</v>
      </c>
      <c r="Y668" t="n">
        <v>1</v>
      </c>
      <c r="Z668" t="n">
        <v>10</v>
      </c>
    </row>
    <row r="669">
      <c r="A669" t="n">
        <v>111</v>
      </c>
      <c r="B669" t="n">
        <v>150</v>
      </c>
      <c r="C669" t="inlineStr">
        <is>
          <t xml:space="preserve">CONCLUIDO	</t>
        </is>
      </c>
      <c r="D669" t="n">
        <v>12.0381</v>
      </c>
      <c r="E669" t="n">
        <v>8.31</v>
      </c>
      <c r="F669" t="n">
        <v>5.09</v>
      </c>
      <c r="G669" t="n">
        <v>76.31</v>
      </c>
      <c r="H669" t="n">
        <v>1.42</v>
      </c>
      <c r="I669" t="n">
        <v>4</v>
      </c>
      <c r="J669" t="n">
        <v>361.49</v>
      </c>
      <c r="K669" t="n">
        <v>61.82</v>
      </c>
      <c r="L669" t="n">
        <v>28.75</v>
      </c>
      <c r="M669" t="n">
        <v>2</v>
      </c>
      <c r="N669" t="n">
        <v>120.92</v>
      </c>
      <c r="O669" t="n">
        <v>44817.91</v>
      </c>
      <c r="P669" t="n">
        <v>85.77</v>
      </c>
      <c r="Q669" t="n">
        <v>202.82</v>
      </c>
      <c r="R669" t="n">
        <v>19.11</v>
      </c>
      <c r="S669" t="n">
        <v>13.89</v>
      </c>
      <c r="T669" t="n">
        <v>935.74</v>
      </c>
      <c r="U669" t="n">
        <v>0.73</v>
      </c>
      <c r="V669" t="n">
        <v>0.76</v>
      </c>
      <c r="W669" t="n">
        <v>0.64</v>
      </c>
      <c r="X669" t="n">
        <v>0.05</v>
      </c>
      <c r="Y669" t="n">
        <v>1</v>
      </c>
      <c r="Z669" t="n">
        <v>10</v>
      </c>
    </row>
    <row r="670">
      <c r="A670" t="n">
        <v>112</v>
      </c>
      <c r="B670" t="n">
        <v>150</v>
      </c>
      <c r="C670" t="inlineStr">
        <is>
          <t xml:space="preserve">CONCLUIDO	</t>
        </is>
      </c>
      <c r="D670" t="n">
        <v>12.0401</v>
      </c>
      <c r="E670" t="n">
        <v>8.31</v>
      </c>
      <c r="F670" t="n">
        <v>5.09</v>
      </c>
      <c r="G670" t="n">
        <v>76.29000000000001</v>
      </c>
      <c r="H670" t="n">
        <v>1.43</v>
      </c>
      <c r="I670" t="n">
        <v>4</v>
      </c>
      <c r="J670" t="n">
        <v>362.16</v>
      </c>
      <c r="K670" t="n">
        <v>61.82</v>
      </c>
      <c r="L670" t="n">
        <v>29</v>
      </c>
      <c r="M670" t="n">
        <v>2</v>
      </c>
      <c r="N670" t="n">
        <v>121.34</v>
      </c>
      <c r="O670" t="n">
        <v>44900.33</v>
      </c>
      <c r="P670" t="n">
        <v>85.56</v>
      </c>
      <c r="Q670" t="n">
        <v>202.81</v>
      </c>
      <c r="R670" t="n">
        <v>19.01</v>
      </c>
      <c r="S670" t="n">
        <v>13.89</v>
      </c>
      <c r="T670" t="n">
        <v>885.29</v>
      </c>
      <c r="U670" t="n">
        <v>0.73</v>
      </c>
      <c r="V670" t="n">
        <v>0.76</v>
      </c>
      <c r="W670" t="n">
        <v>0.65</v>
      </c>
      <c r="X670" t="n">
        <v>0.05</v>
      </c>
      <c r="Y670" t="n">
        <v>1</v>
      </c>
      <c r="Z670" t="n">
        <v>10</v>
      </c>
    </row>
    <row r="671">
      <c r="A671" t="n">
        <v>113</v>
      </c>
      <c r="B671" t="n">
        <v>150</v>
      </c>
      <c r="C671" t="inlineStr">
        <is>
          <t xml:space="preserve">CONCLUIDO	</t>
        </is>
      </c>
      <c r="D671" t="n">
        <v>12.0442</v>
      </c>
      <c r="E671" t="n">
        <v>8.300000000000001</v>
      </c>
      <c r="F671" t="n">
        <v>5.08</v>
      </c>
      <c r="G671" t="n">
        <v>76.25</v>
      </c>
      <c r="H671" t="n">
        <v>1.44</v>
      </c>
      <c r="I671" t="n">
        <v>4</v>
      </c>
      <c r="J671" t="n">
        <v>362.83</v>
      </c>
      <c r="K671" t="n">
        <v>61.82</v>
      </c>
      <c r="L671" t="n">
        <v>29.25</v>
      </c>
      <c r="M671" t="n">
        <v>2</v>
      </c>
      <c r="N671" t="n">
        <v>121.75</v>
      </c>
      <c r="O671" t="n">
        <v>44982.86</v>
      </c>
      <c r="P671" t="n">
        <v>85.26000000000001</v>
      </c>
      <c r="Q671" t="n">
        <v>202.81</v>
      </c>
      <c r="R671" t="n">
        <v>19.03</v>
      </c>
      <c r="S671" t="n">
        <v>13.89</v>
      </c>
      <c r="T671" t="n">
        <v>893.46</v>
      </c>
      <c r="U671" t="n">
        <v>0.73</v>
      </c>
      <c r="V671" t="n">
        <v>0.76</v>
      </c>
      <c r="W671" t="n">
        <v>0.64</v>
      </c>
      <c r="X671" t="n">
        <v>0.05</v>
      </c>
      <c r="Y671" t="n">
        <v>1</v>
      </c>
      <c r="Z671" t="n">
        <v>10</v>
      </c>
    </row>
    <row r="672">
      <c r="A672" t="n">
        <v>114</v>
      </c>
      <c r="B672" t="n">
        <v>150</v>
      </c>
      <c r="C672" t="inlineStr">
        <is>
          <t xml:space="preserve">CONCLUIDO	</t>
        </is>
      </c>
      <c r="D672" t="n">
        <v>12.0434</v>
      </c>
      <c r="E672" t="n">
        <v>8.300000000000001</v>
      </c>
      <c r="F672" t="n">
        <v>5.08</v>
      </c>
      <c r="G672" t="n">
        <v>76.26000000000001</v>
      </c>
      <c r="H672" t="n">
        <v>1.45</v>
      </c>
      <c r="I672" t="n">
        <v>4</v>
      </c>
      <c r="J672" t="n">
        <v>363.5</v>
      </c>
      <c r="K672" t="n">
        <v>61.82</v>
      </c>
      <c r="L672" t="n">
        <v>29.5</v>
      </c>
      <c r="M672" t="n">
        <v>2</v>
      </c>
      <c r="N672" t="n">
        <v>122.18</v>
      </c>
      <c r="O672" t="n">
        <v>45065.64</v>
      </c>
      <c r="P672" t="n">
        <v>84.97</v>
      </c>
      <c r="Q672" t="n">
        <v>202.81</v>
      </c>
      <c r="R672" t="n">
        <v>19.06</v>
      </c>
      <c r="S672" t="n">
        <v>13.89</v>
      </c>
      <c r="T672" t="n">
        <v>911.48</v>
      </c>
      <c r="U672" t="n">
        <v>0.73</v>
      </c>
      <c r="V672" t="n">
        <v>0.76</v>
      </c>
      <c r="W672" t="n">
        <v>0.64</v>
      </c>
      <c r="X672" t="n">
        <v>0.05</v>
      </c>
      <c r="Y672" t="n">
        <v>1</v>
      </c>
      <c r="Z672" t="n">
        <v>10</v>
      </c>
    </row>
    <row r="673">
      <c r="A673" t="n">
        <v>115</v>
      </c>
      <c r="B673" t="n">
        <v>150</v>
      </c>
      <c r="C673" t="inlineStr">
        <is>
          <t xml:space="preserve">CONCLUIDO	</t>
        </is>
      </c>
      <c r="D673" t="n">
        <v>12.0401</v>
      </c>
      <c r="E673" t="n">
        <v>8.31</v>
      </c>
      <c r="F673" t="n">
        <v>5.09</v>
      </c>
      <c r="G673" t="n">
        <v>76.29000000000001</v>
      </c>
      <c r="H673" t="n">
        <v>1.46</v>
      </c>
      <c r="I673" t="n">
        <v>4</v>
      </c>
      <c r="J673" t="n">
        <v>364.17</v>
      </c>
      <c r="K673" t="n">
        <v>61.82</v>
      </c>
      <c r="L673" t="n">
        <v>29.75</v>
      </c>
      <c r="M673" t="n">
        <v>2</v>
      </c>
      <c r="N673" t="n">
        <v>122.6</v>
      </c>
      <c r="O673" t="n">
        <v>45148.66</v>
      </c>
      <c r="P673" t="n">
        <v>84.70999999999999</v>
      </c>
      <c r="Q673" t="n">
        <v>202.81</v>
      </c>
      <c r="R673" t="n">
        <v>19.07</v>
      </c>
      <c r="S673" t="n">
        <v>13.89</v>
      </c>
      <c r="T673" t="n">
        <v>916.01</v>
      </c>
      <c r="U673" t="n">
        <v>0.73</v>
      </c>
      <c r="V673" t="n">
        <v>0.76</v>
      </c>
      <c r="W673" t="n">
        <v>0.64</v>
      </c>
      <c r="X673" t="n">
        <v>0.05</v>
      </c>
      <c r="Y673" t="n">
        <v>1</v>
      </c>
      <c r="Z673" t="n">
        <v>10</v>
      </c>
    </row>
    <row r="674">
      <c r="A674" t="n">
        <v>116</v>
      </c>
      <c r="B674" t="n">
        <v>150</v>
      </c>
      <c r="C674" t="inlineStr">
        <is>
          <t xml:space="preserve">CONCLUIDO	</t>
        </is>
      </c>
      <c r="D674" t="n">
        <v>12.0365</v>
      </c>
      <c r="E674" t="n">
        <v>8.31</v>
      </c>
      <c r="F674" t="n">
        <v>5.09</v>
      </c>
      <c r="G674" t="n">
        <v>76.33</v>
      </c>
      <c r="H674" t="n">
        <v>1.47</v>
      </c>
      <c r="I674" t="n">
        <v>4</v>
      </c>
      <c r="J674" t="n">
        <v>364.85</v>
      </c>
      <c r="K674" t="n">
        <v>61.82</v>
      </c>
      <c r="L674" t="n">
        <v>30</v>
      </c>
      <c r="M674" t="n">
        <v>2</v>
      </c>
      <c r="N674" t="n">
        <v>123.02</v>
      </c>
      <c r="O674" t="n">
        <v>45231.92</v>
      </c>
      <c r="P674" t="n">
        <v>84.59</v>
      </c>
      <c r="Q674" t="n">
        <v>202.81</v>
      </c>
      <c r="R674" t="n">
        <v>19.18</v>
      </c>
      <c r="S674" t="n">
        <v>13.89</v>
      </c>
      <c r="T674" t="n">
        <v>970.62</v>
      </c>
      <c r="U674" t="n">
        <v>0.72</v>
      </c>
      <c r="V674" t="n">
        <v>0.76</v>
      </c>
      <c r="W674" t="n">
        <v>0.64</v>
      </c>
      <c r="X674" t="n">
        <v>0.05</v>
      </c>
      <c r="Y674" t="n">
        <v>1</v>
      </c>
      <c r="Z674" t="n">
        <v>10</v>
      </c>
    </row>
    <row r="675">
      <c r="A675" t="n">
        <v>117</v>
      </c>
      <c r="B675" t="n">
        <v>150</v>
      </c>
      <c r="C675" t="inlineStr">
        <is>
          <t xml:space="preserve">CONCLUIDO	</t>
        </is>
      </c>
      <c r="D675" t="n">
        <v>12.1503</v>
      </c>
      <c r="E675" t="n">
        <v>8.23</v>
      </c>
      <c r="F675" t="n">
        <v>5.07</v>
      </c>
      <c r="G675" t="n">
        <v>101.33</v>
      </c>
      <c r="H675" t="n">
        <v>1.48</v>
      </c>
      <c r="I675" t="n">
        <v>3</v>
      </c>
      <c r="J675" t="n">
        <v>365.52</v>
      </c>
      <c r="K675" t="n">
        <v>61.82</v>
      </c>
      <c r="L675" t="n">
        <v>30.25</v>
      </c>
      <c r="M675" t="n">
        <v>1</v>
      </c>
      <c r="N675" t="n">
        <v>123.45</v>
      </c>
      <c r="O675" t="n">
        <v>45315.43</v>
      </c>
      <c r="P675" t="n">
        <v>84.09</v>
      </c>
      <c r="Q675" t="n">
        <v>202.81</v>
      </c>
      <c r="R675" t="n">
        <v>18.49</v>
      </c>
      <c r="S675" t="n">
        <v>13.89</v>
      </c>
      <c r="T675" t="n">
        <v>632</v>
      </c>
      <c r="U675" t="n">
        <v>0.75</v>
      </c>
      <c r="V675" t="n">
        <v>0.76</v>
      </c>
      <c r="W675" t="n">
        <v>0.64</v>
      </c>
      <c r="X675" t="n">
        <v>0.03</v>
      </c>
      <c r="Y675" t="n">
        <v>1</v>
      </c>
      <c r="Z675" t="n">
        <v>10</v>
      </c>
    </row>
    <row r="676">
      <c r="A676" t="n">
        <v>118</v>
      </c>
      <c r="B676" t="n">
        <v>150</v>
      </c>
      <c r="C676" t="inlineStr">
        <is>
          <t xml:space="preserve">CONCLUIDO	</t>
        </is>
      </c>
      <c r="D676" t="n">
        <v>12.1441</v>
      </c>
      <c r="E676" t="n">
        <v>8.23</v>
      </c>
      <c r="F676" t="n">
        <v>5.07</v>
      </c>
      <c r="G676" t="n">
        <v>101.41</v>
      </c>
      <c r="H676" t="n">
        <v>1.49</v>
      </c>
      <c r="I676" t="n">
        <v>3</v>
      </c>
      <c r="J676" t="n">
        <v>366.2</v>
      </c>
      <c r="K676" t="n">
        <v>61.82</v>
      </c>
      <c r="L676" t="n">
        <v>30.5</v>
      </c>
      <c r="M676" t="n">
        <v>1</v>
      </c>
      <c r="N676" t="n">
        <v>123.88</v>
      </c>
      <c r="O676" t="n">
        <v>45399.2</v>
      </c>
      <c r="P676" t="n">
        <v>84.31</v>
      </c>
      <c r="Q676" t="n">
        <v>202.81</v>
      </c>
      <c r="R676" t="n">
        <v>18.63</v>
      </c>
      <c r="S676" t="n">
        <v>13.89</v>
      </c>
      <c r="T676" t="n">
        <v>700.48</v>
      </c>
      <c r="U676" t="n">
        <v>0.75</v>
      </c>
      <c r="V676" t="n">
        <v>0.76</v>
      </c>
      <c r="W676" t="n">
        <v>0.64</v>
      </c>
      <c r="X676" t="n">
        <v>0.03</v>
      </c>
      <c r="Y676" t="n">
        <v>1</v>
      </c>
      <c r="Z676" t="n">
        <v>10</v>
      </c>
    </row>
    <row r="677">
      <c r="A677" t="n">
        <v>119</v>
      </c>
      <c r="B677" t="n">
        <v>150</v>
      </c>
      <c r="C677" t="inlineStr">
        <is>
          <t xml:space="preserve">CONCLUIDO	</t>
        </is>
      </c>
      <c r="D677" t="n">
        <v>12.1445</v>
      </c>
      <c r="E677" t="n">
        <v>8.23</v>
      </c>
      <c r="F677" t="n">
        <v>5.07</v>
      </c>
      <c r="G677" t="n">
        <v>101.41</v>
      </c>
      <c r="H677" t="n">
        <v>1.49</v>
      </c>
      <c r="I677" t="n">
        <v>3</v>
      </c>
      <c r="J677" t="n">
        <v>366.88</v>
      </c>
      <c r="K677" t="n">
        <v>61.82</v>
      </c>
      <c r="L677" t="n">
        <v>30.75</v>
      </c>
      <c r="M677" t="n">
        <v>1</v>
      </c>
      <c r="N677" t="n">
        <v>124.31</v>
      </c>
      <c r="O677" t="n">
        <v>45483.22</v>
      </c>
      <c r="P677" t="n">
        <v>84.43000000000001</v>
      </c>
      <c r="Q677" t="n">
        <v>202.81</v>
      </c>
      <c r="R677" t="n">
        <v>18.64</v>
      </c>
      <c r="S677" t="n">
        <v>13.89</v>
      </c>
      <c r="T677" t="n">
        <v>702.62</v>
      </c>
      <c r="U677" t="n">
        <v>0.75</v>
      </c>
      <c r="V677" t="n">
        <v>0.76</v>
      </c>
      <c r="W677" t="n">
        <v>0.64</v>
      </c>
      <c r="X677" t="n">
        <v>0.03</v>
      </c>
      <c r="Y677" t="n">
        <v>1</v>
      </c>
      <c r="Z677" t="n">
        <v>10</v>
      </c>
    </row>
    <row r="678">
      <c r="A678" t="n">
        <v>120</v>
      </c>
      <c r="B678" t="n">
        <v>150</v>
      </c>
      <c r="C678" t="inlineStr">
        <is>
          <t xml:space="preserve">CONCLUIDO	</t>
        </is>
      </c>
      <c r="D678" t="n">
        <v>12.1453</v>
      </c>
      <c r="E678" t="n">
        <v>8.23</v>
      </c>
      <c r="F678" t="n">
        <v>5.07</v>
      </c>
      <c r="G678" t="n">
        <v>101.39</v>
      </c>
      <c r="H678" t="n">
        <v>1.5</v>
      </c>
      <c r="I678" t="n">
        <v>3</v>
      </c>
      <c r="J678" t="n">
        <v>367.57</v>
      </c>
      <c r="K678" t="n">
        <v>61.82</v>
      </c>
      <c r="L678" t="n">
        <v>31</v>
      </c>
      <c r="M678" t="n">
        <v>1</v>
      </c>
      <c r="N678" t="n">
        <v>124.74</v>
      </c>
      <c r="O678" t="n">
        <v>45567.49</v>
      </c>
      <c r="P678" t="n">
        <v>84.58</v>
      </c>
      <c r="Q678" t="n">
        <v>202.81</v>
      </c>
      <c r="R678" t="n">
        <v>18.62</v>
      </c>
      <c r="S678" t="n">
        <v>13.89</v>
      </c>
      <c r="T678" t="n">
        <v>696.4400000000001</v>
      </c>
      <c r="U678" t="n">
        <v>0.75</v>
      </c>
      <c r="V678" t="n">
        <v>0.76</v>
      </c>
      <c r="W678" t="n">
        <v>0.64</v>
      </c>
      <c r="X678" t="n">
        <v>0.03</v>
      </c>
      <c r="Y678" t="n">
        <v>1</v>
      </c>
      <c r="Z678" t="n">
        <v>10</v>
      </c>
    </row>
    <row r="679">
      <c r="A679" t="n">
        <v>121</v>
      </c>
      <c r="B679" t="n">
        <v>150</v>
      </c>
      <c r="C679" t="inlineStr">
        <is>
          <t xml:space="preserve">CONCLUIDO	</t>
        </is>
      </c>
      <c r="D679" t="n">
        <v>12.1457</v>
      </c>
      <c r="E679" t="n">
        <v>8.23</v>
      </c>
      <c r="F679" t="n">
        <v>5.07</v>
      </c>
      <c r="G679" t="n">
        <v>101.39</v>
      </c>
      <c r="H679" t="n">
        <v>1.51</v>
      </c>
      <c r="I679" t="n">
        <v>3</v>
      </c>
      <c r="J679" t="n">
        <v>368.25</v>
      </c>
      <c r="K679" t="n">
        <v>61.82</v>
      </c>
      <c r="L679" t="n">
        <v>31.25</v>
      </c>
      <c r="M679" t="n">
        <v>1</v>
      </c>
      <c r="N679" t="n">
        <v>125.18</v>
      </c>
      <c r="O679" t="n">
        <v>45652.02</v>
      </c>
      <c r="P679" t="n">
        <v>84.70999999999999</v>
      </c>
      <c r="Q679" t="n">
        <v>202.81</v>
      </c>
      <c r="R679" t="n">
        <v>18.56</v>
      </c>
      <c r="S679" t="n">
        <v>13.89</v>
      </c>
      <c r="T679" t="n">
        <v>665.8099999999999</v>
      </c>
      <c r="U679" t="n">
        <v>0.75</v>
      </c>
      <c r="V679" t="n">
        <v>0.76</v>
      </c>
      <c r="W679" t="n">
        <v>0.64</v>
      </c>
      <c r="X679" t="n">
        <v>0.03</v>
      </c>
      <c r="Y679" t="n">
        <v>1</v>
      </c>
      <c r="Z679" t="n">
        <v>10</v>
      </c>
    </row>
    <row r="680">
      <c r="A680" t="n">
        <v>122</v>
      </c>
      <c r="B680" t="n">
        <v>150</v>
      </c>
      <c r="C680" t="inlineStr">
        <is>
          <t xml:space="preserve">CONCLUIDO	</t>
        </is>
      </c>
      <c r="D680" t="n">
        <v>12.1474</v>
      </c>
      <c r="E680" t="n">
        <v>8.23</v>
      </c>
      <c r="F680" t="n">
        <v>5.07</v>
      </c>
      <c r="G680" t="n">
        <v>101.37</v>
      </c>
      <c r="H680" t="n">
        <v>1.52</v>
      </c>
      <c r="I680" t="n">
        <v>3</v>
      </c>
      <c r="J680" t="n">
        <v>368.94</v>
      </c>
      <c r="K680" t="n">
        <v>61.82</v>
      </c>
      <c r="L680" t="n">
        <v>31.5</v>
      </c>
      <c r="M680" t="n">
        <v>1</v>
      </c>
      <c r="N680" t="n">
        <v>125.62</v>
      </c>
      <c r="O680" t="n">
        <v>45736.8</v>
      </c>
      <c r="P680" t="n">
        <v>84.76000000000001</v>
      </c>
      <c r="Q680" t="n">
        <v>202.81</v>
      </c>
      <c r="R680" t="n">
        <v>18.51</v>
      </c>
      <c r="S680" t="n">
        <v>13.89</v>
      </c>
      <c r="T680" t="n">
        <v>641.61</v>
      </c>
      <c r="U680" t="n">
        <v>0.75</v>
      </c>
      <c r="V680" t="n">
        <v>0.76</v>
      </c>
      <c r="W680" t="n">
        <v>0.64</v>
      </c>
      <c r="X680" t="n">
        <v>0.03</v>
      </c>
      <c r="Y680" t="n">
        <v>1</v>
      </c>
      <c r="Z680" t="n">
        <v>10</v>
      </c>
    </row>
    <row r="681">
      <c r="A681" t="n">
        <v>123</v>
      </c>
      <c r="B681" t="n">
        <v>150</v>
      </c>
      <c r="C681" t="inlineStr">
        <is>
          <t xml:space="preserve">CONCLUIDO	</t>
        </is>
      </c>
      <c r="D681" t="n">
        <v>12.1503</v>
      </c>
      <c r="E681" t="n">
        <v>8.23</v>
      </c>
      <c r="F681" t="n">
        <v>5.07</v>
      </c>
      <c r="G681" t="n">
        <v>101.33</v>
      </c>
      <c r="H681" t="n">
        <v>1.53</v>
      </c>
      <c r="I681" t="n">
        <v>3</v>
      </c>
      <c r="J681" t="n">
        <v>369.63</v>
      </c>
      <c r="K681" t="n">
        <v>61.82</v>
      </c>
      <c r="L681" t="n">
        <v>31.75</v>
      </c>
      <c r="M681" t="n">
        <v>1</v>
      </c>
      <c r="N681" t="n">
        <v>126.06</v>
      </c>
      <c r="O681" t="n">
        <v>45821.85</v>
      </c>
      <c r="P681" t="n">
        <v>84.84999999999999</v>
      </c>
      <c r="Q681" t="n">
        <v>202.81</v>
      </c>
      <c r="R681" t="n">
        <v>18.49</v>
      </c>
      <c r="S681" t="n">
        <v>13.89</v>
      </c>
      <c r="T681" t="n">
        <v>628.28</v>
      </c>
      <c r="U681" t="n">
        <v>0.75</v>
      </c>
      <c r="V681" t="n">
        <v>0.76</v>
      </c>
      <c r="W681" t="n">
        <v>0.64</v>
      </c>
      <c r="X681" t="n">
        <v>0.03</v>
      </c>
      <c r="Y681" t="n">
        <v>1</v>
      </c>
      <c r="Z681" t="n">
        <v>10</v>
      </c>
    </row>
    <row r="682">
      <c r="A682" t="n">
        <v>124</v>
      </c>
      <c r="B682" t="n">
        <v>150</v>
      </c>
      <c r="C682" t="inlineStr">
        <is>
          <t xml:space="preserve">CONCLUIDO	</t>
        </is>
      </c>
      <c r="D682" t="n">
        <v>12.1486</v>
      </c>
      <c r="E682" t="n">
        <v>8.23</v>
      </c>
      <c r="F682" t="n">
        <v>5.07</v>
      </c>
      <c r="G682" t="n">
        <v>101.35</v>
      </c>
      <c r="H682" t="n">
        <v>1.54</v>
      </c>
      <c r="I682" t="n">
        <v>3</v>
      </c>
      <c r="J682" t="n">
        <v>370.32</v>
      </c>
      <c r="K682" t="n">
        <v>61.82</v>
      </c>
      <c r="L682" t="n">
        <v>32</v>
      </c>
      <c r="M682" t="n">
        <v>1</v>
      </c>
      <c r="N682" t="n">
        <v>126.5</v>
      </c>
      <c r="O682" t="n">
        <v>45907.3</v>
      </c>
      <c r="P682" t="n">
        <v>84.89</v>
      </c>
      <c r="Q682" t="n">
        <v>202.81</v>
      </c>
      <c r="R682" t="n">
        <v>18.49</v>
      </c>
      <c r="S682" t="n">
        <v>13.89</v>
      </c>
      <c r="T682" t="n">
        <v>629.66</v>
      </c>
      <c r="U682" t="n">
        <v>0.75</v>
      </c>
      <c r="V682" t="n">
        <v>0.76</v>
      </c>
      <c r="W682" t="n">
        <v>0.64</v>
      </c>
      <c r="X682" t="n">
        <v>0.03</v>
      </c>
      <c r="Y682" t="n">
        <v>1</v>
      </c>
      <c r="Z682" t="n">
        <v>10</v>
      </c>
    </row>
    <row r="683">
      <c r="A683" t="n">
        <v>125</v>
      </c>
      <c r="B683" t="n">
        <v>150</v>
      </c>
      <c r="C683" t="inlineStr">
        <is>
          <t xml:space="preserve">CONCLUIDO	</t>
        </is>
      </c>
      <c r="D683" t="n">
        <v>12.147</v>
      </c>
      <c r="E683" t="n">
        <v>8.23</v>
      </c>
      <c r="F683" t="n">
        <v>5.07</v>
      </c>
      <c r="G683" t="n">
        <v>101.37</v>
      </c>
      <c r="H683" t="n">
        <v>1.55</v>
      </c>
      <c r="I683" t="n">
        <v>3</v>
      </c>
      <c r="J683" t="n">
        <v>371.02</v>
      </c>
      <c r="K683" t="n">
        <v>61.82</v>
      </c>
      <c r="L683" t="n">
        <v>32.25</v>
      </c>
      <c r="M683" t="n">
        <v>1</v>
      </c>
      <c r="N683" t="n">
        <v>126.94</v>
      </c>
      <c r="O683" t="n">
        <v>45992.88</v>
      </c>
      <c r="P683" t="n">
        <v>85.06999999999999</v>
      </c>
      <c r="Q683" t="n">
        <v>202.81</v>
      </c>
      <c r="R683" t="n">
        <v>18.51</v>
      </c>
      <c r="S683" t="n">
        <v>13.89</v>
      </c>
      <c r="T683" t="n">
        <v>640.75</v>
      </c>
      <c r="U683" t="n">
        <v>0.75</v>
      </c>
      <c r="V683" t="n">
        <v>0.76</v>
      </c>
      <c r="W683" t="n">
        <v>0.64</v>
      </c>
      <c r="X683" t="n">
        <v>0.03</v>
      </c>
      <c r="Y683" t="n">
        <v>1</v>
      </c>
      <c r="Z683" t="n">
        <v>10</v>
      </c>
    </row>
    <row r="684">
      <c r="A684" t="n">
        <v>126</v>
      </c>
      <c r="B684" t="n">
        <v>150</v>
      </c>
      <c r="C684" t="inlineStr">
        <is>
          <t xml:space="preserve">CONCLUIDO	</t>
        </is>
      </c>
      <c r="D684" t="n">
        <v>12.1462</v>
      </c>
      <c r="E684" t="n">
        <v>8.23</v>
      </c>
      <c r="F684" t="n">
        <v>5.07</v>
      </c>
      <c r="G684" t="n">
        <v>101.38</v>
      </c>
      <c r="H684" t="n">
        <v>1.56</v>
      </c>
      <c r="I684" t="n">
        <v>3</v>
      </c>
      <c r="J684" t="n">
        <v>371.71</v>
      </c>
      <c r="K684" t="n">
        <v>61.82</v>
      </c>
      <c r="L684" t="n">
        <v>32.5</v>
      </c>
      <c r="M684" t="n">
        <v>1</v>
      </c>
      <c r="N684" t="n">
        <v>127.39</v>
      </c>
      <c r="O684" t="n">
        <v>46078.74</v>
      </c>
      <c r="P684" t="n">
        <v>85.2</v>
      </c>
      <c r="Q684" t="n">
        <v>202.81</v>
      </c>
      <c r="R684" t="n">
        <v>18.57</v>
      </c>
      <c r="S684" t="n">
        <v>13.89</v>
      </c>
      <c r="T684" t="n">
        <v>669</v>
      </c>
      <c r="U684" t="n">
        <v>0.75</v>
      </c>
      <c r="V684" t="n">
        <v>0.76</v>
      </c>
      <c r="W684" t="n">
        <v>0.64</v>
      </c>
      <c r="X684" t="n">
        <v>0.03</v>
      </c>
      <c r="Y684" t="n">
        <v>1</v>
      </c>
      <c r="Z684" t="n">
        <v>10</v>
      </c>
    </row>
    <row r="685">
      <c r="A685" t="n">
        <v>127</v>
      </c>
      <c r="B685" t="n">
        <v>150</v>
      </c>
      <c r="C685" t="inlineStr">
        <is>
          <t xml:space="preserve">CONCLUIDO	</t>
        </is>
      </c>
      <c r="D685" t="n">
        <v>12.1498</v>
      </c>
      <c r="E685" t="n">
        <v>8.23</v>
      </c>
      <c r="F685" t="n">
        <v>5.07</v>
      </c>
      <c r="G685" t="n">
        <v>101.33</v>
      </c>
      <c r="H685" t="n">
        <v>1.57</v>
      </c>
      <c r="I685" t="n">
        <v>3</v>
      </c>
      <c r="J685" t="n">
        <v>372.41</v>
      </c>
      <c r="K685" t="n">
        <v>61.82</v>
      </c>
      <c r="L685" t="n">
        <v>32.75</v>
      </c>
      <c r="M685" t="n">
        <v>1</v>
      </c>
      <c r="N685" t="n">
        <v>127.84</v>
      </c>
      <c r="O685" t="n">
        <v>46164.87</v>
      </c>
      <c r="P685" t="n">
        <v>85.38</v>
      </c>
      <c r="Q685" t="n">
        <v>202.81</v>
      </c>
      <c r="R685" t="n">
        <v>18.51</v>
      </c>
      <c r="S685" t="n">
        <v>13.89</v>
      </c>
      <c r="T685" t="n">
        <v>638.83</v>
      </c>
      <c r="U685" t="n">
        <v>0.75</v>
      </c>
      <c r="V685" t="n">
        <v>0.76</v>
      </c>
      <c r="W685" t="n">
        <v>0.64</v>
      </c>
      <c r="X685" t="n">
        <v>0.03</v>
      </c>
      <c r="Y685" t="n">
        <v>1</v>
      </c>
      <c r="Z685" t="n">
        <v>10</v>
      </c>
    </row>
    <row r="686">
      <c r="A686" t="n">
        <v>128</v>
      </c>
      <c r="B686" t="n">
        <v>150</v>
      </c>
      <c r="C686" t="inlineStr">
        <is>
          <t xml:space="preserve">CONCLUIDO	</t>
        </is>
      </c>
      <c r="D686" t="n">
        <v>12.1474</v>
      </c>
      <c r="E686" t="n">
        <v>8.23</v>
      </c>
      <c r="F686" t="n">
        <v>5.07</v>
      </c>
      <c r="G686" t="n">
        <v>101.37</v>
      </c>
      <c r="H686" t="n">
        <v>1.58</v>
      </c>
      <c r="I686" t="n">
        <v>3</v>
      </c>
      <c r="J686" t="n">
        <v>373.11</v>
      </c>
      <c r="K686" t="n">
        <v>61.82</v>
      </c>
      <c r="L686" t="n">
        <v>33</v>
      </c>
      <c r="M686" t="n">
        <v>1</v>
      </c>
      <c r="N686" t="n">
        <v>128.29</v>
      </c>
      <c r="O686" t="n">
        <v>46251.27</v>
      </c>
      <c r="P686" t="n">
        <v>85.59</v>
      </c>
      <c r="Q686" t="n">
        <v>202.81</v>
      </c>
      <c r="R686" t="n">
        <v>18.56</v>
      </c>
      <c r="S686" t="n">
        <v>13.89</v>
      </c>
      <c r="T686" t="n">
        <v>663.9299999999999</v>
      </c>
      <c r="U686" t="n">
        <v>0.75</v>
      </c>
      <c r="V686" t="n">
        <v>0.76</v>
      </c>
      <c r="W686" t="n">
        <v>0.64</v>
      </c>
      <c r="X686" t="n">
        <v>0.03</v>
      </c>
      <c r="Y686" t="n">
        <v>1</v>
      </c>
      <c r="Z686" t="n">
        <v>10</v>
      </c>
    </row>
    <row r="687">
      <c r="A687" t="n">
        <v>129</v>
      </c>
      <c r="B687" t="n">
        <v>150</v>
      </c>
      <c r="C687" t="inlineStr">
        <is>
          <t xml:space="preserve">CONCLUIDO	</t>
        </is>
      </c>
      <c r="D687" t="n">
        <v>12.1433</v>
      </c>
      <c r="E687" t="n">
        <v>8.24</v>
      </c>
      <c r="F687" t="n">
        <v>5.07</v>
      </c>
      <c r="G687" t="n">
        <v>101.42</v>
      </c>
      <c r="H687" t="n">
        <v>1.59</v>
      </c>
      <c r="I687" t="n">
        <v>3</v>
      </c>
      <c r="J687" t="n">
        <v>373.81</v>
      </c>
      <c r="K687" t="n">
        <v>61.82</v>
      </c>
      <c r="L687" t="n">
        <v>33.25</v>
      </c>
      <c r="M687" t="n">
        <v>1</v>
      </c>
      <c r="N687" t="n">
        <v>128.74</v>
      </c>
      <c r="O687" t="n">
        <v>46337.95</v>
      </c>
      <c r="P687" t="n">
        <v>85.76000000000001</v>
      </c>
      <c r="Q687" t="n">
        <v>202.81</v>
      </c>
      <c r="R687" t="n">
        <v>18.59</v>
      </c>
      <c r="S687" t="n">
        <v>13.89</v>
      </c>
      <c r="T687" t="n">
        <v>681.27</v>
      </c>
      <c r="U687" t="n">
        <v>0.75</v>
      </c>
      <c r="V687" t="n">
        <v>0.76</v>
      </c>
      <c r="W687" t="n">
        <v>0.64</v>
      </c>
      <c r="X687" t="n">
        <v>0.03</v>
      </c>
      <c r="Y687" t="n">
        <v>1</v>
      </c>
      <c r="Z687" t="n">
        <v>10</v>
      </c>
    </row>
    <row r="688">
      <c r="A688" t="n">
        <v>130</v>
      </c>
      <c r="B688" t="n">
        <v>150</v>
      </c>
      <c r="C688" t="inlineStr">
        <is>
          <t xml:space="preserve">CONCLUIDO	</t>
        </is>
      </c>
      <c r="D688" t="n">
        <v>12.1433</v>
      </c>
      <c r="E688" t="n">
        <v>8.24</v>
      </c>
      <c r="F688" t="n">
        <v>5.07</v>
      </c>
      <c r="G688" t="n">
        <v>101.42</v>
      </c>
      <c r="H688" t="n">
        <v>1.6</v>
      </c>
      <c r="I688" t="n">
        <v>3</v>
      </c>
      <c r="J688" t="n">
        <v>374.52</v>
      </c>
      <c r="K688" t="n">
        <v>61.82</v>
      </c>
      <c r="L688" t="n">
        <v>33.5</v>
      </c>
      <c r="M688" t="n">
        <v>1</v>
      </c>
      <c r="N688" t="n">
        <v>129.2</v>
      </c>
      <c r="O688" t="n">
        <v>46424.91</v>
      </c>
      <c r="P688" t="n">
        <v>85.84999999999999</v>
      </c>
      <c r="Q688" t="n">
        <v>202.81</v>
      </c>
      <c r="R688" t="n">
        <v>18.66</v>
      </c>
      <c r="S688" t="n">
        <v>13.89</v>
      </c>
      <c r="T688" t="n">
        <v>714.5</v>
      </c>
      <c r="U688" t="n">
        <v>0.74</v>
      </c>
      <c r="V688" t="n">
        <v>0.76</v>
      </c>
      <c r="W688" t="n">
        <v>0.64</v>
      </c>
      <c r="X688" t="n">
        <v>0.03</v>
      </c>
      <c r="Y688" t="n">
        <v>1</v>
      </c>
      <c r="Z688" t="n">
        <v>10</v>
      </c>
    </row>
    <row r="689">
      <c r="A689" t="n">
        <v>131</v>
      </c>
      <c r="B689" t="n">
        <v>150</v>
      </c>
      <c r="C689" t="inlineStr">
        <is>
          <t xml:space="preserve">CONCLUIDO	</t>
        </is>
      </c>
      <c r="D689" t="n">
        <v>12.1429</v>
      </c>
      <c r="E689" t="n">
        <v>8.24</v>
      </c>
      <c r="F689" t="n">
        <v>5.07</v>
      </c>
      <c r="G689" t="n">
        <v>101.43</v>
      </c>
      <c r="H689" t="n">
        <v>1.6</v>
      </c>
      <c r="I689" t="n">
        <v>3</v>
      </c>
      <c r="J689" t="n">
        <v>375.23</v>
      </c>
      <c r="K689" t="n">
        <v>61.82</v>
      </c>
      <c r="L689" t="n">
        <v>33.75</v>
      </c>
      <c r="M689" t="n">
        <v>1</v>
      </c>
      <c r="N689" t="n">
        <v>129.65</v>
      </c>
      <c r="O689" t="n">
        <v>46512.15</v>
      </c>
      <c r="P689" t="n">
        <v>85.86</v>
      </c>
      <c r="Q689" t="n">
        <v>202.81</v>
      </c>
      <c r="R689" t="n">
        <v>18.6</v>
      </c>
      <c r="S689" t="n">
        <v>13.89</v>
      </c>
      <c r="T689" t="n">
        <v>686.02</v>
      </c>
      <c r="U689" t="n">
        <v>0.75</v>
      </c>
      <c r="V689" t="n">
        <v>0.76</v>
      </c>
      <c r="W689" t="n">
        <v>0.64</v>
      </c>
      <c r="X689" t="n">
        <v>0.03</v>
      </c>
      <c r="Y689" t="n">
        <v>1</v>
      </c>
      <c r="Z689" t="n">
        <v>10</v>
      </c>
    </row>
    <row r="690">
      <c r="A690" t="n">
        <v>132</v>
      </c>
      <c r="B690" t="n">
        <v>150</v>
      </c>
      <c r="C690" t="inlineStr">
        <is>
          <t xml:space="preserve">CONCLUIDO	</t>
        </is>
      </c>
      <c r="D690" t="n">
        <v>12.1466</v>
      </c>
      <c r="E690" t="n">
        <v>8.23</v>
      </c>
      <c r="F690" t="n">
        <v>5.07</v>
      </c>
      <c r="G690" t="n">
        <v>101.38</v>
      </c>
      <c r="H690" t="n">
        <v>1.61</v>
      </c>
      <c r="I690" t="n">
        <v>3</v>
      </c>
      <c r="J690" t="n">
        <v>375.93</v>
      </c>
      <c r="K690" t="n">
        <v>61.82</v>
      </c>
      <c r="L690" t="n">
        <v>34</v>
      </c>
      <c r="M690" t="n">
        <v>1</v>
      </c>
      <c r="N690" t="n">
        <v>130.11</v>
      </c>
      <c r="O690" t="n">
        <v>46599.68</v>
      </c>
      <c r="P690" t="n">
        <v>85.79000000000001</v>
      </c>
      <c r="Q690" t="n">
        <v>202.81</v>
      </c>
      <c r="R690" t="n">
        <v>18.54</v>
      </c>
      <c r="S690" t="n">
        <v>13.89</v>
      </c>
      <c r="T690" t="n">
        <v>652.8200000000001</v>
      </c>
      <c r="U690" t="n">
        <v>0.75</v>
      </c>
      <c r="V690" t="n">
        <v>0.76</v>
      </c>
      <c r="W690" t="n">
        <v>0.64</v>
      </c>
      <c r="X690" t="n">
        <v>0.03</v>
      </c>
      <c r="Y690" t="n">
        <v>1</v>
      </c>
      <c r="Z690" t="n">
        <v>10</v>
      </c>
    </row>
    <row r="691">
      <c r="A691" t="n">
        <v>133</v>
      </c>
      <c r="B691" t="n">
        <v>150</v>
      </c>
      <c r="C691" t="inlineStr">
        <is>
          <t xml:space="preserve">CONCLUIDO	</t>
        </is>
      </c>
      <c r="D691" t="n">
        <v>12.1474</v>
      </c>
      <c r="E691" t="n">
        <v>8.23</v>
      </c>
      <c r="F691" t="n">
        <v>5.07</v>
      </c>
      <c r="G691" t="n">
        <v>101.37</v>
      </c>
      <c r="H691" t="n">
        <v>1.62</v>
      </c>
      <c r="I691" t="n">
        <v>3</v>
      </c>
      <c r="J691" t="n">
        <v>376.65</v>
      </c>
      <c r="K691" t="n">
        <v>61.82</v>
      </c>
      <c r="L691" t="n">
        <v>34.25</v>
      </c>
      <c r="M691" t="n">
        <v>1</v>
      </c>
      <c r="N691" t="n">
        <v>130.58</v>
      </c>
      <c r="O691" t="n">
        <v>46687.5</v>
      </c>
      <c r="P691" t="n">
        <v>85.97</v>
      </c>
      <c r="Q691" t="n">
        <v>202.81</v>
      </c>
      <c r="R691" t="n">
        <v>18.57</v>
      </c>
      <c r="S691" t="n">
        <v>13.89</v>
      </c>
      <c r="T691" t="n">
        <v>670.29</v>
      </c>
      <c r="U691" t="n">
        <v>0.75</v>
      </c>
      <c r="V691" t="n">
        <v>0.76</v>
      </c>
      <c r="W691" t="n">
        <v>0.64</v>
      </c>
      <c r="X691" t="n">
        <v>0.03</v>
      </c>
      <c r="Y691" t="n">
        <v>1</v>
      </c>
      <c r="Z691" t="n">
        <v>10</v>
      </c>
    </row>
    <row r="692">
      <c r="A692" t="n">
        <v>134</v>
      </c>
      <c r="B692" t="n">
        <v>150</v>
      </c>
      <c r="C692" t="inlineStr">
        <is>
          <t xml:space="preserve">CONCLUIDO	</t>
        </is>
      </c>
      <c r="D692" t="n">
        <v>12.1449</v>
      </c>
      <c r="E692" t="n">
        <v>8.23</v>
      </c>
      <c r="F692" t="n">
        <v>5.07</v>
      </c>
      <c r="G692" t="n">
        <v>101.4</v>
      </c>
      <c r="H692" t="n">
        <v>1.63</v>
      </c>
      <c r="I692" t="n">
        <v>3</v>
      </c>
      <c r="J692" t="n">
        <v>377.36</v>
      </c>
      <c r="K692" t="n">
        <v>61.82</v>
      </c>
      <c r="L692" t="n">
        <v>34.5</v>
      </c>
      <c r="M692" t="n">
        <v>1</v>
      </c>
      <c r="N692" t="n">
        <v>131.04</v>
      </c>
      <c r="O692" t="n">
        <v>46775.73</v>
      </c>
      <c r="P692" t="n">
        <v>86.09</v>
      </c>
      <c r="Q692" t="n">
        <v>202.81</v>
      </c>
      <c r="R692" t="n">
        <v>18.64</v>
      </c>
      <c r="S692" t="n">
        <v>13.89</v>
      </c>
      <c r="T692" t="n">
        <v>705.36</v>
      </c>
      <c r="U692" t="n">
        <v>0.75</v>
      </c>
      <c r="V692" t="n">
        <v>0.76</v>
      </c>
      <c r="W692" t="n">
        <v>0.64</v>
      </c>
      <c r="X692" t="n">
        <v>0.03</v>
      </c>
      <c r="Y692" t="n">
        <v>1</v>
      </c>
      <c r="Z692" t="n">
        <v>10</v>
      </c>
    </row>
    <row r="693">
      <c r="A693" t="n">
        <v>135</v>
      </c>
      <c r="B693" t="n">
        <v>150</v>
      </c>
      <c r="C693" t="inlineStr">
        <is>
          <t xml:space="preserve">CONCLUIDO	</t>
        </is>
      </c>
      <c r="D693" t="n">
        <v>12.1429</v>
      </c>
      <c r="E693" t="n">
        <v>8.24</v>
      </c>
      <c r="F693" t="n">
        <v>5.07</v>
      </c>
      <c r="G693" t="n">
        <v>101.43</v>
      </c>
      <c r="H693" t="n">
        <v>1.64</v>
      </c>
      <c r="I693" t="n">
        <v>3</v>
      </c>
      <c r="J693" t="n">
        <v>378.08</v>
      </c>
      <c r="K693" t="n">
        <v>61.82</v>
      </c>
      <c r="L693" t="n">
        <v>34.75</v>
      </c>
      <c r="M693" t="n">
        <v>1</v>
      </c>
      <c r="N693" t="n">
        <v>131.51</v>
      </c>
      <c r="O693" t="n">
        <v>46864.14</v>
      </c>
      <c r="P693" t="n">
        <v>86.16</v>
      </c>
      <c r="Q693" t="n">
        <v>202.84</v>
      </c>
      <c r="R693" t="n">
        <v>18.68</v>
      </c>
      <c r="S693" t="n">
        <v>13.89</v>
      </c>
      <c r="T693" t="n">
        <v>725.51</v>
      </c>
      <c r="U693" t="n">
        <v>0.74</v>
      </c>
      <c r="V693" t="n">
        <v>0.76</v>
      </c>
      <c r="W693" t="n">
        <v>0.64</v>
      </c>
      <c r="X693" t="n">
        <v>0.03</v>
      </c>
      <c r="Y693" t="n">
        <v>1</v>
      </c>
      <c r="Z693" t="n">
        <v>10</v>
      </c>
    </row>
    <row r="694">
      <c r="A694" t="n">
        <v>136</v>
      </c>
      <c r="B694" t="n">
        <v>150</v>
      </c>
      <c r="C694" t="inlineStr">
        <is>
          <t xml:space="preserve">CONCLUIDO	</t>
        </is>
      </c>
      <c r="D694" t="n">
        <v>12.1392</v>
      </c>
      <c r="E694" t="n">
        <v>8.24</v>
      </c>
      <c r="F694" t="n">
        <v>5.07</v>
      </c>
      <c r="G694" t="n">
        <v>101.48</v>
      </c>
      <c r="H694" t="n">
        <v>1.65</v>
      </c>
      <c r="I694" t="n">
        <v>3</v>
      </c>
      <c r="J694" t="n">
        <v>378.8</v>
      </c>
      <c r="K694" t="n">
        <v>61.82</v>
      </c>
      <c r="L694" t="n">
        <v>35</v>
      </c>
      <c r="M694" t="n">
        <v>1</v>
      </c>
      <c r="N694" t="n">
        <v>131.98</v>
      </c>
      <c r="O694" t="n">
        <v>46952.84</v>
      </c>
      <c r="P694" t="n">
        <v>86.29000000000001</v>
      </c>
      <c r="Q694" t="n">
        <v>202.81</v>
      </c>
      <c r="R694" t="n">
        <v>18.73</v>
      </c>
      <c r="S694" t="n">
        <v>13.89</v>
      </c>
      <c r="T694" t="n">
        <v>748.99</v>
      </c>
      <c r="U694" t="n">
        <v>0.74</v>
      </c>
      <c r="V694" t="n">
        <v>0.76</v>
      </c>
      <c r="W694" t="n">
        <v>0.64</v>
      </c>
      <c r="X694" t="n">
        <v>0.04</v>
      </c>
      <c r="Y694" t="n">
        <v>1</v>
      </c>
      <c r="Z694" t="n">
        <v>10</v>
      </c>
    </row>
    <row r="695">
      <c r="A695" t="n">
        <v>137</v>
      </c>
      <c r="B695" t="n">
        <v>150</v>
      </c>
      <c r="C695" t="inlineStr">
        <is>
          <t xml:space="preserve">CONCLUIDO	</t>
        </is>
      </c>
      <c r="D695" t="n">
        <v>12.1437</v>
      </c>
      <c r="E695" t="n">
        <v>8.23</v>
      </c>
      <c r="F695" t="n">
        <v>5.07</v>
      </c>
      <c r="G695" t="n">
        <v>101.42</v>
      </c>
      <c r="H695" t="n">
        <v>1.66</v>
      </c>
      <c r="I695" t="n">
        <v>3</v>
      </c>
      <c r="J695" t="n">
        <v>379.52</v>
      </c>
      <c r="K695" t="n">
        <v>61.82</v>
      </c>
      <c r="L695" t="n">
        <v>35.25</v>
      </c>
      <c r="M695" t="n">
        <v>1</v>
      </c>
      <c r="N695" t="n">
        <v>132.45</v>
      </c>
      <c r="O695" t="n">
        <v>47041.84</v>
      </c>
      <c r="P695" t="n">
        <v>86.3</v>
      </c>
      <c r="Q695" t="n">
        <v>202.81</v>
      </c>
      <c r="R695" t="n">
        <v>18.66</v>
      </c>
      <c r="S695" t="n">
        <v>13.89</v>
      </c>
      <c r="T695" t="n">
        <v>715.5700000000001</v>
      </c>
      <c r="U695" t="n">
        <v>0.74</v>
      </c>
      <c r="V695" t="n">
        <v>0.76</v>
      </c>
      <c r="W695" t="n">
        <v>0.64</v>
      </c>
      <c r="X695" t="n">
        <v>0.03</v>
      </c>
      <c r="Y695" t="n">
        <v>1</v>
      </c>
      <c r="Z695" t="n">
        <v>10</v>
      </c>
    </row>
    <row r="696">
      <c r="A696" t="n">
        <v>138</v>
      </c>
      <c r="B696" t="n">
        <v>150</v>
      </c>
      <c r="C696" t="inlineStr">
        <is>
          <t xml:space="preserve">CONCLUIDO	</t>
        </is>
      </c>
      <c r="D696" t="n">
        <v>12.1429</v>
      </c>
      <c r="E696" t="n">
        <v>8.24</v>
      </c>
      <c r="F696" t="n">
        <v>5.07</v>
      </c>
      <c r="G696" t="n">
        <v>101.43</v>
      </c>
      <c r="H696" t="n">
        <v>1.67</v>
      </c>
      <c r="I696" t="n">
        <v>3</v>
      </c>
      <c r="J696" t="n">
        <v>380.24</v>
      </c>
      <c r="K696" t="n">
        <v>61.82</v>
      </c>
      <c r="L696" t="n">
        <v>35.5</v>
      </c>
      <c r="M696" t="n">
        <v>1</v>
      </c>
      <c r="N696" t="n">
        <v>132.92</v>
      </c>
      <c r="O696" t="n">
        <v>47131.15</v>
      </c>
      <c r="P696" t="n">
        <v>86.40000000000001</v>
      </c>
      <c r="Q696" t="n">
        <v>202.81</v>
      </c>
      <c r="R696" t="n">
        <v>18.63</v>
      </c>
      <c r="S696" t="n">
        <v>13.89</v>
      </c>
      <c r="T696" t="n">
        <v>701.75</v>
      </c>
      <c r="U696" t="n">
        <v>0.75</v>
      </c>
      <c r="V696" t="n">
        <v>0.76</v>
      </c>
      <c r="W696" t="n">
        <v>0.64</v>
      </c>
      <c r="X696" t="n">
        <v>0.03</v>
      </c>
      <c r="Y696" t="n">
        <v>1</v>
      </c>
      <c r="Z696" t="n">
        <v>10</v>
      </c>
    </row>
    <row r="697">
      <c r="A697" t="n">
        <v>139</v>
      </c>
      <c r="B697" t="n">
        <v>150</v>
      </c>
      <c r="C697" t="inlineStr">
        <is>
          <t xml:space="preserve">CONCLUIDO	</t>
        </is>
      </c>
      <c r="D697" t="n">
        <v>12.1457</v>
      </c>
      <c r="E697" t="n">
        <v>8.23</v>
      </c>
      <c r="F697" t="n">
        <v>5.07</v>
      </c>
      <c r="G697" t="n">
        <v>101.39</v>
      </c>
      <c r="H697" t="n">
        <v>1.67</v>
      </c>
      <c r="I697" t="n">
        <v>3</v>
      </c>
      <c r="J697" t="n">
        <v>380.97</v>
      </c>
      <c r="K697" t="n">
        <v>61.82</v>
      </c>
      <c r="L697" t="n">
        <v>35.75</v>
      </c>
      <c r="M697" t="n">
        <v>1</v>
      </c>
      <c r="N697" t="n">
        <v>133.4</v>
      </c>
      <c r="O697" t="n">
        <v>47220.77</v>
      </c>
      <c r="P697" t="n">
        <v>86.48</v>
      </c>
      <c r="Q697" t="n">
        <v>202.81</v>
      </c>
      <c r="R697" t="n">
        <v>18.57</v>
      </c>
      <c r="S697" t="n">
        <v>13.89</v>
      </c>
      <c r="T697" t="n">
        <v>671.41</v>
      </c>
      <c r="U697" t="n">
        <v>0.75</v>
      </c>
      <c r="V697" t="n">
        <v>0.76</v>
      </c>
      <c r="W697" t="n">
        <v>0.64</v>
      </c>
      <c r="X697" t="n">
        <v>0.03</v>
      </c>
      <c r="Y697" t="n">
        <v>1</v>
      </c>
      <c r="Z697" t="n">
        <v>10</v>
      </c>
    </row>
    <row r="698">
      <c r="A698" t="n">
        <v>140</v>
      </c>
      <c r="B698" t="n">
        <v>150</v>
      </c>
      <c r="C698" t="inlineStr">
        <is>
          <t xml:space="preserve">CONCLUIDO	</t>
        </is>
      </c>
      <c r="D698" t="n">
        <v>12.1449</v>
      </c>
      <c r="E698" t="n">
        <v>8.23</v>
      </c>
      <c r="F698" t="n">
        <v>5.07</v>
      </c>
      <c r="G698" t="n">
        <v>101.4</v>
      </c>
      <c r="H698" t="n">
        <v>1.68</v>
      </c>
      <c r="I698" t="n">
        <v>3</v>
      </c>
      <c r="J698" t="n">
        <v>381.7</v>
      </c>
      <c r="K698" t="n">
        <v>61.82</v>
      </c>
      <c r="L698" t="n">
        <v>36</v>
      </c>
      <c r="M698" t="n">
        <v>1</v>
      </c>
      <c r="N698" t="n">
        <v>133.88</v>
      </c>
      <c r="O698" t="n">
        <v>47310.69</v>
      </c>
      <c r="P698" t="n">
        <v>86.55</v>
      </c>
      <c r="Q698" t="n">
        <v>202.81</v>
      </c>
      <c r="R698" t="n">
        <v>18.64</v>
      </c>
      <c r="S698" t="n">
        <v>13.89</v>
      </c>
      <c r="T698" t="n">
        <v>703.4299999999999</v>
      </c>
      <c r="U698" t="n">
        <v>0.75</v>
      </c>
      <c r="V698" t="n">
        <v>0.76</v>
      </c>
      <c r="W698" t="n">
        <v>0.64</v>
      </c>
      <c r="X698" t="n">
        <v>0.03</v>
      </c>
      <c r="Y698" t="n">
        <v>1</v>
      </c>
      <c r="Z698" t="n">
        <v>10</v>
      </c>
    </row>
    <row r="699">
      <c r="A699" t="n">
        <v>141</v>
      </c>
      <c r="B699" t="n">
        <v>150</v>
      </c>
      <c r="C699" t="inlineStr">
        <is>
          <t xml:space="preserve">CONCLUIDO	</t>
        </is>
      </c>
      <c r="D699" t="n">
        <v>12.1392</v>
      </c>
      <c r="E699" t="n">
        <v>8.24</v>
      </c>
      <c r="F699" t="n">
        <v>5.07</v>
      </c>
      <c r="G699" t="n">
        <v>101.48</v>
      </c>
      <c r="H699" t="n">
        <v>1.69</v>
      </c>
      <c r="I699" t="n">
        <v>3</v>
      </c>
      <c r="J699" t="n">
        <v>382.43</v>
      </c>
      <c r="K699" t="n">
        <v>61.82</v>
      </c>
      <c r="L699" t="n">
        <v>36.25</v>
      </c>
      <c r="M699" t="n">
        <v>1</v>
      </c>
      <c r="N699" t="n">
        <v>134.36</v>
      </c>
      <c r="O699" t="n">
        <v>47400.92</v>
      </c>
      <c r="P699" t="n">
        <v>86.68000000000001</v>
      </c>
      <c r="Q699" t="n">
        <v>202.82</v>
      </c>
      <c r="R699" t="n">
        <v>18.72</v>
      </c>
      <c r="S699" t="n">
        <v>13.89</v>
      </c>
      <c r="T699" t="n">
        <v>743.23</v>
      </c>
      <c r="U699" t="n">
        <v>0.74</v>
      </c>
      <c r="V699" t="n">
        <v>0.76</v>
      </c>
      <c r="W699" t="n">
        <v>0.64</v>
      </c>
      <c r="X699" t="n">
        <v>0.04</v>
      </c>
      <c r="Y699" t="n">
        <v>1</v>
      </c>
      <c r="Z699" t="n">
        <v>10</v>
      </c>
    </row>
    <row r="700">
      <c r="A700" t="n">
        <v>142</v>
      </c>
      <c r="B700" t="n">
        <v>150</v>
      </c>
      <c r="C700" t="inlineStr">
        <is>
          <t xml:space="preserve">CONCLUIDO	</t>
        </is>
      </c>
      <c r="D700" t="n">
        <v>12.1392</v>
      </c>
      <c r="E700" t="n">
        <v>8.24</v>
      </c>
      <c r="F700" t="n">
        <v>5.07</v>
      </c>
      <c r="G700" t="n">
        <v>101.48</v>
      </c>
      <c r="H700" t="n">
        <v>1.7</v>
      </c>
      <c r="I700" t="n">
        <v>3</v>
      </c>
      <c r="J700" t="n">
        <v>383.17</v>
      </c>
      <c r="K700" t="n">
        <v>61.82</v>
      </c>
      <c r="L700" t="n">
        <v>36.5</v>
      </c>
      <c r="M700" t="n">
        <v>1</v>
      </c>
      <c r="N700" t="n">
        <v>134.84</v>
      </c>
      <c r="O700" t="n">
        <v>47491.48</v>
      </c>
      <c r="P700" t="n">
        <v>86.72</v>
      </c>
      <c r="Q700" t="n">
        <v>202.81</v>
      </c>
      <c r="R700" t="n">
        <v>18.67</v>
      </c>
      <c r="S700" t="n">
        <v>13.89</v>
      </c>
      <c r="T700" t="n">
        <v>720.24</v>
      </c>
      <c r="U700" t="n">
        <v>0.74</v>
      </c>
      <c r="V700" t="n">
        <v>0.76</v>
      </c>
      <c r="W700" t="n">
        <v>0.64</v>
      </c>
      <c r="X700" t="n">
        <v>0.04</v>
      </c>
      <c r="Y700" t="n">
        <v>1</v>
      </c>
      <c r="Z700" t="n">
        <v>10</v>
      </c>
    </row>
    <row r="701">
      <c r="A701" t="n">
        <v>143</v>
      </c>
      <c r="B701" t="n">
        <v>150</v>
      </c>
      <c r="C701" t="inlineStr">
        <is>
          <t xml:space="preserve">CONCLUIDO	</t>
        </is>
      </c>
      <c r="D701" t="n">
        <v>12.1462</v>
      </c>
      <c r="E701" t="n">
        <v>8.23</v>
      </c>
      <c r="F701" t="n">
        <v>5.07</v>
      </c>
      <c r="G701" t="n">
        <v>101.38</v>
      </c>
      <c r="H701" t="n">
        <v>1.71</v>
      </c>
      <c r="I701" t="n">
        <v>3</v>
      </c>
      <c r="J701" t="n">
        <v>383.9</v>
      </c>
      <c r="K701" t="n">
        <v>61.82</v>
      </c>
      <c r="L701" t="n">
        <v>36.75</v>
      </c>
      <c r="M701" t="n">
        <v>1</v>
      </c>
      <c r="N701" t="n">
        <v>135.33</v>
      </c>
      <c r="O701" t="n">
        <v>47582.35</v>
      </c>
      <c r="P701" t="n">
        <v>86.69</v>
      </c>
      <c r="Q701" t="n">
        <v>202.81</v>
      </c>
      <c r="R701" t="n">
        <v>18.61</v>
      </c>
      <c r="S701" t="n">
        <v>13.89</v>
      </c>
      <c r="T701" t="n">
        <v>689.0700000000001</v>
      </c>
      <c r="U701" t="n">
        <v>0.75</v>
      </c>
      <c r="V701" t="n">
        <v>0.76</v>
      </c>
      <c r="W701" t="n">
        <v>0.64</v>
      </c>
      <c r="X701" t="n">
        <v>0.03</v>
      </c>
      <c r="Y701" t="n">
        <v>1</v>
      </c>
      <c r="Z701" t="n">
        <v>10</v>
      </c>
    </row>
    <row r="702">
      <c r="A702" t="n">
        <v>144</v>
      </c>
      <c r="B702" t="n">
        <v>150</v>
      </c>
      <c r="C702" t="inlineStr">
        <is>
          <t xml:space="preserve">CONCLUIDO	</t>
        </is>
      </c>
      <c r="D702" t="n">
        <v>12.1429</v>
      </c>
      <c r="E702" t="n">
        <v>8.24</v>
      </c>
      <c r="F702" t="n">
        <v>5.07</v>
      </c>
      <c r="G702" t="n">
        <v>101.43</v>
      </c>
      <c r="H702" t="n">
        <v>1.72</v>
      </c>
      <c r="I702" t="n">
        <v>3</v>
      </c>
      <c r="J702" t="n">
        <v>384.64</v>
      </c>
      <c r="K702" t="n">
        <v>61.82</v>
      </c>
      <c r="L702" t="n">
        <v>37</v>
      </c>
      <c r="M702" t="n">
        <v>1</v>
      </c>
      <c r="N702" t="n">
        <v>135.82</v>
      </c>
      <c r="O702" t="n">
        <v>47673.67</v>
      </c>
      <c r="P702" t="n">
        <v>86.75</v>
      </c>
      <c r="Q702" t="n">
        <v>202.81</v>
      </c>
      <c r="R702" t="n">
        <v>18.65</v>
      </c>
      <c r="S702" t="n">
        <v>13.89</v>
      </c>
      <c r="T702" t="n">
        <v>707.59</v>
      </c>
      <c r="U702" t="n">
        <v>0.75</v>
      </c>
      <c r="V702" t="n">
        <v>0.76</v>
      </c>
      <c r="W702" t="n">
        <v>0.64</v>
      </c>
      <c r="X702" t="n">
        <v>0.03</v>
      </c>
      <c r="Y702" t="n">
        <v>1</v>
      </c>
      <c r="Z702" t="n">
        <v>10</v>
      </c>
    </row>
    <row r="703">
      <c r="A703" t="n">
        <v>145</v>
      </c>
      <c r="B703" t="n">
        <v>150</v>
      </c>
      <c r="C703" t="inlineStr">
        <is>
          <t xml:space="preserve">CONCLUIDO	</t>
        </is>
      </c>
      <c r="D703" t="n">
        <v>12.1404</v>
      </c>
      <c r="E703" t="n">
        <v>8.24</v>
      </c>
      <c r="F703" t="n">
        <v>5.07</v>
      </c>
      <c r="G703" t="n">
        <v>101.46</v>
      </c>
      <c r="H703" t="n">
        <v>1.72</v>
      </c>
      <c r="I703" t="n">
        <v>3</v>
      </c>
      <c r="J703" t="n">
        <v>385.38</v>
      </c>
      <c r="K703" t="n">
        <v>61.82</v>
      </c>
      <c r="L703" t="n">
        <v>37.25</v>
      </c>
      <c r="M703" t="n">
        <v>1</v>
      </c>
      <c r="N703" t="n">
        <v>136.31</v>
      </c>
      <c r="O703" t="n">
        <v>47765.19</v>
      </c>
      <c r="P703" t="n">
        <v>86.78</v>
      </c>
      <c r="Q703" t="n">
        <v>202.81</v>
      </c>
      <c r="R703" t="n">
        <v>18.68</v>
      </c>
      <c r="S703" t="n">
        <v>13.89</v>
      </c>
      <c r="T703" t="n">
        <v>725.1</v>
      </c>
      <c r="U703" t="n">
        <v>0.74</v>
      </c>
      <c r="V703" t="n">
        <v>0.76</v>
      </c>
      <c r="W703" t="n">
        <v>0.64</v>
      </c>
      <c r="X703" t="n">
        <v>0.04</v>
      </c>
      <c r="Y703" t="n">
        <v>1</v>
      </c>
      <c r="Z703" t="n">
        <v>10</v>
      </c>
    </row>
    <row r="704">
      <c r="A704" t="n">
        <v>146</v>
      </c>
      <c r="B704" t="n">
        <v>150</v>
      </c>
      <c r="C704" t="inlineStr">
        <is>
          <t xml:space="preserve">CONCLUIDO	</t>
        </is>
      </c>
      <c r="D704" t="n">
        <v>12.1388</v>
      </c>
      <c r="E704" t="n">
        <v>8.24</v>
      </c>
      <c r="F704" t="n">
        <v>5.07</v>
      </c>
      <c r="G704" t="n">
        <v>101.48</v>
      </c>
      <c r="H704" t="n">
        <v>1.73</v>
      </c>
      <c r="I704" t="n">
        <v>3</v>
      </c>
      <c r="J704" t="n">
        <v>386.13</v>
      </c>
      <c r="K704" t="n">
        <v>61.82</v>
      </c>
      <c r="L704" t="n">
        <v>37.5</v>
      </c>
      <c r="M704" t="n">
        <v>1</v>
      </c>
      <c r="N704" t="n">
        <v>136.81</v>
      </c>
      <c r="O704" t="n">
        <v>47857.05</v>
      </c>
      <c r="P704" t="n">
        <v>86.93000000000001</v>
      </c>
      <c r="Q704" t="n">
        <v>202.81</v>
      </c>
      <c r="R704" t="n">
        <v>18.76</v>
      </c>
      <c r="S704" t="n">
        <v>13.89</v>
      </c>
      <c r="T704" t="n">
        <v>763.72</v>
      </c>
      <c r="U704" t="n">
        <v>0.74</v>
      </c>
      <c r="V704" t="n">
        <v>0.76</v>
      </c>
      <c r="W704" t="n">
        <v>0.64</v>
      </c>
      <c r="X704" t="n">
        <v>0.04</v>
      </c>
      <c r="Y704" t="n">
        <v>1</v>
      </c>
      <c r="Z704" t="n">
        <v>10</v>
      </c>
    </row>
    <row r="705">
      <c r="A705" t="n">
        <v>147</v>
      </c>
      <c r="B705" t="n">
        <v>150</v>
      </c>
      <c r="C705" t="inlineStr">
        <is>
          <t xml:space="preserve">CONCLUIDO	</t>
        </is>
      </c>
      <c r="D705" t="n">
        <v>12.1417</v>
      </c>
      <c r="E705" t="n">
        <v>8.24</v>
      </c>
      <c r="F705" t="n">
        <v>5.07</v>
      </c>
      <c r="G705" t="n">
        <v>101.44</v>
      </c>
      <c r="H705" t="n">
        <v>1.74</v>
      </c>
      <c r="I705" t="n">
        <v>3</v>
      </c>
      <c r="J705" t="n">
        <v>386.88</v>
      </c>
      <c r="K705" t="n">
        <v>61.82</v>
      </c>
      <c r="L705" t="n">
        <v>37.75</v>
      </c>
      <c r="M705" t="n">
        <v>1</v>
      </c>
      <c r="N705" t="n">
        <v>137.31</v>
      </c>
      <c r="O705" t="n">
        <v>47949.23</v>
      </c>
      <c r="P705" t="n">
        <v>86.90000000000001</v>
      </c>
      <c r="Q705" t="n">
        <v>202.81</v>
      </c>
      <c r="R705" t="n">
        <v>18.69</v>
      </c>
      <c r="S705" t="n">
        <v>13.89</v>
      </c>
      <c r="T705" t="n">
        <v>730.48</v>
      </c>
      <c r="U705" t="n">
        <v>0.74</v>
      </c>
      <c r="V705" t="n">
        <v>0.76</v>
      </c>
      <c r="W705" t="n">
        <v>0.64</v>
      </c>
      <c r="X705" t="n">
        <v>0.03</v>
      </c>
      <c r="Y705" t="n">
        <v>1</v>
      </c>
      <c r="Z705" t="n">
        <v>10</v>
      </c>
    </row>
    <row r="706">
      <c r="A706" t="n">
        <v>148</v>
      </c>
      <c r="B706" t="n">
        <v>150</v>
      </c>
      <c r="C706" t="inlineStr">
        <is>
          <t xml:space="preserve">CONCLUIDO	</t>
        </is>
      </c>
      <c r="D706" t="n">
        <v>12.1392</v>
      </c>
      <c r="E706" t="n">
        <v>8.24</v>
      </c>
      <c r="F706" t="n">
        <v>5.07</v>
      </c>
      <c r="G706" t="n">
        <v>101.48</v>
      </c>
      <c r="H706" t="n">
        <v>1.75</v>
      </c>
      <c r="I706" t="n">
        <v>3</v>
      </c>
      <c r="J706" t="n">
        <v>387.63</v>
      </c>
      <c r="K706" t="n">
        <v>61.82</v>
      </c>
      <c r="L706" t="n">
        <v>38</v>
      </c>
      <c r="M706" t="n">
        <v>1</v>
      </c>
      <c r="N706" t="n">
        <v>137.81</v>
      </c>
      <c r="O706" t="n">
        <v>48041.76</v>
      </c>
      <c r="P706" t="n">
        <v>86.95</v>
      </c>
      <c r="Q706" t="n">
        <v>202.81</v>
      </c>
      <c r="R706" t="n">
        <v>18.72</v>
      </c>
      <c r="S706" t="n">
        <v>13.89</v>
      </c>
      <c r="T706" t="n">
        <v>742.63</v>
      </c>
      <c r="U706" t="n">
        <v>0.74</v>
      </c>
      <c r="V706" t="n">
        <v>0.76</v>
      </c>
      <c r="W706" t="n">
        <v>0.64</v>
      </c>
      <c r="X706" t="n">
        <v>0.04</v>
      </c>
      <c r="Y706" t="n">
        <v>1</v>
      </c>
      <c r="Z706" t="n">
        <v>10</v>
      </c>
    </row>
    <row r="707">
      <c r="A707" t="n">
        <v>149</v>
      </c>
      <c r="B707" t="n">
        <v>150</v>
      </c>
      <c r="C707" t="inlineStr">
        <is>
          <t xml:space="preserve">CONCLUIDO	</t>
        </is>
      </c>
      <c r="D707" t="n">
        <v>12.1376</v>
      </c>
      <c r="E707" t="n">
        <v>8.24</v>
      </c>
      <c r="F707" t="n">
        <v>5.08</v>
      </c>
      <c r="G707" t="n">
        <v>101.5</v>
      </c>
      <c r="H707" t="n">
        <v>1.76</v>
      </c>
      <c r="I707" t="n">
        <v>3</v>
      </c>
      <c r="J707" t="n">
        <v>388.38</v>
      </c>
      <c r="K707" t="n">
        <v>61.82</v>
      </c>
      <c r="L707" t="n">
        <v>38.25</v>
      </c>
      <c r="M707" t="n">
        <v>1</v>
      </c>
      <c r="N707" t="n">
        <v>138.31</v>
      </c>
      <c r="O707" t="n">
        <v>48134.63</v>
      </c>
      <c r="P707" t="n">
        <v>87.09</v>
      </c>
      <c r="Q707" t="n">
        <v>202.81</v>
      </c>
      <c r="R707" t="n">
        <v>18.78</v>
      </c>
      <c r="S707" t="n">
        <v>13.89</v>
      </c>
      <c r="T707" t="n">
        <v>772.4299999999999</v>
      </c>
      <c r="U707" t="n">
        <v>0.74</v>
      </c>
      <c r="V707" t="n">
        <v>0.76</v>
      </c>
      <c r="W707" t="n">
        <v>0.64</v>
      </c>
      <c r="X707" t="n">
        <v>0.04</v>
      </c>
      <c r="Y707" t="n">
        <v>1</v>
      </c>
      <c r="Z707" t="n">
        <v>10</v>
      </c>
    </row>
    <row r="708">
      <c r="A708" t="n">
        <v>150</v>
      </c>
      <c r="B708" t="n">
        <v>150</v>
      </c>
      <c r="C708" t="inlineStr">
        <is>
          <t xml:space="preserve">CONCLUIDO	</t>
        </is>
      </c>
      <c r="D708" t="n">
        <v>12.1367</v>
      </c>
      <c r="E708" t="n">
        <v>8.24</v>
      </c>
      <c r="F708" t="n">
        <v>5.08</v>
      </c>
      <c r="G708" t="n">
        <v>101.51</v>
      </c>
      <c r="H708" t="n">
        <v>1.76</v>
      </c>
      <c r="I708" t="n">
        <v>3</v>
      </c>
      <c r="J708" t="n">
        <v>389.14</v>
      </c>
      <c r="K708" t="n">
        <v>61.82</v>
      </c>
      <c r="L708" t="n">
        <v>38.5</v>
      </c>
      <c r="M708" t="n">
        <v>1</v>
      </c>
      <c r="N708" t="n">
        <v>138.81</v>
      </c>
      <c r="O708" t="n">
        <v>48227.84</v>
      </c>
      <c r="P708" t="n">
        <v>87.17</v>
      </c>
      <c r="Q708" t="n">
        <v>202.81</v>
      </c>
      <c r="R708" t="n">
        <v>18.82</v>
      </c>
      <c r="S708" t="n">
        <v>13.89</v>
      </c>
      <c r="T708" t="n">
        <v>792.66</v>
      </c>
      <c r="U708" t="n">
        <v>0.74</v>
      </c>
      <c r="V708" t="n">
        <v>0.76</v>
      </c>
      <c r="W708" t="n">
        <v>0.64</v>
      </c>
      <c r="X708" t="n">
        <v>0.04</v>
      </c>
      <c r="Y708" t="n">
        <v>1</v>
      </c>
      <c r="Z708" t="n">
        <v>10</v>
      </c>
    </row>
    <row r="709">
      <c r="A709" t="n">
        <v>151</v>
      </c>
      <c r="B709" t="n">
        <v>150</v>
      </c>
      <c r="C709" t="inlineStr">
        <is>
          <t xml:space="preserve">CONCLUIDO	</t>
        </is>
      </c>
      <c r="D709" t="n">
        <v>12.1367</v>
      </c>
      <c r="E709" t="n">
        <v>8.24</v>
      </c>
      <c r="F709" t="n">
        <v>5.08</v>
      </c>
      <c r="G709" t="n">
        <v>101.51</v>
      </c>
      <c r="H709" t="n">
        <v>1.77</v>
      </c>
      <c r="I709" t="n">
        <v>3</v>
      </c>
      <c r="J709" t="n">
        <v>389.89</v>
      </c>
      <c r="K709" t="n">
        <v>61.82</v>
      </c>
      <c r="L709" t="n">
        <v>38.75</v>
      </c>
      <c r="M709" t="n">
        <v>1</v>
      </c>
      <c r="N709" t="n">
        <v>139.32</v>
      </c>
      <c r="O709" t="n">
        <v>48321.4</v>
      </c>
      <c r="P709" t="n">
        <v>87.3</v>
      </c>
      <c r="Q709" t="n">
        <v>202.81</v>
      </c>
      <c r="R709" t="n">
        <v>18.84</v>
      </c>
      <c r="S709" t="n">
        <v>13.89</v>
      </c>
      <c r="T709" t="n">
        <v>804.1900000000001</v>
      </c>
      <c r="U709" t="n">
        <v>0.74</v>
      </c>
      <c r="V709" t="n">
        <v>0.76</v>
      </c>
      <c r="W709" t="n">
        <v>0.64</v>
      </c>
      <c r="X709" t="n">
        <v>0.04</v>
      </c>
      <c r="Y709" t="n">
        <v>1</v>
      </c>
      <c r="Z709" t="n">
        <v>10</v>
      </c>
    </row>
    <row r="710">
      <c r="A710" t="n">
        <v>152</v>
      </c>
      <c r="B710" t="n">
        <v>150</v>
      </c>
      <c r="C710" t="inlineStr">
        <is>
          <t xml:space="preserve">CONCLUIDO	</t>
        </is>
      </c>
      <c r="D710" t="n">
        <v>12.1404</v>
      </c>
      <c r="E710" t="n">
        <v>8.24</v>
      </c>
      <c r="F710" t="n">
        <v>5.07</v>
      </c>
      <c r="G710" t="n">
        <v>101.46</v>
      </c>
      <c r="H710" t="n">
        <v>1.78</v>
      </c>
      <c r="I710" t="n">
        <v>3</v>
      </c>
      <c r="J710" t="n">
        <v>390.66</v>
      </c>
      <c r="K710" t="n">
        <v>61.82</v>
      </c>
      <c r="L710" t="n">
        <v>39</v>
      </c>
      <c r="M710" t="n">
        <v>1</v>
      </c>
      <c r="N710" t="n">
        <v>139.83</v>
      </c>
      <c r="O710" t="n">
        <v>48415.31</v>
      </c>
      <c r="P710" t="n">
        <v>87.29000000000001</v>
      </c>
      <c r="Q710" t="n">
        <v>202.81</v>
      </c>
      <c r="R710" t="n">
        <v>18.73</v>
      </c>
      <c r="S710" t="n">
        <v>13.89</v>
      </c>
      <c r="T710" t="n">
        <v>750.08</v>
      </c>
      <c r="U710" t="n">
        <v>0.74</v>
      </c>
      <c r="V710" t="n">
        <v>0.76</v>
      </c>
      <c r="W710" t="n">
        <v>0.64</v>
      </c>
      <c r="X710" t="n">
        <v>0.04</v>
      </c>
      <c r="Y710" t="n">
        <v>1</v>
      </c>
      <c r="Z710" t="n">
        <v>10</v>
      </c>
    </row>
    <row r="711">
      <c r="A711" t="n">
        <v>153</v>
      </c>
      <c r="B711" t="n">
        <v>150</v>
      </c>
      <c r="C711" t="inlineStr">
        <is>
          <t xml:space="preserve">CONCLUIDO	</t>
        </is>
      </c>
      <c r="D711" t="n">
        <v>12.1412</v>
      </c>
      <c r="E711" t="n">
        <v>8.24</v>
      </c>
      <c r="F711" t="n">
        <v>5.07</v>
      </c>
      <c r="G711" t="n">
        <v>101.45</v>
      </c>
      <c r="H711" t="n">
        <v>1.79</v>
      </c>
      <c r="I711" t="n">
        <v>3</v>
      </c>
      <c r="J711" t="n">
        <v>391.42</v>
      </c>
      <c r="K711" t="n">
        <v>61.82</v>
      </c>
      <c r="L711" t="n">
        <v>39.25</v>
      </c>
      <c r="M711" t="n">
        <v>1</v>
      </c>
      <c r="N711" t="n">
        <v>140.35</v>
      </c>
      <c r="O711" t="n">
        <v>48509.7</v>
      </c>
      <c r="P711" t="n">
        <v>87.28</v>
      </c>
      <c r="Q711" t="n">
        <v>202.81</v>
      </c>
      <c r="R711" t="n">
        <v>18.72</v>
      </c>
      <c r="S711" t="n">
        <v>13.89</v>
      </c>
      <c r="T711" t="n">
        <v>744.62</v>
      </c>
      <c r="U711" t="n">
        <v>0.74</v>
      </c>
      <c r="V711" t="n">
        <v>0.76</v>
      </c>
      <c r="W711" t="n">
        <v>0.64</v>
      </c>
      <c r="X711" t="n">
        <v>0.03</v>
      </c>
      <c r="Y711" t="n">
        <v>1</v>
      </c>
      <c r="Z711" t="n">
        <v>10</v>
      </c>
    </row>
    <row r="712">
      <c r="A712" t="n">
        <v>154</v>
      </c>
      <c r="B712" t="n">
        <v>150</v>
      </c>
      <c r="C712" t="inlineStr">
        <is>
          <t xml:space="preserve">CONCLUIDO	</t>
        </is>
      </c>
      <c r="D712" t="n">
        <v>12.1347</v>
      </c>
      <c r="E712" t="n">
        <v>8.24</v>
      </c>
      <c r="F712" t="n">
        <v>5.08</v>
      </c>
      <c r="G712" t="n">
        <v>101.54</v>
      </c>
      <c r="H712" t="n">
        <v>1.8</v>
      </c>
      <c r="I712" t="n">
        <v>3</v>
      </c>
      <c r="J712" t="n">
        <v>392.19</v>
      </c>
      <c r="K712" t="n">
        <v>61.82</v>
      </c>
      <c r="L712" t="n">
        <v>39.5</v>
      </c>
      <c r="M712" t="n">
        <v>1</v>
      </c>
      <c r="N712" t="n">
        <v>140.87</v>
      </c>
      <c r="O712" t="n">
        <v>48604.33</v>
      </c>
      <c r="P712" t="n">
        <v>87.41</v>
      </c>
      <c r="Q712" t="n">
        <v>202.81</v>
      </c>
      <c r="R712" t="n">
        <v>18.78</v>
      </c>
      <c r="S712" t="n">
        <v>13.89</v>
      </c>
      <c r="T712" t="n">
        <v>773.8099999999999</v>
      </c>
      <c r="U712" t="n">
        <v>0.74</v>
      </c>
      <c r="V712" t="n">
        <v>0.76</v>
      </c>
      <c r="W712" t="n">
        <v>0.64</v>
      </c>
      <c r="X712" t="n">
        <v>0.04</v>
      </c>
      <c r="Y712" t="n">
        <v>1</v>
      </c>
      <c r="Z712" t="n">
        <v>10</v>
      </c>
    </row>
    <row r="713">
      <c r="A713" t="n">
        <v>155</v>
      </c>
      <c r="B713" t="n">
        <v>150</v>
      </c>
      <c r="C713" t="inlineStr">
        <is>
          <t xml:space="preserve">CONCLUIDO	</t>
        </is>
      </c>
      <c r="D713" t="n">
        <v>12.1355</v>
      </c>
      <c r="E713" t="n">
        <v>8.24</v>
      </c>
      <c r="F713" t="n">
        <v>5.08</v>
      </c>
      <c r="G713" t="n">
        <v>101.53</v>
      </c>
      <c r="H713" t="n">
        <v>1.8</v>
      </c>
      <c r="I713" t="n">
        <v>3</v>
      </c>
      <c r="J713" t="n">
        <v>392.96</v>
      </c>
      <c r="K713" t="n">
        <v>61.82</v>
      </c>
      <c r="L713" t="n">
        <v>39.75</v>
      </c>
      <c r="M713" t="n">
        <v>1</v>
      </c>
      <c r="N713" t="n">
        <v>141.39</v>
      </c>
      <c r="O713" t="n">
        <v>48699.33</v>
      </c>
      <c r="P713" t="n">
        <v>87.42</v>
      </c>
      <c r="Q713" t="n">
        <v>202.81</v>
      </c>
      <c r="R713" t="n">
        <v>18.82</v>
      </c>
      <c r="S713" t="n">
        <v>13.89</v>
      </c>
      <c r="T713" t="n">
        <v>793.1</v>
      </c>
      <c r="U713" t="n">
        <v>0.74</v>
      </c>
      <c r="V713" t="n">
        <v>0.76</v>
      </c>
      <c r="W713" t="n">
        <v>0.64</v>
      </c>
      <c r="X713" t="n">
        <v>0.04</v>
      </c>
      <c r="Y713" t="n">
        <v>1</v>
      </c>
      <c r="Z713" t="n">
        <v>10</v>
      </c>
    </row>
    <row r="714">
      <c r="A714" t="n">
        <v>156</v>
      </c>
      <c r="B714" t="n">
        <v>150</v>
      </c>
      <c r="C714" t="inlineStr">
        <is>
          <t xml:space="preserve">CONCLUIDO	</t>
        </is>
      </c>
      <c r="D714" t="n">
        <v>12.1343</v>
      </c>
      <c r="E714" t="n">
        <v>8.24</v>
      </c>
      <c r="F714" t="n">
        <v>5.08</v>
      </c>
      <c r="G714" t="n">
        <v>101.54</v>
      </c>
      <c r="H714" t="n">
        <v>1.81</v>
      </c>
      <c r="I714" t="n">
        <v>3</v>
      </c>
      <c r="J714" t="n">
        <v>393.73</v>
      </c>
      <c r="K714" t="n">
        <v>61.82</v>
      </c>
      <c r="L714" t="n">
        <v>40</v>
      </c>
      <c r="M714" t="n">
        <v>1</v>
      </c>
      <c r="N714" t="n">
        <v>141.91</v>
      </c>
      <c r="O714" t="n">
        <v>48794.7</v>
      </c>
      <c r="P714" t="n">
        <v>87.44</v>
      </c>
      <c r="Q714" t="n">
        <v>202.81</v>
      </c>
      <c r="R714" t="n">
        <v>18.86</v>
      </c>
      <c r="S714" t="n">
        <v>13.89</v>
      </c>
      <c r="T714" t="n">
        <v>817.1</v>
      </c>
      <c r="U714" t="n">
        <v>0.74</v>
      </c>
      <c r="V714" t="n">
        <v>0.76</v>
      </c>
      <c r="W714" t="n">
        <v>0.64</v>
      </c>
      <c r="X714" t="n">
        <v>0.04</v>
      </c>
      <c r="Y714" t="n">
        <v>1</v>
      </c>
      <c r="Z714" t="n">
        <v>10</v>
      </c>
    </row>
    <row r="715">
      <c r="A715" t="n">
        <v>0</v>
      </c>
      <c r="B715" t="n">
        <v>10</v>
      </c>
      <c r="C715" t="inlineStr">
        <is>
          <t xml:space="preserve">CONCLUIDO	</t>
        </is>
      </c>
      <c r="D715" t="n">
        <v>13.5639</v>
      </c>
      <c r="E715" t="n">
        <v>7.37</v>
      </c>
      <c r="F715" t="n">
        <v>5.48</v>
      </c>
      <c r="G715" t="n">
        <v>14.95</v>
      </c>
      <c r="H715" t="n">
        <v>0.64</v>
      </c>
      <c r="I715" t="n">
        <v>22</v>
      </c>
      <c r="J715" t="n">
        <v>26.11</v>
      </c>
      <c r="K715" t="n">
        <v>12.1</v>
      </c>
      <c r="L715" t="n">
        <v>1</v>
      </c>
      <c r="M715" t="n">
        <v>0</v>
      </c>
      <c r="N715" t="n">
        <v>3.01</v>
      </c>
      <c r="O715" t="n">
        <v>3454.41</v>
      </c>
      <c r="P715" t="n">
        <v>15.84</v>
      </c>
      <c r="Q715" t="n">
        <v>202.83</v>
      </c>
      <c r="R715" t="n">
        <v>30.56</v>
      </c>
      <c r="S715" t="n">
        <v>13.89</v>
      </c>
      <c r="T715" t="n">
        <v>6571.14</v>
      </c>
      <c r="U715" t="n">
        <v>0.45</v>
      </c>
      <c r="V715" t="n">
        <v>0.71</v>
      </c>
      <c r="W715" t="n">
        <v>0.7</v>
      </c>
      <c r="X715" t="n">
        <v>0.44</v>
      </c>
      <c r="Y715" t="n">
        <v>1</v>
      </c>
      <c r="Z715" t="n">
        <v>10</v>
      </c>
    </row>
    <row r="716">
      <c r="A716" t="n">
        <v>0</v>
      </c>
      <c r="B716" t="n">
        <v>45</v>
      </c>
      <c r="C716" t="inlineStr">
        <is>
          <t xml:space="preserve">CONCLUIDO	</t>
        </is>
      </c>
      <c r="D716" t="n">
        <v>11.7069</v>
      </c>
      <c r="E716" t="n">
        <v>8.539999999999999</v>
      </c>
      <c r="F716" t="n">
        <v>5.77</v>
      </c>
      <c r="G716" t="n">
        <v>9.109999999999999</v>
      </c>
      <c r="H716" t="n">
        <v>0.18</v>
      </c>
      <c r="I716" t="n">
        <v>38</v>
      </c>
      <c r="J716" t="n">
        <v>98.70999999999999</v>
      </c>
      <c r="K716" t="n">
        <v>39.72</v>
      </c>
      <c r="L716" t="n">
        <v>1</v>
      </c>
      <c r="M716" t="n">
        <v>36</v>
      </c>
      <c r="N716" t="n">
        <v>12.99</v>
      </c>
      <c r="O716" t="n">
        <v>12407.75</v>
      </c>
      <c r="P716" t="n">
        <v>50.71</v>
      </c>
      <c r="Q716" t="n">
        <v>202.84</v>
      </c>
      <c r="R716" t="n">
        <v>40.48</v>
      </c>
      <c r="S716" t="n">
        <v>13.89</v>
      </c>
      <c r="T716" t="n">
        <v>11449.9</v>
      </c>
      <c r="U716" t="n">
        <v>0.34</v>
      </c>
      <c r="V716" t="n">
        <v>0.67</v>
      </c>
      <c r="W716" t="n">
        <v>0.7</v>
      </c>
      <c r="X716" t="n">
        <v>0.73</v>
      </c>
      <c r="Y716" t="n">
        <v>1</v>
      </c>
      <c r="Z716" t="n">
        <v>10</v>
      </c>
    </row>
    <row r="717">
      <c r="A717" t="n">
        <v>1</v>
      </c>
      <c r="B717" t="n">
        <v>45</v>
      </c>
      <c r="C717" t="inlineStr">
        <is>
          <t xml:space="preserve">CONCLUIDO	</t>
        </is>
      </c>
      <c r="D717" t="n">
        <v>12.1228</v>
      </c>
      <c r="E717" t="n">
        <v>8.25</v>
      </c>
      <c r="F717" t="n">
        <v>5.64</v>
      </c>
      <c r="G717" t="n">
        <v>11.29</v>
      </c>
      <c r="H717" t="n">
        <v>0.22</v>
      </c>
      <c r="I717" t="n">
        <v>30</v>
      </c>
      <c r="J717" t="n">
        <v>99.02</v>
      </c>
      <c r="K717" t="n">
        <v>39.72</v>
      </c>
      <c r="L717" t="n">
        <v>1.25</v>
      </c>
      <c r="M717" t="n">
        <v>28</v>
      </c>
      <c r="N717" t="n">
        <v>13.05</v>
      </c>
      <c r="O717" t="n">
        <v>12446.14</v>
      </c>
      <c r="P717" t="n">
        <v>49.16</v>
      </c>
      <c r="Q717" t="n">
        <v>202.86</v>
      </c>
      <c r="R717" t="n">
        <v>36.49</v>
      </c>
      <c r="S717" t="n">
        <v>13.89</v>
      </c>
      <c r="T717" t="n">
        <v>9494.120000000001</v>
      </c>
      <c r="U717" t="n">
        <v>0.38</v>
      </c>
      <c r="V717" t="n">
        <v>0.6899999999999999</v>
      </c>
      <c r="W717" t="n">
        <v>0.6899999999999999</v>
      </c>
      <c r="X717" t="n">
        <v>0.61</v>
      </c>
      <c r="Y717" t="n">
        <v>1</v>
      </c>
      <c r="Z717" t="n">
        <v>10</v>
      </c>
    </row>
    <row r="718">
      <c r="A718" t="n">
        <v>2</v>
      </c>
      <c r="B718" t="n">
        <v>45</v>
      </c>
      <c r="C718" t="inlineStr">
        <is>
          <t xml:space="preserve">CONCLUIDO	</t>
        </is>
      </c>
      <c r="D718" t="n">
        <v>12.523</v>
      </c>
      <c r="E718" t="n">
        <v>7.99</v>
      </c>
      <c r="F718" t="n">
        <v>5.5</v>
      </c>
      <c r="G718" t="n">
        <v>13.76</v>
      </c>
      <c r="H718" t="n">
        <v>0.27</v>
      </c>
      <c r="I718" t="n">
        <v>24</v>
      </c>
      <c r="J718" t="n">
        <v>99.33</v>
      </c>
      <c r="K718" t="n">
        <v>39.72</v>
      </c>
      <c r="L718" t="n">
        <v>1.5</v>
      </c>
      <c r="M718" t="n">
        <v>22</v>
      </c>
      <c r="N718" t="n">
        <v>13.11</v>
      </c>
      <c r="O718" t="n">
        <v>12484.55</v>
      </c>
      <c r="P718" t="n">
        <v>47.44</v>
      </c>
      <c r="Q718" t="n">
        <v>202.82</v>
      </c>
      <c r="R718" t="n">
        <v>32.03</v>
      </c>
      <c r="S718" t="n">
        <v>13.89</v>
      </c>
      <c r="T718" t="n">
        <v>7294.96</v>
      </c>
      <c r="U718" t="n">
        <v>0.43</v>
      </c>
      <c r="V718" t="n">
        <v>0.7</v>
      </c>
      <c r="W718" t="n">
        <v>0.68</v>
      </c>
      <c r="X718" t="n">
        <v>0.47</v>
      </c>
      <c r="Y718" t="n">
        <v>1</v>
      </c>
      <c r="Z718" t="n">
        <v>10</v>
      </c>
    </row>
    <row r="719">
      <c r="A719" t="n">
        <v>3</v>
      </c>
      <c r="B719" t="n">
        <v>45</v>
      </c>
      <c r="C719" t="inlineStr">
        <is>
          <t xml:space="preserve">CONCLUIDO	</t>
        </is>
      </c>
      <c r="D719" t="n">
        <v>12.7777</v>
      </c>
      <c r="E719" t="n">
        <v>7.83</v>
      </c>
      <c r="F719" t="n">
        <v>5.43</v>
      </c>
      <c r="G719" t="n">
        <v>16.28</v>
      </c>
      <c r="H719" t="n">
        <v>0.31</v>
      </c>
      <c r="I719" t="n">
        <v>20</v>
      </c>
      <c r="J719" t="n">
        <v>99.64</v>
      </c>
      <c r="K719" t="n">
        <v>39.72</v>
      </c>
      <c r="L719" t="n">
        <v>1.75</v>
      </c>
      <c r="M719" t="n">
        <v>18</v>
      </c>
      <c r="N719" t="n">
        <v>13.18</v>
      </c>
      <c r="O719" t="n">
        <v>12522.99</v>
      </c>
      <c r="P719" t="n">
        <v>46.37</v>
      </c>
      <c r="Q719" t="n">
        <v>202.82</v>
      </c>
      <c r="R719" t="n">
        <v>29.75</v>
      </c>
      <c r="S719" t="n">
        <v>13.89</v>
      </c>
      <c r="T719" t="n">
        <v>6176.56</v>
      </c>
      <c r="U719" t="n">
        <v>0.47</v>
      </c>
      <c r="V719" t="n">
        <v>0.71</v>
      </c>
      <c r="W719" t="n">
        <v>0.67</v>
      </c>
      <c r="X719" t="n">
        <v>0.39</v>
      </c>
      <c r="Y719" t="n">
        <v>1</v>
      </c>
      <c r="Z719" t="n">
        <v>10</v>
      </c>
    </row>
    <row r="720">
      <c r="A720" t="n">
        <v>4</v>
      </c>
      <c r="B720" t="n">
        <v>45</v>
      </c>
      <c r="C720" t="inlineStr">
        <is>
          <t xml:space="preserve">CONCLUIDO	</t>
        </is>
      </c>
      <c r="D720" t="n">
        <v>12.9227</v>
      </c>
      <c r="E720" t="n">
        <v>7.74</v>
      </c>
      <c r="F720" t="n">
        <v>5.38</v>
      </c>
      <c r="G720" t="n">
        <v>17.93</v>
      </c>
      <c r="H720" t="n">
        <v>0.35</v>
      </c>
      <c r="I720" t="n">
        <v>18</v>
      </c>
      <c r="J720" t="n">
        <v>99.95</v>
      </c>
      <c r="K720" t="n">
        <v>39.72</v>
      </c>
      <c r="L720" t="n">
        <v>2</v>
      </c>
      <c r="M720" t="n">
        <v>16</v>
      </c>
      <c r="N720" t="n">
        <v>13.24</v>
      </c>
      <c r="O720" t="n">
        <v>12561.45</v>
      </c>
      <c r="P720" t="n">
        <v>45.58</v>
      </c>
      <c r="Q720" t="n">
        <v>202.81</v>
      </c>
      <c r="R720" t="n">
        <v>28.33</v>
      </c>
      <c r="S720" t="n">
        <v>13.89</v>
      </c>
      <c r="T720" t="n">
        <v>5473.55</v>
      </c>
      <c r="U720" t="n">
        <v>0.49</v>
      </c>
      <c r="V720" t="n">
        <v>0.72</v>
      </c>
      <c r="W720" t="n">
        <v>0.66</v>
      </c>
      <c r="X720" t="n">
        <v>0.34</v>
      </c>
      <c r="Y720" t="n">
        <v>1</v>
      </c>
      <c r="Z720" t="n">
        <v>10</v>
      </c>
    </row>
    <row r="721">
      <c r="A721" t="n">
        <v>5</v>
      </c>
      <c r="B721" t="n">
        <v>45</v>
      </c>
      <c r="C721" t="inlineStr">
        <is>
          <t xml:space="preserve">CONCLUIDO	</t>
        </is>
      </c>
      <c r="D721" t="n">
        <v>13.0506</v>
      </c>
      <c r="E721" t="n">
        <v>7.66</v>
      </c>
      <c r="F721" t="n">
        <v>5.35</v>
      </c>
      <c r="G721" t="n">
        <v>20.05</v>
      </c>
      <c r="H721" t="n">
        <v>0.39</v>
      </c>
      <c r="I721" t="n">
        <v>16</v>
      </c>
      <c r="J721" t="n">
        <v>100.27</v>
      </c>
      <c r="K721" t="n">
        <v>39.72</v>
      </c>
      <c r="L721" t="n">
        <v>2.25</v>
      </c>
      <c r="M721" t="n">
        <v>14</v>
      </c>
      <c r="N721" t="n">
        <v>13.3</v>
      </c>
      <c r="O721" t="n">
        <v>12599.94</v>
      </c>
      <c r="P721" t="n">
        <v>44.79</v>
      </c>
      <c r="Q721" t="n">
        <v>202.86</v>
      </c>
      <c r="R721" t="n">
        <v>27.08</v>
      </c>
      <c r="S721" t="n">
        <v>13.89</v>
      </c>
      <c r="T721" t="n">
        <v>4859.01</v>
      </c>
      <c r="U721" t="n">
        <v>0.51</v>
      </c>
      <c r="V721" t="n">
        <v>0.72</v>
      </c>
      <c r="W721" t="n">
        <v>0.67</v>
      </c>
      <c r="X721" t="n">
        <v>0.31</v>
      </c>
      <c r="Y721" t="n">
        <v>1</v>
      </c>
      <c r="Z721" t="n">
        <v>10</v>
      </c>
    </row>
    <row r="722">
      <c r="A722" t="n">
        <v>6</v>
      </c>
      <c r="B722" t="n">
        <v>45</v>
      </c>
      <c r="C722" t="inlineStr">
        <is>
          <t xml:space="preserve">CONCLUIDO	</t>
        </is>
      </c>
      <c r="D722" t="n">
        <v>13.1989</v>
      </c>
      <c r="E722" t="n">
        <v>7.58</v>
      </c>
      <c r="F722" t="n">
        <v>5.3</v>
      </c>
      <c r="G722" t="n">
        <v>22.72</v>
      </c>
      <c r="H722" t="n">
        <v>0.44</v>
      </c>
      <c r="I722" t="n">
        <v>14</v>
      </c>
      <c r="J722" t="n">
        <v>100.58</v>
      </c>
      <c r="K722" t="n">
        <v>39.72</v>
      </c>
      <c r="L722" t="n">
        <v>2.5</v>
      </c>
      <c r="M722" t="n">
        <v>12</v>
      </c>
      <c r="N722" t="n">
        <v>13.36</v>
      </c>
      <c r="O722" t="n">
        <v>12638.45</v>
      </c>
      <c r="P722" t="n">
        <v>44.1</v>
      </c>
      <c r="Q722" t="n">
        <v>202.93</v>
      </c>
      <c r="R722" t="n">
        <v>25.79</v>
      </c>
      <c r="S722" t="n">
        <v>13.89</v>
      </c>
      <c r="T722" t="n">
        <v>4225</v>
      </c>
      <c r="U722" t="n">
        <v>0.54</v>
      </c>
      <c r="V722" t="n">
        <v>0.73</v>
      </c>
      <c r="W722" t="n">
        <v>0.66</v>
      </c>
      <c r="X722" t="n">
        <v>0.26</v>
      </c>
      <c r="Y722" t="n">
        <v>1</v>
      </c>
      <c r="Z722" t="n">
        <v>10</v>
      </c>
    </row>
    <row r="723">
      <c r="A723" t="n">
        <v>7</v>
      </c>
      <c r="B723" t="n">
        <v>45</v>
      </c>
      <c r="C723" t="inlineStr">
        <is>
          <t xml:space="preserve">CONCLUIDO	</t>
        </is>
      </c>
      <c r="D723" t="n">
        <v>13.2836</v>
      </c>
      <c r="E723" t="n">
        <v>7.53</v>
      </c>
      <c r="F723" t="n">
        <v>5.27</v>
      </c>
      <c r="G723" t="n">
        <v>24.34</v>
      </c>
      <c r="H723" t="n">
        <v>0.48</v>
      </c>
      <c r="I723" t="n">
        <v>13</v>
      </c>
      <c r="J723" t="n">
        <v>100.89</v>
      </c>
      <c r="K723" t="n">
        <v>39.72</v>
      </c>
      <c r="L723" t="n">
        <v>2.75</v>
      </c>
      <c r="M723" t="n">
        <v>11</v>
      </c>
      <c r="N723" t="n">
        <v>13.42</v>
      </c>
      <c r="O723" t="n">
        <v>12676.98</v>
      </c>
      <c r="P723" t="n">
        <v>43.43</v>
      </c>
      <c r="Q723" t="n">
        <v>202.81</v>
      </c>
      <c r="R723" t="n">
        <v>24.92</v>
      </c>
      <c r="S723" t="n">
        <v>13.89</v>
      </c>
      <c r="T723" t="n">
        <v>3794.98</v>
      </c>
      <c r="U723" t="n">
        <v>0.5600000000000001</v>
      </c>
      <c r="V723" t="n">
        <v>0.73</v>
      </c>
      <c r="W723" t="n">
        <v>0.66</v>
      </c>
      <c r="X723" t="n">
        <v>0.23</v>
      </c>
      <c r="Y723" t="n">
        <v>1</v>
      </c>
      <c r="Z723" t="n">
        <v>10</v>
      </c>
    </row>
    <row r="724">
      <c r="A724" t="n">
        <v>8</v>
      </c>
      <c r="B724" t="n">
        <v>45</v>
      </c>
      <c r="C724" t="inlineStr">
        <is>
          <t xml:space="preserve">CONCLUIDO	</t>
        </is>
      </c>
      <c r="D724" t="n">
        <v>13.3373</v>
      </c>
      <c r="E724" t="n">
        <v>7.5</v>
      </c>
      <c r="F724" t="n">
        <v>5.26</v>
      </c>
      <c r="G724" t="n">
        <v>26.32</v>
      </c>
      <c r="H724" t="n">
        <v>0.52</v>
      </c>
      <c r="I724" t="n">
        <v>12</v>
      </c>
      <c r="J724" t="n">
        <v>101.2</v>
      </c>
      <c r="K724" t="n">
        <v>39.72</v>
      </c>
      <c r="L724" t="n">
        <v>3</v>
      </c>
      <c r="M724" t="n">
        <v>10</v>
      </c>
      <c r="N724" t="n">
        <v>13.49</v>
      </c>
      <c r="O724" t="n">
        <v>12715.54</v>
      </c>
      <c r="P724" t="n">
        <v>43.03</v>
      </c>
      <c r="Q724" t="n">
        <v>202.83</v>
      </c>
      <c r="R724" t="n">
        <v>24.73</v>
      </c>
      <c r="S724" t="n">
        <v>13.89</v>
      </c>
      <c r="T724" t="n">
        <v>3702.95</v>
      </c>
      <c r="U724" t="n">
        <v>0.5600000000000001</v>
      </c>
      <c r="V724" t="n">
        <v>0.74</v>
      </c>
      <c r="W724" t="n">
        <v>0.65</v>
      </c>
      <c r="X724" t="n">
        <v>0.22</v>
      </c>
      <c r="Y724" t="n">
        <v>1</v>
      </c>
      <c r="Z724" t="n">
        <v>10</v>
      </c>
    </row>
    <row r="725">
      <c r="A725" t="n">
        <v>9</v>
      </c>
      <c r="B725" t="n">
        <v>45</v>
      </c>
      <c r="C725" t="inlineStr">
        <is>
          <t xml:space="preserve">CONCLUIDO	</t>
        </is>
      </c>
      <c r="D725" t="n">
        <v>13.4013</v>
      </c>
      <c r="E725" t="n">
        <v>7.46</v>
      </c>
      <c r="F725" t="n">
        <v>5.25</v>
      </c>
      <c r="G725" t="n">
        <v>28.62</v>
      </c>
      <c r="H725" t="n">
        <v>0.5600000000000001</v>
      </c>
      <c r="I725" t="n">
        <v>11</v>
      </c>
      <c r="J725" t="n">
        <v>101.52</v>
      </c>
      <c r="K725" t="n">
        <v>39.72</v>
      </c>
      <c r="L725" t="n">
        <v>3.25</v>
      </c>
      <c r="M725" t="n">
        <v>9</v>
      </c>
      <c r="N725" t="n">
        <v>13.55</v>
      </c>
      <c r="O725" t="n">
        <v>12754.13</v>
      </c>
      <c r="P725" t="n">
        <v>42.45</v>
      </c>
      <c r="Q725" t="n">
        <v>202.84</v>
      </c>
      <c r="R725" t="n">
        <v>24.11</v>
      </c>
      <c r="S725" t="n">
        <v>13.89</v>
      </c>
      <c r="T725" t="n">
        <v>3399.45</v>
      </c>
      <c r="U725" t="n">
        <v>0.58</v>
      </c>
      <c r="V725" t="n">
        <v>0.74</v>
      </c>
      <c r="W725" t="n">
        <v>0.66</v>
      </c>
      <c r="X725" t="n">
        <v>0.21</v>
      </c>
      <c r="Y725" t="n">
        <v>1</v>
      </c>
      <c r="Z725" t="n">
        <v>10</v>
      </c>
    </row>
    <row r="726">
      <c r="A726" t="n">
        <v>10</v>
      </c>
      <c r="B726" t="n">
        <v>45</v>
      </c>
      <c r="C726" t="inlineStr">
        <is>
          <t xml:space="preserve">CONCLUIDO	</t>
        </is>
      </c>
      <c r="D726" t="n">
        <v>13.5039</v>
      </c>
      <c r="E726" t="n">
        <v>7.41</v>
      </c>
      <c r="F726" t="n">
        <v>5.21</v>
      </c>
      <c r="G726" t="n">
        <v>31.27</v>
      </c>
      <c r="H726" t="n">
        <v>0.6</v>
      </c>
      <c r="I726" t="n">
        <v>10</v>
      </c>
      <c r="J726" t="n">
        <v>101.83</v>
      </c>
      <c r="K726" t="n">
        <v>39.72</v>
      </c>
      <c r="L726" t="n">
        <v>3.5</v>
      </c>
      <c r="M726" t="n">
        <v>8</v>
      </c>
      <c r="N726" t="n">
        <v>13.61</v>
      </c>
      <c r="O726" t="n">
        <v>12792.74</v>
      </c>
      <c r="P726" t="n">
        <v>41.72</v>
      </c>
      <c r="Q726" t="n">
        <v>202.82</v>
      </c>
      <c r="R726" t="n">
        <v>23.07</v>
      </c>
      <c r="S726" t="n">
        <v>13.89</v>
      </c>
      <c r="T726" t="n">
        <v>2885.13</v>
      </c>
      <c r="U726" t="n">
        <v>0.6</v>
      </c>
      <c r="V726" t="n">
        <v>0.74</v>
      </c>
      <c r="W726" t="n">
        <v>0.65</v>
      </c>
      <c r="X726" t="n">
        <v>0.17</v>
      </c>
      <c r="Y726" t="n">
        <v>1</v>
      </c>
      <c r="Z726" t="n">
        <v>10</v>
      </c>
    </row>
    <row r="727">
      <c r="A727" t="n">
        <v>11</v>
      </c>
      <c r="B727" t="n">
        <v>45</v>
      </c>
      <c r="C727" t="inlineStr">
        <is>
          <t xml:space="preserve">CONCLUIDO	</t>
        </is>
      </c>
      <c r="D727" t="n">
        <v>13.5476</v>
      </c>
      <c r="E727" t="n">
        <v>7.38</v>
      </c>
      <c r="F727" t="n">
        <v>5.21</v>
      </c>
      <c r="G727" t="n">
        <v>34.72</v>
      </c>
      <c r="H727" t="n">
        <v>0.65</v>
      </c>
      <c r="I727" t="n">
        <v>9</v>
      </c>
      <c r="J727" t="n">
        <v>102.14</v>
      </c>
      <c r="K727" t="n">
        <v>39.72</v>
      </c>
      <c r="L727" t="n">
        <v>3.75</v>
      </c>
      <c r="M727" t="n">
        <v>7</v>
      </c>
      <c r="N727" t="n">
        <v>13.68</v>
      </c>
      <c r="O727" t="n">
        <v>12831.37</v>
      </c>
      <c r="P727" t="n">
        <v>41.01</v>
      </c>
      <c r="Q727" t="n">
        <v>202.82</v>
      </c>
      <c r="R727" t="n">
        <v>22.86</v>
      </c>
      <c r="S727" t="n">
        <v>13.89</v>
      </c>
      <c r="T727" t="n">
        <v>2783.77</v>
      </c>
      <c r="U727" t="n">
        <v>0.61</v>
      </c>
      <c r="V727" t="n">
        <v>0.74</v>
      </c>
      <c r="W727" t="n">
        <v>0.65</v>
      </c>
      <c r="X727" t="n">
        <v>0.17</v>
      </c>
      <c r="Y727" t="n">
        <v>1</v>
      </c>
      <c r="Z727" t="n">
        <v>10</v>
      </c>
    </row>
    <row r="728">
      <c r="A728" t="n">
        <v>12</v>
      </c>
      <c r="B728" t="n">
        <v>45</v>
      </c>
      <c r="C728" t="inlineStr">
        <is>
          <t xml:space="preserve">CONCLUIDO	</t>
        </is>
      </c>
      <c r="D728" t="n">
        <v>13.5496</v>
      </c>
      <c r="E728" t="n">
        <v>7.38</v>
      </c>
      <c r="F728" t="n">
        <v>5.21</v>
      </c>
      <c r="G728" t="n">
        <v>34.71</v>
      </c>
      <c r="H728" t="n">
        <v>0.6899999999999999</v>
      </c>
      <c r="I728" t="n">
        <v>9</v>
      </c>
      <c r="J728" t="n">
        <v>102.45</v>
      </c>
      <c r="K728" t="n">
        <v>39.72</v>
      </c>
      <c r="L728" t="n">
        <v>4</v>
      </c>
      <c r="M728" t="n">
        <v>7</v>
      </c>
      <c r="N728" t="n">
        <v>13.74</v>
      </c>
      <c r="O728" t="n">
        <v>12870.03</v>
      </c>
      <c r="P728" t="n">
        <v>40.73</v>
      </c>
      <c r="Q728" t="n">
        <v>202.82</v>
      </c>
      <c r="R728" t="n">
        <v>22.84</v>
      </c>
      <c r="S728" t="n">
        <v>13.89</v>
      </c>
      <c r="T728" t="n">
        <v>2774.81</v>
      </c>
      <c r="U728" t="n">
        <v>0.61</v>
      </c>
      <c r="V728" t="n">
        <v>0.74</v>
      </c>
      <c r="W728" t="n">
        <v>0.65</v>
      </c>
      <c r="X728" t="n">
        <v>0.17</v>
      </c>
      <c r="Y728" t="n">
        <v>1</v>
      </c>
      <c r="Z728" t="n">
        <v>10</v>
      </c>
    </row>
    <row r="729">
      <c r="A729" t="n">
        <v>13</v>
      </c>
      <c r="B729" t="n">
        <v>45</v>
      </c>
      <c r="C729" t="inlineStr">
        <is>
          <t xml:space="preserve">CONCLUIDO	</t>
        </is>
      </c>
      <c r="D729" t="n">
        <v>13.6229</v>
      </c>
      <c r="E729" t="n">
        <v>7.34</v>
      </c>
      <c r="F729" t="n">
        <v>5.19</v>
      </c>
      <c r="G729" t="n">
        <v>38.91</v>
      </c>
      <c r="H729" t="n">
        <v>0.73</v>
      </c>
      <c r="I729" t="n">
        <v>8</v>
      </c>
      <c r="J729" t="n">
        <v>102.77</v>
      </c>
      <c r="K729" t="n">
        <v>39.72</v>
      </c>
      <c r="L729" t="n">
        <v>4.25</v>
      </c>
      <c r="M729" t="n">
        <v>6</v>
      </c>
      <c r="N729" t="n">
        <v>13.8</v>
      </c>
      <c r="O729" t="n">
        <v>12908.71</v>
      </c>
      <c r="P729" t="n">
        <v>40.13</v>
      </c>
      <c r="Q729" t="n">
        <v>202.84</v>
      </c>
      <c r="R729" t="n">
        <v>22.32</v>
      </c>
      <c r="S729" t="n">
        <v>13.89</v>
      </c>
      <c r="T729" t="n">
        <v>2519.59</v>
      </c>
      <c r="U729" t="n">
        <v>0.62</v>
      </c>
      <c r="V729" t="n">
        <v>0.75</v>
      </c>
      <c r="W729" t="n">
        <v>0.65</v>
      </c>
      <c r="X729" t="n">
        <v>0.15</v>
      </c>
      <c r="Y729" t="n">
        <v>1</v>
      </c>
      <c r="Z729" t="n">
        <v>10</v>
      </c>
    </row>
    <row r="730">
      <c r="A730" t="n">
        <v>14</v>
      </c>
      <c r="B730" t="n">
        <v>45</v>
      </c>
      <c r="C730" t="inlineStr">
        <is>
          <t xml:space="preserve">CONCLUIDO	</t>
        </is>
      </c>
      <c r="D730" t="n">
        <v>13.6524</v>
      </c>
      <c r="E730" t="n">
        <v>7.32</v>
      </c>
      <c r="F730" t="n">
        <v>5.17</v>
      </c>
      <c r="G730" t="n">
        <v>38.79</v>
      </c>
      <c r="H730" t="n">
        <v>0.77</v>
      </c>
      <c r="I730" t="n">
        <v>8</v>
      </c>
      <c r="J730" t="n">
        <v>103.08</v>
      </c>
      <c r="K730" t="n">
        <v>39.72</v>
      </c>
      <c r="L730" t="n">
        <v>4.5</v>
      </c>
      <c r="M730" t="n">
        <v>6</v>
      </c>
      <c r="N730" t="n">
        <v>13.87</v>
      </c>
      <c r="O730" t="n">
        <v>12947.42</v>
      </c>
      <c r="P730" t="n">
        <v>39.26</v>
      </c>
      <c r="Q730" t="n">
        <v>202.81</v>
      </c>
      <c r="R730" t="n">
        <v>21.76</v>
      </c>
      <c r="S730" t="n">
        <v>13.89</v>
      </c>
      <c r="T730" t="n">
        <v>2241.37</v>
      </c>
      <c r="U730" t="n">
        <v>0.64</v>
      </c>
      <c r="V730" t="n">
        <v>0.75</v>
      </c>
      <c r="W730" t="n">
        <v>0.65</v>
      </c>
      <c r="X730" t="n">
        <v>0.13</v>
      </c>
      <c r="Y730" t="n">
        <v>1</v>
      </c>
      <c r="Z730" t="n">
        <v>10</v>
      </c>
    </row>
    <row r="731">
      <c r="A731" t="n">
        <v>15</v>
      </c>
      <c r="B731" t="n">
        <v>45</v>
      </c>
      <c r="C731" t="inlineStr">
        <is>
          <t xml:space="preserve">CONCLUIDO	</t>
        </is>
      </c>
      <c r="D731" t="n">
        <v>13.7195</v>
      </c>
      <c r="E731" t="n">
        <v>7.29</v>
      </c>
      <c r="F731" t="n">
        <v>5.16</v>
      </c>
      <c r="G731" t="n">
        <v>44.2</v>
      </c>
      <c r="H731" t="n">
        <v>0.8100000000000001</v>
      </c>
      <c r="I731" t="n">
        <v>7</v>
      </c>
      <c r="J731" t="n">
        <v>103.4</v>
      </c>
      <c r="K731" t="n">
        <v>39.72</v>
      </c>
      <c r="L731" t="n">
        <v>4.75</v>
      </c>
      <c r="M731" t="n">
        <v>5</v>
      </c>
      <c r="N731" t="n">
        <v>13.93</v>
      </c>
      <c r="O731" t="n">
        <v>12986.15</v>
      </c>
      <c r="P731" t="n">
        <v>38.64</v>
      </c>
      <c r="Q731" t="n">
        <v>202.81</v>
      </c>
      <c r="R731" t="n">
        <v>21.43</v>
      </c>
      <c r="S731" t="n">
        <v>13.89</v>
      </c>
      <c r="T731" t="n">
        <v>2078.68</v>
      </c>
      <c r="U731" t="n">
        <v>0.65</v>
      </c>
      <c r="V731" t="n">
        <v>0.75</v>
      </c>
      <c r="W731" t="n">
        <v>0.65</v>
      </c>
      <c r="X731" t="n">
        <v>0.12</v>
      </c>
      <c r="Y731" t="n">
        <v>1</v>
      </c>
      <c r="Z731" t="n">
        <v>10</v>
      </c>
    </row>
    <row r="732">
      <c r="A732" t="n">
        <v>16</v>
      </c>
      <c r="B732" t="n">
        <v>45</v>
      </c>
      <c r="C732" t="inlineStr">
        <is>
          <t xml:space="preserve">CONCLUIDO	</t>
        </is>
      </c>
      <c r="D732" t="n">
        <v>13.7132</v>
      </c>
      <c r="E732" t="n">
        <v>7.29</v>
      </c>
      <c r="F732" t="n">
        <v>5.16</v>
      </c>
      <c r="G732" t="n">
        <v>44.23</v>
      </c>
      <c r="H732" t="n">
        <v>0.85</v>
      </c>
      <c r="I732" t="n">
        <v>7</v>
      </c>
      <c r="J732" t="n">
        <v>103.71</v>
      </c>
      <c r="K732" t="n">
        <v>39.72</v>
      </c>
      <c r="L732" t="n">
        <v>5</v>
      </c>
      <c r="M732" t="n">
        <v>5</v>
      </c>
      <c r="N732" t="n">
        <v>14</v>
      </c>
      <c r="O732" t="n">
        <v>13024.91</v>
      </c>
      <c r="P732" t="n">
        <v>38.78</v>
      </c>
      <c r="Q732" t="n">
        <v>202.84</v>
      </c>
      <c r="R732" t="n">
        <v>21.49</v>
      </c>
      <c r="S732" t="n">
        <v>13.89</v>
      </c>
      <c r="T732" t="n">
        <v>2110.12</v>
      </c>
      <c r="U732" t="n">
        <v>0.65</v>
      </c>
      <c r="V732" t="n">
        <v>0.75</v>
      </c>
      <c r="W732" t="n">
        <v>0.65</v>
      </c>
      <c r="X732" t="n">
        <v>0.12</v>
      </c>
      <c r="Y732" t="n">
        <v>1</v>
      </c>
      <c r="Z732" t="n">
        <v>10</v>
      </c>
    </row>
    <row r="733">
      <c r="A733" t="n">
        <v>17</v>
      </c>
      <c r="B733" t="n">
        <v>45</v>
      </c>
      <c r="C733" t="inlineStr">
        <is>
          <t xml:space="preserve">CONCLUIDO	</t>
        </is>
      </c>
      <c r="D733" t="n">
        <v>13.6934</v>
      </c>
      <c r="E733" t="n">
        <v>7.3</v>
      </c>
      <c r="F733" t="n">
        <v>5.17</v>
      </c>
      <c r="G733" t="n">
        <v>44.32</v>
      </c>
      <c r="H733" t="n">
        <v>0.89</v>
      </c>
      <c r="I733" t="n">
        <v>7</v>
      </c>
      <c r="J733" t="n">
        <v>104.03</v>
      </c>
      <c r="K733" t="n">
        <v>39.72</v>
      </c>
      <c r="L733" t="n">
        <v>5.25</v>
      </c>
      <c r="M733" t="n">
        <v>5</v>
      </c>
      <c r="N733" t="n">
        <v>14.06</v>
      </c>
      <c r="O733" t="n">
        <v>13063.69</v>
      </c>
      <c r="P733" t="n">
        <v>37.84</v>
      </c>
      <c r="Q733" t="n">
        <v>202.88</v>
      </c>
      <c r="R733" t="n">
        <v>21.76</v>
      </c>
      <c r="S733" t="n">
        <v>13.89</v>
      </c>
      <c r="T733" t="n">
        <v>2242.62</v>
      </c>
      <c r="U733" t="n">
        <v>0.64</v>
      </c>
      <c r="V733" t="n">
        <v>0.75</v>
      </c>
      <c r="W733" t="n">
        <v>0.65</v>
      </c>
      <c r="X733" t="n">
        <v>0.13</v>
      </c>
      <c r="Y733" t="n">
        <v>1</v>
      </c>
      <c r="Z733" t="n">
        <v>10</v>
      </c>
    </row>
    <row r="734">
      <c r="A734" t="n">
        <v>18</v>
      </c>
      <c r="B734" t="n">
        <v>45</v>
      </c>
      <c r="C734" t="inlineStr">
        <is>
          <t xml:space="preserve">CONCLUIDO	</t>
        </is>
      </c>
      <c r="D734" t="n">
        <v>13.7931</v>
      </c>
      <c r="E734" t="n">
        <v>7.25</v>
      </c>
      <c r="F734" t="n">
        <v>5.14</v>
      </c>
      <c r="G734" t="n">
        <v>51.39</v>
      </c>
      <c r="H734" t="n">
        <v>0.93</v>
      </c>
      <c r="I734" t="n">
        <v>6</v>
      </c>
      <c r="J734" t="n">
        <v>104.34</v>
      </c>
      <c r="K734" t="n">
        <v>39.72</v>
      </c>
      <c r="L734" t="n">
        <v>5.5</v>
      </c>
      <c r="M734" t="n">
        <v>2</v>
      </c>
      <c r="N734" t="n">
        <v>14.12</v>
      </c>
      <c r="O734" t="n">
        <v>13102.5</v>
      </c>
      <c r="P734" t="n">
        <v>37.2</v>
      </c>
      <c r="Q734" t="n">
        <v>202.81</v>
      </c>
      <c r="R734" t="n">
        <v>20.64</v>
      </c>
      <c r="S734" t="n">
        <v>13.89</v>
      </c>
      <c r="T734" t="n">
        <v>1688.86</v>
      </c>
      <c r="U734" t="n">
        <v>0.67</v>
      </c>
      <c r="V734" t="n">
        <v>0.75</v>
      </c>
      <c r="W734" t="n">
        <v>0.65</v>
      </c>
      <c r="X734" t="n">
        <v>0.1</v>
      </c>
      <c r="Y734" t="n">
        <v>1</v>
      </c>
      <c r="Z734" t="n">
        <v>10</v>
      </c>
    </row>
    <row r="735">
      <c r="A735" t="n">
        <v>19</v>
      </c>
      <c r="B735" t="n">
        <v>45</v>
      </c>
      <c r="C735" t="inlineStr">
        <is>
          <t xml:space="preserve">CONCLUIDO	</t>
        </is>
      </c>
      <c r="D735" t="n">
        <v>13.7841</v>
      </c>
      <c r="E735" t="n">
        <v>7.25</v>
      </c>
      <c r="F735" t="n">
        <v>5.14</v>
      </c>
      <c r="G735" t="n">
        <v>51.43</v>
      </c>
      <c r="H735" t="n">
        <v>0.97</v>
      </c>
      <c r="I735" t="n">
        <v>6</v>
      </c>
      <c r="J735" t="n">
        <v>104.65</v>
      </c>
      <c r="K735" t="n">
        <v>39.72</v>
      </c>
      <c r="L735" t="n">
        <v>5.75</v>
      </c>
      <c r="M735" t="n">
        <v>1</v>
      </c>
      <c r="N735" t="n">
        <v>14.19</v>
      </c>
      <c r="O735" t="n">
        <v>13141.33</v>
      </c>
      <c r="P735" t="n">
        <v>37.02</v>
      </c>
      <c r="Q735" t="n">
        <v>202.81</v>
      </c>
      <c r="R735" t="n">
        <v>20.79</v>
      </c>
      <c r="S735" t="n">
        <v>13.89</v>
      </c>
      <c r="T735" t="n">
        <v>1762.37</v>
      </c>
      <c r="U735" t="n">
        <v>0.67</v>
      </c>
      <c r="V735" t="n">
        <v>0.75</v>
      </c>
      <c r="W735" t="n">
        <v>0.65</v>
      </c>
      <c r="X735" t="n">
        <v>0.11</v>
      </c>
      <c r="Y735" t="n">
        <v>1</v>
      </c>
      <c r="Z735" t="n">
        <v>10</v>
      </c>
    </row>
    <row r="736">
      <c r="A736" t="n">
        <v>20</v>
      </c>
      <c r="B736" t="n">
        <v>45</v>
      </c>
      <c r="C736" t="inlineStr">
        <is>
          <t xml:space="preserve">CONCLUIDO	</t>
        </is>
      </c>
      <c r="D736" t="n">
        <v>13.7773</v>
      </c>
      <c r="E736" t="n">
        <v>7.26</v>
      </c>
      <c r="F736" t="n">
        <v>5.15</v>
      </c>
      <c r="G736" t="n">
        <v>51.47</v>
      </c>
      <c r="H736" t="n">
        <v>1.01</v>
      </c>
      <c r="I736" t="n">
        <v>6</v>
      </c>
      <c r="J736" t="n">
        <v>104.97</v>
      </c>
      <c r="K736" t="n">
        <v>39.72</v>
      </c>
      <c r="L736" t="n">
        <v>6</v>
      </c>
      <c r="M736" t="n">
        <v>0</v>
      </c>
      <c r="N736" t="n">
        <v>14.25</v>
      </c>
      <c r="O736" t="n">
        <v>13180.19</v>
      </c>
      <c r="P736" t="n">
        <v>37.14</v>
      </c>
      <c r="Q736" t="n">
        <v>202.85</v>
      </c>
      <c r="R736" t="n">
        <v>20.82</v>
      </c>
      <c r="S736" t="n">
        <v>13.89</v>
      </c>
      <c r="T736" t="n">
        <v>1778.7</v>
      </c>
      <c r="U736" t="n">
        <v>0.67</v>
      </c>
      <c r="V736" t="n">
        <v>0.75</v>
      </c>
      <c r="W736" t="n">
        <v>0.65</v>
      </c>
      <c r="X736" t="n">
        <v>0.11</v>
      </c>
      <c r="Y736" t="n">
        <v>1</v>
      </c>
      <c r="Z736" t="n">
        <v>10</v>
      </c>
    </row>
    <row r="737">
      <c r="A737" t="n">
        <v>0</v>
      </c>
      <c r="B737" t="n">
        <v>105</v>
      </c>
      <c r="C737" t="inlineStr">
        <is>
          <t xml:space="preserve">CONCLUIDO	</t>
        </is>
      </c>
      <c r="D737" t="n">
        <v>8.5669</v>
      </c>
      <c r="E737" t="n">
        <v>11.67</v>
      </c>
      <c r="F737" t="n">
        <v>6.39</v>
      </c>
      <c r="G737" t="n">
        <v>5.72</v>
      </c>
      <c r="H737" t="n">
        <v>0.09</v>
      </c>
      <c r="I737" t="n">
        <v>67</v>
      </c>
      <c r="J737" t="n">
        <v>204</v>
      </c>
      <c r="K737" t="n">
        <v>55.27</v>
      </c>
      <c r="L737" t="n">
        <v>1</v>
      </c>
      <c r="M737" t="n">
        <v>65</v>
      </c>
      <c r="N737" t="n">
        <v>42.72</v>
      </c>
      <c r="O737" t="n">
        <v>25393.6</v>
      </c>
      <c r="P737" t="n">
        <v>91.62</v>
      </c>
      <c r="Q737" t="n">
        <v>202.94</v>
      </c>
      <c r="R737" t="n">
        <v>59.92</v>
      </c>
      <c r="S737" t="n">
        <v>13.89</v>
      </c>
      <c r="T737" t="n">
        <v>21024.16</v>
      </c>
      <c r="U737" t="n">
        <v>0.23</v>
      </c>
      <c r="V737" t="n">
        <v>0.61</v>
      </c>
      <c r="W737" t="n">
        <v>0.74</v>
      </c>
      <c r="X737" t="n">
        <v>1.35</v>
      </c>
      <c r="Y737" t="n">
        <v>1</v>
      </c>
      <c r="Z737" t="n">
        <v>10</v>
      </c>
    </row>
    <row r="738">
      <c r="A738" t="n">
        <v>1</v>
      </c>
      <c r="B738" t="n">
        <v>105</v>
      </c>
      <c r="C738" t="inlineStr">
        <is>
          <t xml:space="preserve">CONCLUIDO	</t>
        </is>
      </c>
      <c r="D738" t="n">
        <v>9.341699999999999</v>
      </c>
      <c r="E738" t="n">
        <v>10.7</v>
      </c>
      <c r="F738" t="n">
        <v>6.07</v>
      </c>
      <c r="G738" t="n">
        <v>7.14</v>
      </c>
      <c r="H738" t="n">
        <v>0.11</v>
      </c>
      <c r="I738" t="n">
        <v>51</v>
      </c>
      <c r="J738" t="n">
        <v>204.39</v>
      </c>
      <c r="K738" t="n">
        <v>55.27</v>
      </c>
      <c r="L738" t="n">
        <v>1.25</v>
      </c>
      <c r="M738" t="n">
        <v>49</v>
      </c>
      <c r="N738" t="n">
        <v>42.87</v>
      </c>
      <c r="O738" t="n">
        <v>25442.42</v>
      </c>
      <c r="P738" t="n">
        <v>86.86</v>
      </c>
      <c r="Q738" t="n">
        <v>202.85</v>
      </c>
      <c r="R738" t="n">
        <v>49.75</v>
      </c>
      <c r="S738" t="n">
        <v>13.89</v>
      </c>
      <c r="T738" t="n">
        <v>16019.08</v>
      </c>
      <c r="U738" t="n">
        <v>0.28</v>
      </c>
      <c r="V738" t="n">
        <v>0.64</v>
      </c>
      <c r="W738" t="n">
        <v>0.72</v>
      </c>
      <c r="X738" t="n">
        <v>1.03</v>
      </c>
      <c r="Y738" t="n">
        <v>1</v>
      </c>
      <c r="Z738" t="n">
        <v>10</v>
      </c>
    </row>
    <row r="739">
      <c r="A739" t="n">
        <v>2</v>
      </c>
      <c r="B739" t="n">
        <v>105</v>
      </c>
      <c r="C739" t="inlineStr">
        <is>
          <t xml:space="preserve">CONCLUIDO	</t>
        </is>
      </c>
      <c r="D739" t="n">
        <v>9.925599999999999</v>
      </c>
      <c r="E739" t="n">
        <v>10.07</v>
      </c>
      <c r="F739" t="n">
        <v>5.85</v>
      </c>
      <c r="G739" t="n">
        <v>8.56</v>
      </c>
      <c r="H739" t="n">
        <v>0.13</v>
      </c>
      <c r="I739" t="n">
        <v>41</v>
      </c>
      <c r="J739" t="n">
        <v>204.79</v>
      </c>
      <c r="K739" t="n">
        <v>55.27</v>
      </c>
      <c r="L739" t="n">
        <v>1.5</v>
      </c>
      <c r="M739" t="n">
        <v>39</v>
      </c>
      <c r="N739" t="n">
        <v>43.02</v>
      </c>
      <c r="O739" t="n">
        <v>25491.3</v>
      </c>
      <c r="P739" t="n">
        <v>83.45999999999999</v>
      </c>
      <c r="Q739" t="n">
        <v>202.85</v>
      </c>
      <c r="R739" t="n">
        <v>43.05</v>
      </c>
      <c r="S739" t="n">
        <v>13.89</v>
      </c>
      <c r="T739" t="n">
        <v>12717.69</v>
      </c>
      <c r="U739" t="n">
        <v>0.32</v>
      </c>
      <c r="V739" t="n">
        <v>0.66</v>
      </c>
      <c r="W739" t="n">
        <v>0.7</v>
      </c>
      <c r="X739" t="n">
        <v>0.8100000000000001</v>
      </c>
      <c r="Y739" t="n">
        <v>1</v>
      </c>
      <c r="Z739" t="n">
        <v>10</v>
      </c>
    </row>
    <row r="740">
      <c r="A740" t="n">
        <v>3</v>
      </c>
      <c r="B740" t="n">
        <v>105</v>
      </c>
      <c r="C740" t="inlineStr">
        <is>
          <t xml:space="preserve">CONCLUIDO	</t>
        </is>
      </c>
      <c r="D740" t="n">
        <v>10.2907</v>
      </c>
      <c r="E740" t="n">
        <v>9.720000000000001</v>
      </c>
      <c r="F740" t="n">
        <v>5.73</v>
      </c>
      <c r="G740" t="n">
        <v>9.83</v>
      </c>
      <c r="H740" t="n">
        <v>0.15</v>
      </c>
      <c r="I740" t="n">
        <v>35</v>
      </c>
      <c r="J740" t="n">
        <v>205.18</v>
      </c>
      <c r="K740" t="n">
        <v>55.27</v>
      </c>
      <c r="L740" t="n">
        <v>1.75</v>
      </c>
      <c r="M740" t="n">
        <v>33</v>
      </c>
      <c r="N740" t="n">
        <v>43.16</v>
      </c>
      <c r="O740" t="n">
        <v>25540.22</v>
      </c>
      <c r="P740" t="n">
        <v>81.69</v>
      </c>
      <c r="Q740" t="n">
        <v>202.89</v>
      </c>
      <c r="R740" t="n">
        <v>38.78</v>
      </c>
      <c r="S740" t="n">
        <v>13.89</v>
      </c>
      <c r="T740" t="n">
        <v>10615.68</v>
      </c>
      <c r="U740" t="n">
        <v>0.36</v>
      </c>
      <c r="V740" t="n">
        <v>0.67</v>
      </c>
      <c r="W740" t="n">
        <v>0.71</v>
      </c>
      <c r="X740" t="n">
        <v>0.6899999999999999</v>
      </c>
      <c r="Y740" t="n">
        <v>1</v>
      </c>
      <c r="Z740" t="n">
        <v>10</v>
      </c>
    </row>
    <row r="741">
      <c r="A741" t="n">
        <v>4</v>
      </c>
      <c r="B741" t="n">
        <v>105</v>
      </c>
      <c r="C741" t="inlineStr">
        <is>
          <t xml:space="preserve">CONCLUIDO	</t>
        </is>
      </c>
      <c r="D741" t="n">
        <v>10.6317</v>
      </c>
      <c r="E741" t="n">
        <v>9.41</v>
      </c>
      <c r="F741" t="n">
        <v>5.62</v>
      </c>
      <c r="G741" t="n">
        <v>11.25</v>
      </c>
      <c r="H741" t="n">
        <v>0.17</v>
      </c>
      <c r="I741" t="n">
        <v>30</v>
      </c>
      <c r="J741" t="n">
        <v>205.58</v>
      </c>
      <c r="K741" t="n">
        <v>55.27</v>
      </c>
      <c r="L741" t="n">
        <v>2</v>
      </c>
      <c r="M741" t="n">
        <v>28</v>
      </c>
      <c r="N741" t="n">
        <v>43.31</v>
      </c>
      <c r="O741" t="n">
        <v>25589.2</v>
      </c>
      <c r="P741" t="n">
        <v>79.95999999999999</v>
      </c>
      <c r="Q741" t="n">
        <v>202.83</v>
      </c>
      <c r="R741" t="n">
        <v>35.65</v>
      </c>
      <c r="S741" t="n">
        <v>13.89</v>
      </c>
      <c r="T741" t="n">
        <v>9075.43</v>
      </c>
      <c r="U741" t="n">
        <v>0.39</v>
      </c>
      <c r="V741" t="n">
        <v>0.6899999999999999</v>
      </c>
      <c r="W741" t="n">
        <v>0.6899999999999999</v>
      </c>
      <c r="X741" t="n">
        <v>0.59</v>
      </c>
      <c r="Y741" t="n">
        <v>1</v>
      </c>
      <c r="Z741" t="n">
        <v>10</v>
      </c>
    </row>
    <row r="742">
      <c r="A742" t="n">
        <v>5</v>
      </c>
      <c r="B742" t="n">
        <v>105</v>
      </c>
      <c r="C742" t="inlineStr">
        <is>
          <t xml:space="preserve">CONCLUIDO	</t>
        </is>
      </c>
      <c r="D742" t="n">
        <v>10.9131</v>
      </c>
      <c r="E742" t="n">
        <v>9.16</v>
      </c>
      <c r="F742" t="n">
        <v>5.54</v>
      </c>
      <c r="G742" t="n">
        <v>12.79</v>
      </c>
      <c r="H742" t="n">
        <v>0.19</v>
      </c>
      <c r="I742" t="n">
        <v>26</v>
      </c>
      <c r="J742" t="n">
        <v>205.98</v>
      </c>
      <c r="K742" t="n">
        <v>55.27</v>
      </c>
      <c r="L742" t="n">
        <v>2.25</v>
      </c>
      <c r="M742" t="n">
        <v>24</v>
      </c>
      <c r="N742" t="n">
        <v>43.46</v>
      </c>
      <c r="O742" t="n">
        <v>25638.22</v>
      </c>
      <c r="P742" t="n">
        <v>78.64</v>
      </c>
      <c r="Q742" t="n">
        <v>202.86</v>
      </c>
      <c r="R742" t="n">
        <v>33.08</v>
      </c>
      <c r="S742" t="n">
        <v>13.89</v>
      </c>
      <c r="T742" t="n">
        <v>7811.72</v>
      </c>
      <c r="U742" t="n">
        <v>0.42</v>
      </c>
      <c r="V742" t="n">
        <v>0.7</v>
      </c>
      <c r="W742" t="n">
        <v>0.6899999999999999</v>
      </c>
      <c r="X742" t="n">
        <v>0.51</v>
      </c>
      <c r="Y742" t="n">
        <v>1</v>
      </c>
      <c r="Z742" t="n">
        <v>10</v>
      </c>
    </row>
    <row r="743">
      <c r="A743" t="n">
        <v>6</v>
      </c>
      <c r="B743" t="n">
        <v>105</v>
      </c>
      <c r="C743" t="inlineStr">
        <is>
          <t xml:space="preserve">CONCLUIDO	</t>
        </is>
      </c>
      <c r="D743" t="n">
        <v>11.0602</v>
      </c>
      <c r="E743" t="n">
        <v>9.039999999999999</v>
      </c>
      <c r="F743" t="n">
        <v>5.5</v>
      </c>
      <c r="G743" t="n">
        <v>13.76</v>
      </c>
      <c r="H743" t="n">
        <v>0.22</v>
      </c>
      <c r="I743" t="n">
        <v>24</v>
      </c>
      <c r="J743" t="n">
        <v>206.38</v>
      </c>
      <c r="K743" t="n">
        <v>55.27</v>
      </c>
      <c r="L743" t="n">
        <v>2.5</v>
      </c>
      <c r="M743" t="n">
        <v>22</v>
      </c>
      <c r="N743" t="n">
        <v>43.6</v>
      </c>
      <c r="O743" t="n">
        <v>25687.3</v>
      </c>
      <c r="P743" t="n">
        <v>77.86</v>
      </c>
      <c r="Q743" t="n">
        <v>202.81</v>
      </c>
      <c r="R743" t="n">
        <v>32.06</v>
      </c>
      <c r="S743" t="n">
        <v>13.89</v>
      </c>
      <c r="T743" t="n">
        <v>7308.54</v>
      </c>
      <c r="U743" t="n">
        <v>0.43</v>
      </c>
      <c r="V743" t="n">
        <v>0.7</v>
      </c>
      <c r="W743" t="n">
        <v>0.68</v>
      </c>
      <c r="X743" t="n">
        <v>0.47</v>
      </c>
      <c r="Y743" t="n">
        <v>1</v>
      </c>
      <c r="Z743" t="n">
        <v>10</v>
      </c>
    </row>
    <row r="744">
      <c r="A744" t="n">
        <v>7</v>
      </c>
      <c r="B744" t="n">
        <v>105</v>
      </c>
      <c r="C744" t="inlineStr">
        <is>
          <t xml:space="preserve">CONCLUIDO	</t>
        </is>
      </c>
      <c r="D744" t="n">
        <v>11.1867</v>
      </c>
      <c r="E744" t="n">
        <v>8.94</v>
      </c>
      <c r="F744" t="n">
        <v>5.48</v>
      </c>
      <c r="G744" t="n">
        <v>14.95</v>
      </c>
      <c r="H744" t="n">
        <v>0.24</v>
      </c>
      <c r="I744" t="n">
        <v>22</v>
      </c>
      <c r="J744" t="n">
        <v>206.78</v>
      </c>
      <c r="K744" t="n">
        <v>55.27</v>
      </c>
      <c r="L744" t="n">
        <v>2.75</v>
      </c>
      <c r="M744" t="n">
        <v>20</v>
      </c>
      <c r="N744" t="n">
        <v>43.75</v>
      </c>
      <c r="O744" t="n">
        <v>25736.42</v>
      </c>
      <c r="P744" t="n">
        <v>77.56</v>
      </c>
      <c r="Q744" t="n">
        <v>202.81</v>
      </c>
      <c r="R744" t="n">
        <v>31.49</v>
      </c>
      <c r="S744" t="n">
        <v>13.89</v>
      </c>
      <c r="T744" t="n">
        <v>7032.61</v>
      </c>
      <c r="U744" t="n">
        <v>0.44</v>
      </c>
      <c r="V744" t="n">
        <v>0.71</v>
      </c>
      <c r="W744" t="n">
        <v>0.68</v>
      </c>
      <c r="X744" t="n">
        <v>0.44</v>
      </c>
      <c r="Y744" t="n">
        <v>1</v>
      </c>
      <c r="Z744" t="n">
        <v>10</v>
      </c>
    </row>
    <row r="745">
      <c r="A745" t="n">
        <v>8</v>
      </c>
      <c r="B745" t="n">
        <v>105</v>
      </c>
      <c r="C745" t="inlineStr">
        <is>
          <t xml:space="preserve">CONCLUIDO	</t>
        </is>
      </c>
      <c r="D745" t="n">
        <v>11.3748</v>
      </c>
      <c r="E745" t="n">
        <v>8.789999999999999</v>
      </c>
      <c r="F745" t="n">
        <v>5.42</v>
      </c>
      <c r="G745" t="n">
        <v>16.25</v>
      </c>
      <c r="H745" t="n">
        <v>0.26</v>
      </c>
      <c r="I745" t="n">
        <v>20</v>
      </c>
      <c r="J745" t="n">
        <v>207.17</v>
      </c>
      <c r="K745" t="n">
        <v>55.27</v>
      </c>
      <c r="L745" t="n">
        <v>3</v>
      </c>
      <c r="M745" t="n">
        <v>18</v>
      </c>
      <c r="N745" t="n">
        <v>43.9</v>
      </c>
      <c r="O745" t="n">
        <v>25785.6</v>
      </c>
      <c r="P745" t="n">
        <v>76.36</v>
      </c>
      <c r="Q745" t="n">
        <v>202.86</v>
      </c>
      <c r="R745" t="n">
        <v>29.35</v>
      </c>
      <c r="S745" t="n">
        <v>13.89</v>
      </c>
      <c r="T745" t="n">
        <v>5973.63</v>
      </c>
      <c r="U745" t="n">
        <v>0.47</v>
      </c>
      <c r="V745" t="n">
        <v>0.71</v>
      </c>
      <c r="W745" t="n">
        <v>0.67</v>
      </c>
      <c r="X745" t="n">
        <v>0.38</v>
      </c>
      <c r="Y745" t="n">
        <v>1</v>
      </c>
      <c r="Z745" t="n">
        <v>10</v>
      </c>
    </row>
    <row r="746">
      <c r="A746" t="n">
        <v>9</v>
      </c>
      <c r="B746" t="n">
        <v>105</v>
      </c>
      <c r="C746" t="inlineStr">
        <is>
          <t xml:space="preserve">CONCLUIDO	</t>
        </is>
      </c>
      <c r="D746" t="n">
        <v>11.5329</v>
      </c>
      <c r="E746" t="n">
        <v>8.67</v>
      </c>
      <c r="F746" t="n">
        <v>5.38</v>
      </c>
      <c r="G746" t="n">
        <v>17.92</v>
      </c>
      <c r="H746" t="n">
        <v>0.28</v>
      </c>
      <c r="I746" t="n">
        <v>18</v>
      </c>
      <c r="J746" t="n">
        <v>207.57</v>
      </c>
      <c r="K746" t="n">
        <v>55.27</v>
      </c>
      <c r="L746" t="n">
        <v>3.25</v>
      </c>
      <c r="M746" t="n">
        <v>16</v>
      </c>
      <c r="N746" t="n">
        <v>44.05</v>
      </c>
      <c r="O746" t="n">
        <v>25834.83</v>
      </c>
      <c r="P746" t="n">
        <v>75.70999999999999</v>
      </c>
      <c r="Q746" t="n">
        <v>202.83</v>
      </c>
      <c r="R746" t="n">
        <v>27.95</v>
      </c>
      <c r="S746" t="n">
        <v>13.89</v>
      </c>
      <c r="T746" t="n">
        <v>5283.99</v>
      </c>
      <c r="U746" t="n">
        <v>0.5</v>
      </c>
      <c r="V746" t="n">
        <v>0.72</v>
      </c>
      <c r="W746" t="n">
        <v>0.67</v>
      </c>
      <c r="X746" t="n">
        <v>0.34</v>
      </c>
      <c r="Y746" t="n">
        <v>1</v>
      </c>
      <c r="Z746" t="n">
        <v>10</v>
      </c>
    </row>
    <row r="747">
      <c r="A747" t="n">
        <v>10</v>
      </c>
      <c r="B747" t="n">
        <v>105</v>
      </c>
      <c r="C747" t="inlineStr">
        <is>
          <t xml:space="preserve">CONCLUIDO	</t>
        </is>
      </c>
      <c r="D747" t="n">
        <v>11.5972</v>
      </c>
      <c r="E747" t="n">
        <v>8.619999999999999</v>
      </c>
      <c r="F747" t="n">
        <v>5.37</v>
      </c>
      <c r="G747" t="n">
        <v>18.95</v>
      </c>
      <c r="H747" t="n">
        <v>0.3</v>
      </c>
      <c r="I747" t="n">
        <v>17</v>
      </c>
      <c r="J747" t="n">
        <v>207.97</v>
      </c>
      <c r="K747" t="n">
        <v>55.27</v>
      </c>
      <c r="L747" t="n">
        <v>3.5</v>
      </c>
      <c r="M747" t="n">
        <v>15</v>
      </c>
      <c r="N747" t="n">
        <v>44.2</v>
      </c>
      <c r="O747" t="n">
        <v>25884.1</v>
      </c>
      <c r="P747" t="n">
        <v>75.36</v>
      </c>
      <c r="Q747" t="n">
        <v>202.84</v>
      </c>
      <c r="R747" t="n">
        <v>27.87</v>
      </c>
      <c r="S747" t="n">
        <v>13.89</v>
      </c>
      <c r="T747" t="n">
        <v>5250.2</v>
      </c>
      <c r="U747" t="n">
        <v>0.5</v>
      </c>
      <c r="V747" t="n">
        <v>0.72</v>
      </c>
      <c r="W747" t="n">
        <v>0.67</v>
      </c>
      <c r="X747" t="n">
        <v>0.33</v>
      </c>
      <c r="Y747" t="n">
        <v>1</v>
      </c>
      <c r="Z747" t="n">
        <v>10</v>
      </c>
    </row>
    <row r="748">
      <c r="A748" t="n">
        <v>11</v>
      </c>
      <c r="B748" t="n">
        <v>105</v>
      </c>
      <c r="C748" t="inlineStr">
        <is>
          <t xml:space="preserve">CONCLUIDO	</t>
        </is>
      </c>
      <c r="D748" t="n">
        <v>11.697</v>
      </c>
      <c r="E748" t="n">
        <v>8.550000000000001</v>
      </c>
      <c r="F748" t="n">
        <v>5.34</v>
      </c>
      <c r="G748" t="n">
        <v>20.01</v>
      </c>
      <c r="H748" t="n">
        <v>0.32</v>
      </c>
      <c r="I748" t="n">
        <v>16</v>
      </c>
      <c r="J748" t="n">
        <v>208.37</v>
      </c>
      <c r="K748" t="n">
        <v>55.27</v>
      </c>
      <c r="L748" t="n">
        <v>3.75</v>
      </c>
      <c r="M748" t="n">
        <v>14</v>
      </c>
      <c r="N748" t="n">
        <v>44.35</v>
      </c>
      <c r="O748" t="n">
        <v>25933.43</v>
      </c>
      <c r="P748" t="n">
        <v>74.64</v>
      </c>
      <c r="Q748" t="n">
        <v>202.81</v>
      </c>
      <c r="R748" t="n">
        <v>26.86</v>
      </c>
      <c r="S748" t="n">
        <v>13.89</v>
      </c>
      <c r="T748" t="n">
        <v>4750.53</v>
      </c>
      <c r="U748" t="n">
        <v>0.52</v>
      </c>
      <c r="V748" t="n">
        <v>0.73</v>
      </c>
      <c r="W748" t="n">
        <v>0.66</v>
      </c>
      <c r="X748" t="n">
        <v>0.3</v>
      </c>
      <c r="Y748" t="n">
        <v>1</v>
      </c>
      <c r="Z748" t="n">
        <v>10</v>
      </c>
    </row>
    <row r="749">
      <c r="A749" t="n">
        <v>12</v>
      </c>
      <c r="B749" t="n">
        <v>105</v>
      </c>
      <c r="C749" t="inlineStr">
        <is>
          <t xml:space="preserve">CONCLUIDO	</t>
        </is>
      </c>
      <c r="D749" t="n">
        <v>11.7628</v>
      </c>
      <c r="E749" t="n">
        <v>8.5</v>
      </c>
      <c r="F749" t="n">
        <v>5.33</v>
      </c>
      <c r="G749" t="n">
        <v>21.31</v>
      </c>
      <c r="H749" t="n">
        <v>0.34</v>
      </c>
      <c r="I749" t="n">
        <v>15</v>
      </c>
      <c r="J749" t="n">
        <v>208.77</v>
      </c>
      <c r="K749" t="n">
        <v>55.27</v>
      </c>
      <c r="L749" t="n">
        <v>4</v>
      </c>
      <c r="M749" t="n">
        <v>13</v>
      </c>
      <c r="N749" t="n">
        <v>44.5</v>
      </c>
      <c r="O749" t="n">
        <v>25982.82</v>
      </c>
      <c r="P749" t="n">
        <v>74.45999999999999</v>
      </c>
      <c r="Q749" t="n">
        <v>202.82</v>
      </c>
      <c r="R749" t="n">
        <v>26.74</v>
      </c>
      <c r="S749" t="n">
        <v>13.89</v>
      </c>
      <c r="T749" t="n">
        <v>4693.42</v>
      </c>
      <c r="U749" t="n">
        <v>0.52</v>
      </c>
      <c r="V749" t="n">
        <v>0.73</v>
      </c>
      <c r="W749" t="n">
        <v>0.66</v>
      </c>
      <c r="X749" t="n">
        <v>0.29</v>
      </c>
      <c r="Y749" t="n">
        <v>1</v>
      </c>
      <c r="Z749" t="n">
        <v>10</v>
      </c>
    </row>
    <row r="750">
      <c r="A750" t="n">
        <v>13</v>
      </c>
      <c r="B750" t="n">
        <v>105</v>
      </c>
      <c r="C750" t="inlineStr">
        <is>
          <t xml:space="preserve">CONCLUIDO	</t>
        </is>
      </c>
      <c r="D750" t="n">
        <v>11.8636</v>
      </c>
      <c r="E750" t="n">
        <v>8.43</v>
      </c>
      <c r="F750" t="n">
        <v>5.3</v>
      </c>
      <c r="G750" t="n">
        <v>22.7</v>
      </c>
      <c r="H750" t="n">
        <v>0.36</v>
      </c>
      <c r="I750" t="n">
        <v>14</v>
      </c>
      <c r="J750" t="n">
        <v>209.17</v>
      </c>
      <c r="K750" t="n">
        <v>55.27</v>
      </c>
      <c r="L750" t="n">
        <v>4.25</v>
      </c>
      <c r="M750" t="n">
        <v>12</v>
      </c>
      <c r="N750" t="n">
        <v>44.65</v>
      </c>
      <c r="O750" t="n">
        <v>26032.25</v>
      </c>
      <c r="P750" t="n">
        <v>73.83</v>
      </c>
      <c r="Q750" t="n">
        <v>202.81</v>
      </c>
      <c r="R750" t="n">
        <v>25.69</v>
      </c>
      <c r="S750" t="n">
        <v>13.89</v>
      </c>
      <c r="T750" t="n">
        <v>4176.11</v>
      </c>
      <c r="U750" t="n">
        <v>0.54</v>
      </c>
      <c r="V750" t="n">
        <v>0.73</v>
      </c>
      <c r="W750" t="n">
        <v>0.66</v>
      </c>
      <c r="X750" t="n">
        <v>0.26</v>
      </c>
      <c r="Y750" t="n">
        <v>1</v>
      </c>
      <c r="Z750" t="n">
        <v>10</v>
      </c>
    </row>
    <row r="751">
      <c r="A751" t="n">
        <v>14</v>
      </c>
      <c r="B751" t="n">
        <v>105</v>
      </c>
      <c r="C751" t="inlineStr">
        <is>
          <t xml:space="preserve">CONCLUIDO	</t>
        </is>
      </c>
      <c r="D751" t="n">
        <v>11.9423</v>
      </c>
      <c r="E751" t="n">
        <v>8.369999999999999</v>
      </c>
      <c r="F751" t="n">
        <v>5.28</v>
      </c>
      <c r="G751" t="n">
        <v>24.38</v>
      </c>
      <c r="H751" t="n">
        <v>0.38</v>
      </c>
      <c r="I751" t="n">
        <v>13</v>
      </c>
      <c r="J751" t="n">
        <v>209.58</v>
      </c>
      <c r="K751" t="n">
        <v>55.27</v>
      </c>
      <c r="L751" t="n">
        <v>4.5</v>
      </c>
      <c r="M751" t="n">
        <v>11</v>
      </c>
      <c r="N751" t="n">
        <v>44.8</v>
      </c>
      <c r="O751" t="n">
        <v>26081.73</v>
      </c>
      <c r="P751" t="n">
        <v>73.51000000000001</v>
      </c>
      <c r="Q751" t="n">
        <v>202.81</v>
      </c>
      <c r="R751" t="n">
        <v>25.15</v>
      </c>
      <c r="S751" t="n">
        <v>13.89</v>
      </c>
      <c r="T751" t="n">
        <v>3911.15</v>
      </c>
      <c r="U751" t="n">
        <v>0.55</v>
      </c>
      <c r="V751" t="n">
        <v>0.73</v>
      </c>
      <c r="W751" t="n">
        <v>0.66</v>
      </c>
      <c r="X751" t="n">
        <v>0.24</v>
      </c>
      <c r="Y751" t="n">
        <v>1</v>
      </c>
      <c r="Z751" t="n">
        <v>10</v>
      </c>
    </row>
    <row r="752">
      <c r="A752" t="n">
        <v>15</v>
      </c>
      <c r="B752" t="n">
        <v>105</v>
      </c>
      <c r="C752" t="inlineStr">
        <is>
          <t xml:space="preserve">CONCLUIDO	</t>
        </is>
      </c>
      <c r="D752" t="n">
        <v>12.0377</v>
      </c>
      <c r="E752" t="n">
        <v>8.31</v>
      </c>
      <c r="F752" t="n">
        <v>5.26</v>
      </c>
      <c r="G752" t="n">
        <v>26.28</v>
      </c>
      <c r="H752" t="n">
        <v>0.4</v>
      </c>
      <c r="I752" t="n">
        <v>12</v>
      </c>
      <c r="J752" t="n">
        <v>209.98</v>
      </c>
      <c r="K752" t="n">
        <v>55.27</v>
      </c>
      <c r="L752" t="n">
        <v>4.75</v>
      </c>
      <c r="M752" t="n">
        <v>10</v>
      </c>
      <c r="N752" t="n">
        <v>44.95</v>
      </c>
      <c r="O752" t="n">
        <v>26131.27</v>
      </c>
      <c r="P752" t="n">
        <v>72.98999999999999</v>
      </c>
      <c r="Q752" t="n">
        <v>202.85</v>
      </c>
      <c r="R752" t="n">
        <v>24.33</v>
      </c>
      <c r="S752" t="n">
        <v>13.89</v>
      </c>
      <c r="T752" t="n">
        <v>3506.89</v>
      </c>
      <c r="U752" t="n">
        <v>0.57</v>
      </c>
      <c r="V752" t="n">
        <v>0.74</v>
      </c>
      <c r="W752" t="n">
        <v>0.66</v>
      </c>
      <c r="X752" t="n">
        <v>0.22</v>
      </c>
      <c r="Y752" t="n">
        <v>1</v>
      </c>
      <c r="Z752" t="n">
        <v>10</v>
      </c>
    </row>
    <row r="753">
      <c r="A753" t="n">
        <v>16</v>
      </c>
      <c r="B753" t="n">
        <v>105</v>
      </c>
      <c r="C753" t="inlineStr">
        <is>
          <t xml:space="preserve">CONCLUIDO	</t>
        </is>
      </c>
      <c r="D753" t="n">
        <v>12.0257</v>
      </c>
      <c r="E753" t="n">
        <v>8.32</v>
      </c>
      <c r="F753" t="n">
        <v>5.26</v>
      </c>
      <c r="G753" t="n">
        <v>26.32</v>
      </c>
      <c r="H753" t="n">
        <v>0.42</v>
      </c>
      <c r="I753" t="n">
        <v>12</v>
      </c>
      <c r="J753" t="n">
        <v>210.38</v>
      </c>
      <c r="K753" t="n">
        <v>55.27</v>
      </c>
      <c r="L753" t="n">
        <v>5</v>
      </c>
      <c r="M753" t="n">
        <v>10</v>
      </c>
      <c r="N753" t="n">
        <v>45.11</v>
      </c>
      <c r="O753" t="n">
        <v>26180.86</v>
      </c>
      <c r="P753" t="n">
        <v>73.13</v>
      </c>
      <c r="Q753" t="n">
        <v>202.81</v>
      </c>
      <c r="R753" t="n">
        <v>24.5</v>
      </c>
      <c r="S753" t="n">
        <v>13.89</v>
      </c>
      <c r="T753" t="n">
        <v>3588.3</v>
      </c>
      <c r="U753" t="n">
        <v>0.57</v>
      </c>
      <c r="V753" t="n">
        <v>0.73</v>
      </c>
      <c r="W753" t="n">
        <v>0.66</v>
      </c>
      <c r="X753" t="n">
        <v>0.23</v>
      </c>
      <c r="Y753" t="n">
        <v>1</v>
      </c>
      <c r="Z753" t="n">
        <v>10</v>
      </c>
    </row>
    <row r="754">
      <c r="A754" t="n">
        <v>17</v>
      </c>
      <c r="B754" t="n">
        <v>105</v>
      </c>
      <c r="C754" t="inlineStr">
        <is>
          <t xml:space="preserve">CONCLUIDO	</t>
        </is>
      </c>
      <c r="D754" t="n">
        <v>12.1102</v>
      </c>
      <c r="E754" t="n">
        <v>8.26</v>
      </c>
      <c r="F754" t="n">
        <v>5.25</v>
      </c>
      <c r="G754" t="n">
        <v>28.62</v>
      </c>
      <c r="H754" t="n">
        <v>0.44</v>
      </c>
      <c r="I754" t="n">
        <v>11</v>
      </c>
      <c r="J754" t="n">
        <v>210.78</v>
      </c>
      <c r="K754" t="n">
        <v>55.27</v>
      </c>
      <c r="L754" t="n">
        <v>5.25</v>
      </c>
      <c r="M754" t="n">
        <v>9</v>
      </c>
      <c r="N754" t="n">
        <v>45.26</v>
      </c>
      <c r="O754" t="n">
        <v>26230.5</v>
      </c>
      <c r="P754" t="n">
        <v>72.53</v>
      </c>
      <c r="Q754" t="n">
        <v>202.81</v>
      </c>
      <c r="R754" t="n">
        <v>24.01</v>
      </c>
      <c r="S754" t="n">
        <v>13.89</v>
      </c>
      <c r="T754" t="n">
        <v>3349.74</v>
      </c>
      <c r="U754" t="n">
        <v>0.58</v>
      </c>
      <c r="V754" t="n">
        <v>0.74</v>
      </c>
      <c r="W754" t="n">
        <v>0.66</v>
      </c>
      <c r="X754" t="n">
        <v>0.21</v>
      </c>
      <c r="Y754" t="n">
        <v>1</v>
      </c>
      <c r="Z754" t="n">
        <v>10</v>
      </c>
    </row>
    <row r="755">
      <c r="A755" t="n">
        <v>18</v>
      </c>
      <c r="B755" t="n">
        <v>105</v>
      </c>
      <c r="C755" t="inlineStr">
        <is>
          <t xml:space="preserve">CONCLUIDO	</t>
        </is>
      </c>
      <c r="D755" t="n">
        <v>12.1143</v>
      </c>
      <c r="E755" t="n">
        <v>8.25</v>
      </c>
      <c r="F755" t="n">
        <v>5.24</v>
      </c>
      <c r="G755" t="n">
        <v>28.6</v>
      </c>
      <c r="H755" t="n">
        <v>0.46</v>
      </c>
      <c r="I755" t="n">
        <v>11</v>
      </c>
      <c r="J755" t="n">
        <v>211.18</v>
      </c>
      <c r="K755" t="n">
        <v>55.27</v>
      </c>
      <c r="L755" t="n">
        <v>5.5</v>
      </c>
      <c r="M755" t="n">
        <v>9</v>
      </c>
      <c r="N755" t="n">
        <v>45.41</v>
      </c>
      <c r="O755" t="n">
        <v>26280.2</v>
      </c>
      <c r="P755" t="n">
        <v>72.40000000000001</v>
      </c>
      <c r="Q755" t="n">
        <v>202.85</v>
      </c>
      <c r="R755" t="n">
        <v>23.99</v>
      </c>
      <c r="S755" t="n">
        <v>13.89</v>
      </c>
      <c r="T755" t="n">
        <v>3339.32</v>
      </c>
      <c r="U755" t="n">
        <v>0.58</v>
      </c>
      <c r="V755" t="n">
        <v>0.74</v>
      </c>
      <c r="W755" t="n">
        <v>0.66</v>
      </c>
      <c r="X755" t="n">
        <v>0.21</v>
      </c>
      <c r="Y755" t="n">
        <v>1</v>
      </c>
      <c r="Z755" t="n">
        <v>10</v>
      </c>
    </row>
    <row r="756">
      <c r="A756" t="n">
        <v>19</v>
      </c>
      <c r="B756" t="n">
        <v>105</v>
      </c>
      <c r="C756" t="inlineStr">
        <is>
          <t xml:space="preserve">CONCLUIDO	</t>
        </is>
      </c>
      <c r="D756" t="n">
        <v>12.2017</v>
      </c>
      <c r="E756" t="n">
        <v>8.199999999999999</v>
      </c>
      <c r="F756" t="n">
        <v>5.23</v>
      </c>
      <c r="G756" t="n">
        <v>31.35</v>
      </c>
      <c r="H756" t="n">
        <v>0.48</v>
      </c>
      <c r="I756" t="n">
        <v>10</v>
      </c>
      <c r="J756" t="n">
        <v>211.59</v>
      </c>
      <c r="K756" t="n">
        <v>55.27</v>
      </c>
      <c r="L756" t="n">
        <v>5.75</v>
      </c>
      <c r="M756" t="n">
        <v>8</v>
      </c>
      <c r="N756" t="n">
        <v>45.57</v>
      </c>
      <c r="O756" t="n">
        <v>26329.94</v>
      </c>
      <c r="P756" t="n">
        <v>71.84</v>
      </c>
      <c r="Q756" t="n">
        <v>202.82</v>
      </c>
      <c r="R756" t="n">
        <v>23.28</v>
      </c>
      <c r="S756" t="n">
        <v>13.89</v>
      </c>
      <c r="T756" t="n">
        <v>2987.46</v>
      </c>
      <c r="U756" t="n">
        <v>0.6</v>
      </c>
      <c r="V756" t="n">
        <v>0.74</v>
      </c>
      <c r="W756" t="n">
        <v>0.66</v>
      </c>
      <c r="X756" t="n">
        <v>0.19</v>
      </c>
      <c r="Y756" t="n">
        <v>1</v>
      </c>
      <c r="Z756" t="n">
        <v>10</v>
      </c>
    </row>
    <row r="757">
      <c r="A757" t="n">
        <v>20</v>
      </c>
      <c r="B757" t="n">
        <v>105</v>
      </c>
      <c r="C757" t="inlineStr">
        <is>
          <t xml:space="preserve">CONCLUIDO	</t>
        </is>
      </c>
      <c r="D757" t="n">
        <v>12.2175</v>
      </c>
      <c r="E757" t="n">
        <v>8.18</v>
      </c>
      <c r="F757" t="n">
        <v>5.21</v>
      </c>
      <c r="G757" t="n">
        <v>31.29</v>
      </c>
      <c r="H757" t="n">
        <v>0.5</v>
      </c>
      <c r="I757" t="n">
        <v>10</v>
      </c>
      <c r="J757" t="n">
        <v>211.99</v>
      </c>
      <c r="K757" t="n">
        <v>55.27</v>
      </c>
      <c r="L757" t="n">
        <v>6</v>
      </c>
      <c r="M757" t="n">
        <v>8</v>
      </c>
      <c r="N757" t="n">
        <v>45.72</v>
      </c>
      <c r="O757" t="n">
        <v>26379.74</v>
      </c>
      <c r="P757" t="n">
        <v>71.72</v>
      </c>
      <c r="Q757" t="n">
        <v>202.89</v>
      </c>
      <c r="R757" t="n">
        <v>23.12</v>
      </c>
      <c r="S757" t="n">
        <v>13.89</v>
      </c>
      <c r="T757" t="n">
        <v>2908.7</v>
      </c>
      <c r="U757" t="n">
        <v>0.6</v>
      </c>
      <c r="V757" t="n">
        <v>0.74</v>
      </c>
      <c r="W757" t="n">
        <v>0.65</v>
      </c>
      <c r="X757" t="n">
        <v>0.18</v>
      </c>
      <c r="Y757" t="n">
        <v>1</v>
      </c>
      <c r="Z757" t="n">
        <v>10</v>
      </c>
    </row>
    <row r="758">
      <c r="A758" t="n">
        <v>21</v>
      </c>
      <c r="B758" t="n">
        <v>105</v>
      </c>
      <c r="C758" t="inlineStr">
        <is>
          <t xml:space="preserve">CONCLUIDO	</t>
        </is>
      </c>
      <c r="D758" t="n">
        <v>12.222</v>
      </c>
      <c r="E758" t="n">
        <v>8.18</v>
      </c>
      <c r="F758" t="n">
        <v>5.21</v>
      </c>
      <c r="G758" t="n">
        <v>31.27</v>
      </c>
      <c r="H758" t="n">
        <v>0.52</v>
      </c>
      <c r="I758" t="n">
        <v>10</v>
      </c>
      <c r="J758" t="n">
        <v>212.4</v>
      </c>
      <c r="K758" t="n">
        <v>55.27</v>
      </c>
      <c r="L758" t="n">
        <v>6.25</v>
      </c>
      <c r="M758" t="n">
        <v>8</v>
      </c>
      <c r="N758" t="n">
        <v>45.87</v>
      </c>
      <c r="O758" t="n">
        <v>26429.59</v>
      </c>
      <c r="P758" t="n">
        <v>71.52</v>
      </c>
      <c r="Q758" t="n">
        <v>202.82</v>
      </c>
      <c r="R758" t="n">
        <v>23.06</v>
      </c>
      <c r="S758" t="n">
        <v>13.89</v>
      </c>
      <c r="T758" t="n">
        <v>2881</v>
      </c>
      <c r="U758" t="n">
        <v>0.6</v>
      </c>
      <c r="V758" t="n">
        <v>0.74</v>
      </c>
      <c r="W758" t="n">
        <v>0.65</v>
      </c>
      <c r="X758" t="n">
        <v>0.17</v>
      </c>
      <c r="Y758" t="n">
        <v>1</v>
      </c>
      <c r="Z758" t="n">
        <v>10</v>
      </c>
    </row>
    <row r="759">
      <c r="A759" t="n">
        <v>22</v>
      </c>
      <c r="B759" t="n">
        <v>105</v>
      </c>
      <c r="C759" t="inlineStr">
        <is>
          <t xml:space="preserve">CONCLUIDO	</t>
        </is>
      </c>
      <c r="D759" t="n">
        <v>12.2976</v>
      </c>
      <c r="E759" t="n">
        <v>8.130000000000001</v>
      </c>
      <c r="F759" t="n">
        <v>5.2</v>
      </c>
      <c r="G759" t="n">
        <v>34.68</v>
      </c>
      <c r="H759" t="n">
        <v>0.54</v>
      </c>
      <c r="I759" t="n">
        <v>9</v>
      </c>
      <c r="J759" t="n">
        <v>212.8</v>
      </c>
      <c r="K759" t="n">
        <v>55.27</v>
      </c>
      <c r="L759" t="n">
        <v>6.5</v>
      </c>
      <c r="M759" t="n">
        <v>7</v>
      </c>
      <c r="N759" t="n">
        <v>46.03</v>
      </c>
      <c r="O759" t="n">
        <v>26479.5</v>
      </c>
      <c r="P759" t="n">
        <v>71.09999999999999</v>
      </c>
      <c r="Q759" t="n">
        <v>202.83</v>
      </c>
      <c r="R759" t="n">
        <v>22.67</v>
      </c>
      <c r="S759" t="n">
        <v>13.89</v>
      </c>
      <c r="T759" t="n">
        <v>2687.45</v>
      </c>
      <c r="U759" t="n">
        <v>0.61</v>
      </c>
      <c r="V759" t="n">
        <v>0.74</v>
      </c>
      <c r="W759" t="n">
        <v>0.65</v>
      </c>
      <c r="X759" t="n">
        <v>0.16</v>
      </c>
      <c r="Y759" t="n">
        <v>1</v>
      </c>
      <c r="Z759" t="n">
        <v>10</v>
      </c>
    </row>
    <row r="760">
      <c r="A760" t="n">
        <v>23</v>
      </c>
      <c r="B760" t="n">
        <v>105</v>
      </c>
      <c r="C760" t="inlineStr">
        <is>
          <t xml:space="preserve">CONCLUIDO	</t>
        </is>
      </c>
      <c r="D760" t="n">
        <v>12.306</v>
      </c>
      <c r="E760" t="n">
        <v>8.130000000000001</v>
      </c>
      <c r="F760" t="n">
        <v>5.2</v>
      </c>
      <c r="G760" t="n">
        <v>34.64</v>
      </c>
      <c r="H760" t="n">
        <v>0.5600000000000001</v>
      </c>
      <c r="I760" t="n">
        <v>9</v>
      </c>
      <c r="J760" t="n">
        <v>213.21</v>
      </c>
      <c r="K760" t="n">
        <v>55.27</v>
      </c>
      <c r="L760" t="n">
        <v>6.75</v>
      </c>
      <c r="M760" t="n">
        <v>7</v>
      </c>
      <c r="N760" t="n">
        <v>46.18</v>
      </c>
      <c r="O760" t="n">
        <v>26529.46</v>
      </c>
      <c r="P760" t="n">
        <v>70.79000000000001</v>
      </c>
      <c r="Q760" t="n">
        <v>202.83</v>
      </c>
      <c r="R760" t="n">
        <v>22.62</v>
      </c>
      <c r="S760" t="n">
        <v>13.89</v>
      </c>
      <c r="T760" t="n">
        <v>2664.21</v>
      </c>
      <c r="U760" t="n">
        <v>0.61</v>
      </c>
      <c r="V760" t="n">
        <v>0.74</v>
      </c>
      <c r="W760" t="n">
        <v>0.65</v>
      </c>
      <c r="X760" t="n">
        <v>0.16</v>
      </c>
      <c r="Y760" t="n">
        <v>1</v>
      </c>
      <c r="Z760" t="n">
        <v>10</v>
      </c>
    </row>
    <row r="761">
      <c r="A761" t="n">
        <v>24</v>
      </c>
      <c r="B761" t="n">
        <v>105</v>
      </c>
      <c r="C761" t="inlineStr">
        <is>
          <t xml:space="preserve">CONCLUIDO	</t>
        </is>
      </c>
      <c r="D761" t="n">
        <v>12.2997</v>
      </c>
      <c r="E761" t="n">
        <v>8.130000000000001</v>
      </c>
      <c r="F761" t="n">
        <v>5.2</v>
      </c>
      <c r="G761" t="n">
        <v>34.67</v>
      </c>
      <c r="H761" t="n">
        <v>0.58</v>
      </c>
      <c r="I761" t="n">
        <v>9</v>
      </c>
      <c r="J761" t="n">
        <v>213.61</v>
      </c>
      <c r="K761" t="n">
        <v>55.27</v>
      </c>
      <c r="L761" t="n">
        <v>7</v>
      </c>
      <c r="M761" t="n">
        <v>7</v>
      </c>
      <c r="N761" t="n">
        <v>46.34</v>
      </c>
      <c r="O761" t="n">
        <v>26579.47</v>
      </c>
      <c r="P761" t="n">
        <v>70.81</v>
      </c>
      <c r="Q761" t="n">
        <v>202.81</v>
      </c>
      <c r="R761" t="n">
        <v>22.76</v>
      </c>
      <c r="S761" t="n">
        <v>13.89</v>
      </c>
      <c r="T761" t="n">
        <v>2733.02</v>
      </c>
      <c r="U761" t="n">
        <v>0.61</v>
      </c>
      <c r="V761" t="n">
        <v>0.74</v>
      </c>
      <c r="W761" t="n">
        <v>0.65</v>
      </c>
      <c r="X761" t="n">
        <v>0.16</v>
      </c>
      <c r="Y761" t="n">
        <v>1</v>
      </c>
      <c r="Z761" t="n">
        <v>10</v>
      </c>
    </row>
    <row r="762">
      <c r="A762" t="n">
        <v>25</v>
      </c>
      <c r="B762" t="n">
        <v>105</v>
      </c>
      <c r="C762" t="inlineStr">
        <is>
          <t xml:space="preserve">CONCLUIDO	</t>
        </is>
      </c>
      <c r="D762" t="n">
        <v>12.3796</v>
      </c>
      <c r="E762" t="n">
        <v>8.08</v>
      </c>
      <c r="F762" t="n">
        <v>5.19</v>
      </c>
      <c r="G762" t="n">
        <v>38.91</v>
      </c>
      <c r="H762" t="n">
        <v>0.6</v>
      </c>
      <c r="I762" t="n">
        <v>8</v>
      </c>
      <c r="J762" t="n">
        <v>214.02</v>
      </c>
      <c r="K762" t="n">
        <v>55.27</v>
      </c>
      <c r="L762" t="n">
        <v>7.25</v>
      </c>
      <c r="M762" t="n">
        <v>6</v>
      </c>
      <c r="N762" t="n">
        <v>46.49</v>
      </c>
      <c r="O762" t="n">
        <v>26629.54</v>
      </c>
      <c r="P762" t="n">
        <v>70.41</v>
      </c>
      <c r="Q762" t="n">
        <v>202.81</v>
      </c>
      <c r="R762" t="n">
        <v>22.34</v>
      </c>
      <c r="S762" t="n">
        <v>13.89</v>
      </c>
      <c r="T762" t="n">
        <v>2528.34</v>
      </c>
      <c r="U762" t="n">
        <v>0.62</v>
      </c>
      <c r="V762" t="n">
        <v>0.75</v>
      </c>
      <c r="W762" t="n">
        <v>0.65</v>
      </c>
      <c r="X762" t="n">
        <v>0.15</v>
      </c>
      <c r="Y762" t="n">
        <v>1</v>
      </c>
      <c r="Z762" t="n">
        <v>10</v>
      </c>
    </row>
    <row r="763">
      <c r="A763" t="n">
        <v>26</v>
      </c>
      <c r="B763" t="n">
        <v>105</v>
      </c>
      <c r="C763" t="inlineStr">
        <is>
          <t xml:space="preserve">CONCLUIDO	</t>
        </is>
      </c>
      <c r="D763" t="n">
        <v>12.3869</v>
      </c>
      <c r="E763" t="n">
        <v>8.07</v>
      </c>
      <c r="F763" t="n">
        <v>5.18</v>
      </c>
      <c r="G763" t="n">
        <v>38.88</v>
      </c>
      <c r="H763" t="n">
        <v>0.62</v>
      </c>
      <c r="I763" t="n">
        <v>8</v>
      </c>
      <c r="J763" t="n">
        <v>214.42</v>
      </c>
      <c r="K763" t="n">
        <v>55.27</v>
      </c>
      <c r="L763" t="n">
        <v>7.5</v>
      </c>
      <c r="M763" t="n">
        <v>6</v>
      </c>
      <c r="N763" t="n">
        <v>46.65</v>
      </c>
      <c r="O763" t="n">
        <v>26679.66</v>
      </c>
      <c r="P763" t="n">
        <v>70.38</v>
      </c>
      <c r="Q763" t="n">
        <v>202.81</v>
      </c>
      <c r="R763" t="n">
        <v>22.22</v>
      </c>
      <c r="S763" t="n">
        <v>13.89</v>
      </c>
      <c r="T763" t="n">
        <v>2471.21</v>
      </c>
      <c r="U763" t="n">
        <v>0.63</v>
      </c>
      <c r="V763" t="n">
        <v>0.75</v>
      </c>
      <c r="W763" t="n">
        <v>0.65</v>
      </c>
      <c r="X763" t="n">
        <v>0.15</v>
      </c>
      <c r="Y763" t="n">
        <v>1</v>
      </c>
      <c r="Z763" t="n">
        <v>10</v>
      </c>
    </row>
    <row r="764">
      <c r="A764" t="n">
        <v>27</v>
      </c>
      <c r="B764" t="n">
        <v>105</v>
      </c>
      <c r="C764" t="inlineStr">
        <is>
          <t xml:space="preserve">CONCLUIDO	</t>
        </is>
      </c>
      <c r="D764" t="n">
        <v>12.4061</v>
      </c>
      <c r="E764" t="n">
        <v>8.06</v>
      </c>
      <c r="F764" t="n">
        <v>5.17</v>
      </c>
      <c r="G764" t="n">
        <v>38.79</v>
      </c>
      <c r="H764" t="n">
        <v>0.64</v>
      </c>
      <c r="I764" t="n">
        <v>8</v>
      </c>
      <c r="J764" t="n">
        <v>214.83</v>
      </c>
      <c r="K764" t="n">
        <v>55.27</v>
      </c>
      <c r="L764" t="n">
        <v>7.75</v>
      </c>
      <c r="M764" t="n">
        <v>6</v>
      </c>
      <c r="N764" t="n">
        <v>46.81</v>
      </c>
      <c r="O764" t="n">
        <v>26729.83</v>
      </c>
      <c r="P764" t="n">
        <v>69.81</v>
      </c>
      <c r="Q764" t="n">
        <v>202.81</v>
      </c>
      <c r="R764" t="n">
        <v>21.86</v>
      </c>
      <c r="S764" t="n">
        <v>13.89</v>
      </c>
      <c r="T764" t="n">
        <v>2288.79</v>
      </c>
      <c r="U764" t="n">
        <v>0.64</v>
      </c>
      <c r="V764" t="n">
        <v>0.75</v>
      </c>
      <c r="W764" t="n">
        <v>0.65</v>
      </c>
      <c r="X764" t="n">
        <v>0.13</v>
      </c>
      <c r="Y764" t="n">
        <v>1</v>
      </c>
      <c r="Z764" t="n">
        <v>10</v>
      </c>
    </row>
    <row r="765">
      <c r="A765" t="n">
        <v>28</v>
      </c>
      <c r="B765" t="n">
        <v>105</v>
      </c>
      <c r="C765" t="inlineStr">
        <is>
          <t xml:space="preserve">CONCLUIDO	</t>
        </is>
      </c>
      <c r="D765" t="n">
        <v>12.3988</v>
      </c>
      <c r="E765" t="n">
        <v>8.07</v>
      </c>
      <c r="F765" t="n">
        <v>5.18</v>
      </c>
      <c r="G765" t="n">
        <v>38.82</v>
      </c>
      <c r="H765" t="n">
        <v>0.66</v>
      </c>
      <c r="I765" t="n">
        <v>8</v>
      </c>
      <c r="J765" t="n">
        <v>215.24</v>
      </c>
      <c r="K765" t="n">
        <v>55.27</v>
      </c>
      <c r="L765" t="n">
        <v>8</v>
      </c>
      <c r="M765" t="n">
        <v>6</v>
      </c>
      <c r="N765" t="n">
        <v>46.97</v>
      </c>
      <c r="O765" t="n">
        <v>26780.06</v>
      </c>
      <c r="P765" t="n">
        <v>69.7</v>
      </c>
      <c r="Q765" t="n">
        <v>202.81</v>
      </c>
      <c r="R765" t="n">
        <v>21.92</v>
      </c>
      <c r="S765" t="n">
        <v>13.89</v>
      </c>
      <c r="T765" t="n">
        <v>2321.93</v>
      </c>
      <c r="U765" t="n">
        <v>0.63</v>
      </c>
      <c r="V765" t="n">
        <v>0.75</v>
      </c>
      <c r="W765" t="n">
        <v>0.65</v>
      </c>
      <c r="X765" t="n">
        <v>0.14</v>
      </c>
      <c r="Y765" t="n">
        <v>1</v>
      </c>
      <c r="Z765" t="n">
        <v>10</v>
      </c>
    </row>
    <row r="766">
      <c r="A766" t="n">
        <v>29</v>
      </c>
      <c r="B766" t="n">
        <v>105</v>
      </c>
      <c r="C766" t="inlineStr">
        <is>
          <t xml:space="preserve">CONCLUIDO	</t>
        </is>
      </c>
      <c r="D766" t="n">
        <v>12.4991</v>
      </c>
      <c r="E766" t="n">
        <v>8</v>
      </c>
      <c r="F766" t="n">
        <v>5.15</v>
      </c>
      <c r="G766" t="n">
        <v>44.16</v>
      </c>
      <c r="H766" t="n">
        <v>0.68</v>
      </c>
      <c r="I766" t="n">
        <v>7</v>
      </c>
      <c r="J766" t="n">
        <v>215.65</v>
      </c>
      <c r="K766" t="n">
        <v>55.27</v>
      </c>
      <c r="L766" t="n">
        <v>8.25</v>
      </c>
      <c r="M766" t="n">
        <v>5</v>
      </c>
      <c r="N766" t="n">
        <v>47.12</v>
      </c>
      <c r="O766" t="n">
        <v>26830.34</v>
      </c>
      <c r="P766" t="n">
        <v>69.15000000000001</v>
      </c>
      <c r="Q766" t="n">
        <v>202.82</v>
      </c>
      <c r="R766" t="n">
        <v>21.1</v>
      </c>
      <c r="S766" t="n">
        <v>13.89</v>
      </c>
      <c r="T766" t="n">
        <v>1915.71</v>
      </c>
      <c r="U766" t="n">
        <v>0.66</v>
      </c>
      <c r="V766" t="n">
        <v>0.75</v>
      </c>
      <c r="W766" t="n">
        <v>0.65</v>
      </c>
      <c r="X766" t="n">
        <v>0.11</v>
      </c>
      <c r="Y766" t="n">
        <v>1</v>
      </c>
      <c r="Z766" t="n">
        <v>10</v>
      </c>
    </row>
    <row r="767">
      <c r="A767" t="n">
        <v>30</v>
      </c>
      <c r="B767" t="n">
        <v>105</v>
      </c>
      <c r="C767" t="inlineStr">
        <is>
          <t xml:space="preserve">CONCLUIDO	</t>
        </is>
      </c>
      <c r="D767" t="n">
        <v>12.4887</v>
      </c>
      <c r="E767" t="n">
        <v>8.01</v>
      </c>
      <c r="F767" t="n">
        <v>5.16</v>
      </c>
      <c r="G767" t="n">
        <v>44.22</v>
      </c>
      <c r="H767" t="n">
        <v>0.7</v>
      </c>
      <c r="I767" t="n">
        <v>7</v>
      </c>
      <c r="J767" t="n">
        <v>216.05</v>
      </c>
      <c r="K767" t="n">
        <v>55.27</v>
      </c>
      <c r="L767" t="n">
        <v>8.5</v>
      </c>
      <c r="M767" t="n">
        <v>5</v>
      </c>
      <c r="N767" t="n">
        <v>47.28</v>
      </c>
      <c r="O767" t="n">
        <v>26880.68</v>
      </c>
      <c r="P767" t="n">
        <v>69.19</v>
      </c>
      <c r="Q767" t="n">
        <v>202.81</v>
      </c>
      <c r="R767" t="n">
        <v>21.43</v>
      </c>
      <c r="S767" t="n">
        <v>13.89</v>
      </c>
      <c r="T767" t="n">
        <v>2081.67</v>
      </c>
      <c r="U767" t="n">
        <v>0.65</v>
      </c>
      <c r="V767" t="n">
        <v>0.75</v>
      </c>
      <c r="W767" t="n">
        <v>0.65</v>
      </c>
      <c r="X767" t="n">
        <v>0.12</v>
      </c>
      <c r="Y767" t="n">
        <v>1</v>
      </c>
      <c r="Z767" t="n">
        <v>10</v>
      </c>
    </row>
    <row r="768">
      <c r="A768" t="n">
        <v>31</v>
      </c>
      <c r="B768" t="n">
        <v>105</v>
      </c>
      <c r="C768" t="inlineStr">
        <is>
          <t xml:space="preserve">CONCLUIDO	</t>
        </is>
      </c>
      <c r="D768" t="n">
        <v>12.4965</v>
      </c>
      <c r="E768" t="n">
        <v>8</v>
      </c>
      <c r="F768" t="n">
        <v>5.15</v>
      </c>
      <c r="G768" t="n">
        <v>44.17</v>
      </c>
      <c r="H768" t="n">
        <v>0.72</v>
      </c>
      <c r="I768" t="n">
        <v>7</v>
      </c>
      <c r="J768" t="n">
        <v>216.46</v>
      </c>
      <c r="K768" t="n">
        <v>55.27</v>
      </c>
      <c r="L768" t="n">
        <v>8.75</v>
      </c>
      <c r="M768" t="n">
        <v>5</v>
      </c>
      <c r="N768" t="n">
        <v>47.44</v>
      </c>
      <c r="O768" t="n">
        <v>26931.07</v>
      </c>
      <c r="P768" t="n">
        <v>69.20999999999999</v>
      </c>
      <c r="Q768" t="n">
        <v>202.81</v>
      </c>
      <c r="R768" t="n">
        <v>21.21</v>
      </c>
      <c r="S768" t="n">
        <v>13.89</v>
      </c>
      <c r="T768" t="n">
        <v>1970.7</v>
      </c>
      <c r="U768" t="n">
        <v>0.65</v>
      </c>
      <c r="V768" t="n">
        <v>0.75</v>
      </c>
      <c r="W768" t="n">
        <v>0.65</v>
      </c>
      <c r="X768" t="n">
        <v>0.12</v>
      </c>
      <c r="Y768" t="n">
        <v>1</v>
      </c>
      <c r="Z768" t="n">
        <v>10</v>
      </c>
    </row>
    <row r="769">
      <c r="A769" t="n">
        <v>32</v>
      </c>
      <c r="B769" t="n">
        <v>105</v>
      </c>
      <c r="C769" t="inlineStr">
        <is>
          <t xml:space="preserve">CONCLUIDO	</t>
        </is>
      </c>
      <c r="D769" t="n">
        <v>12.49</v>
      </c>
      <c r="E769" t="n">
        <v>8.01</v>
      </c>
      <c r="F769" t="n">
        <v>5.16</v>
      </c>
      <c r="G769" t="n">
        <v>44.21</v>
      </c>
      <c r="H769" t="n">
        <v>0.74</v>
      </c>
      <c r="I769" t="n">
        <v>7</v>
      </c>
      <c r="J769" t="n">
        <v>216.87</v>
      </c>
      <c r="K769" t="n">
        <v>55.27</v>
      </c>
      <c r="L769" t="n">
        <v>9</v>
      </c>
      <c r="M769" t="n">
        <v>5</v>
      </c>
      <c r="N769" t="n">
        <v>47.6</v>
      </c>
      <c r="O769" t="n">
        <v>26981.51</v>
      </c>
      <c r="P769" t="n">
        <v>69.3</v>
      </c>
      <c r="Q769" t="n">
        <v>202.81</v>
      </c>
      <c r="R769" t="n">
        <v>21.37</v>
      </c>
      <c r="S769" t="n">
        <v>13.89</v>
      </c>
      <c r="T769" t="n">
        <v>2048.31</v>
      </c>
      <c r="U769" t="n">
        <v>0.65</v>
      </c>
      <c r="V769" t="n">
        <v>0.75</v>
      </c>
      <c r="W769" t="n">
        <v>0.65</v>
      </c>
      <c r="X769" t="n">
        <v>0.12</v>
      </c>
      <c r="Y769" t="n">
        <v>1</v>
      </c>
      <c r="Z769" t="n">
        <v>10</v>
      </c>
    </row>
    <row r="770">
      <c r="A770" t="n">
        <v>33</v>
      </c>
      <c r="B770" t="n">
        <v>105</v>
      </c>
      <c r="C770" t="inlineStr">
        <is>
          <t xml:space="preserve">CONCLUIDO	</t>
        </is>
      </c>
      <c r="D770" t="n">
        <v>12.4909</v>
      </c>
      <c r="E770" t="n">
        <v>8.01</v>
      </c>
      <c r="F770" t="n">
        <v>5.16</v>
      </c>
      <c r="G770" t="n">
        <v>44.2</v>
      </c>
      <c r="H770" t="n">
        <v>0.76</v>
      </c>
      <c r="I770" t="n">
        <v>7</v>
      </c>
      <c r="J770" t="n">
        <v>217.28</v>
      </c>
      <c r="K770" t="n">
        <v>55.27</v>
      </c>
      <c r="L770" t="n">
        <v>9.25</v>
      </c>
      <c r="M770" t="n">
        <v>5</v>
      </c>
      <c r="N770" t="n">
        <v>47.76</v>
      </c>
      <c r="O770" t="n">
        <v>27032.02</v>
      </c>
      <c r="P770" t="n">
        <v>68.84</v>
      </c>
      <c r="Q770" t="n">
        <v>202.81</v>
      </c>
      <c r="R770" t="n">
        <v>21.36</v>
      </c>
      <c r="S770" t="n">
        <v>13.89</v>
      </c>
      <c r="T770" t="n">
        <v>2044.17</v>
      </c>
      <c r="U770" t="n">
        <v>0.65</v>
      </c>
      <c r="V770" t="n">
        <v>0.75</v>
      </c>
      <c r="W770" t="n">
        <v>0.65</v>
      </c>
      <c r="X770" t="n">
        <v>0.12</v>
      </c>
      <c r="Y770" t="n">
        <v>1</v>
      </c>
      <c r="Z770" t="n">
        <v>10</v>
      </c>
    </row>
    <row r="771">
      <c r="A771" t="n">
        <v>34</v>
      </c>
      <c r="B771" t="n">
        <v>105</v>
      </c>
      <c r="C771" t="inlineStr">
        <is>
          <t xml:space="preserve">CONCLUIDO	</t>
        </is>
      </c>
      <c r="D771" t="n">
        <v>12.4788</v>
      </c>
      <c r="E771" t="n">
        <v>8.01</v>
      </c>
      <c r="F771" t="n">
        <v>5.17</v>
      </c>
      <c r="G771" t="n">
        <v>44.27</v>
      </c>
      <c r="H771" t="n">
        <v>0.78</v>
      </c>
      <c r="I771" t="n">
        <v>7</v>
      </c>
      <c r="J771" t="n">
        <v>217.69</v>
      </c>
      <c r="K771" t="n">
        <v>55.27</v>
      </c>
      <c r="L771" t="n">
        <v>9.5</v>
      </c>
      <c r="M771" t="n">
        <v>5</v>
      </c>
      <c r="N771" t="n">
        <v>47.92</v>
      </c>
      <c r="O771" t="n">
        <v>27082.57</v>
      </c>
      <c r="P771" t="n">
        <v>68.70999999999999</v>
      </c>
      <c r="Q771" t="n">
        <v>202.81</v>
      </c>
      <c r="R771" t="n">
        <v>21.62</v>
      </c>
      <c r="S771" t="n">
        <v>13.89</v>
      </c>
      <c r="T771" t="n">
        <v>2173.75</v>
      </c>
      <c r="U771" t="n">
        <v>0.64</v>
      </c>
      <c r="V771" t="n">
        <v>0.75</v>
      </c>
      <c r="W771" t="n">
        <v>0.65</v>
      </c>
      <c r="X771" t="n">
        <v>0.13</v>
      </c>
      <c r="Y771" t="n">
        <v>1</v>
      </c>
      <c r="Z771" t="n">
        <v>10</v>
      </c>
    </row>
    <row r="772">
      <c r="A772" t="n">
        <v>35</v>
      </c>
      <c r="B772" t="n">
        <v>105</v>
      </c>
      <c r="C772" t="inlineStr">
        <is>
          <t xml:space="preserve">CONCLUIDO	</t>
        </is>
      </c>
      <c r="D772" t="n">
        <v>12.5826</v>
      </c>
      <c r="E772" t="n">
        <v>7.95</v>
      </c>
      <c r="F772" t="n">
        <v>5.14</v>
      </c>
      <c r="G772" t="n">
        <v>51.39</v>
      </c>
      <c r="H772" t="n">
        <v>0.79</v>
      </c>
      <c r="I772" t="n">
        <v>6</v>
      </c>
      <c r="J772" t="n">
        <v>218.1</v>
      </c>
      <c r="K772" t="n">
        <v>55.27</v>
      </c>
      <c r="L772" t="n">
        <v>9.75</v>
      </c>
      <c r="M772" t="n">
        <v>4</v>
      </c>
      <c r="N772" t="n">
        <v>48.08</v>
      </c>
      <c r="O772" t="n">
        <v>27133.18</v>
      </c>
      <c r="P772" t="n">
        <v>68</v>
      </c>
      <c r="Q772" t="n">
        <v>202.81</v>
      </c>
      <c r="R772" t="n">
        <v>20.8</v>
      </c>
      <c r="S772" t="n">
        <v>13.89</v>
      </c>
      <c r="T772" t="n">
        <v>1771.22</v>
      </c>
      <c r="U772" t="n">
        <v>0.67</v>
      </c>
      <c r="V772" t="n">
        <v>0.75</v>
      </c>
      <c r="W772" t="n">
        <v>0.65</v>
      </c>
      <c r="X772" t="n">
        <v>0.1</v>
      </c>
      <c r="Y772" t="n">
        <v>1</v>
      </c>
      <c r="Z772" t="n">
        <v>10</v>
      </c>
    </row>
    <row r="773">
      <c r="A773" t="n">
        <v>36</v>
      </c>
      <c r="B773" t="n">
        <v>105</v>
      </c>
      <c r="C773" t="inlineStr">
        <is>
          <t xml:space="preserve">CONCLUIDO	</t>
        </is>
      </c>
      <c r="D773" t="n">
        <v>12.587</v>
      </c>
      <c r="E773" t="n">
        <v>7.94</v>
      </c>
      <c r="F773" t="n">
        <v>5.14</v>
      </c>
      <c r="G773" t="n">
        <v>51.37</v>
      </c>
      <c r="H773" t="n">
        <v>0.8100000000000001</v>
      </c>
      <c r="I773" t="n">
        <v>6</v>
      </c>
      <c r="J773" t="n">
        <v>218.51</v>
      </c>
      <c r="K773" t="n">
        <v>55.27</v>
      </c>
      <c r="L773" t="n">
        <v>10</v>
      </c>
      <c r="M773" t="n">
        <v>4</v>
      </c>
      <c r="N773" t="n">
        <v>48.24</v>
      </c>
      <c r="O773" t="n">
        <v>27183.85</v>
      </c>
      <c r="P773" t="n">
        <v>67.97</v>
      </c>
      <c r="Q773" t="n">
        <v>202.81</v>
      </c>
      <c r="R773" t="n">
        <v>20.74</v>
      </c>
      <c r="S773" t="n">
        <v>13.89</v>
      </c>
      <c r="T773" t="n">
        <v>1740.15</v>
      </c>
      <c r="U773" t="n">
        <v>0.67</v>
      </c>
      <c r="V773" t="n">
        <v>0.75</v>
      </c>
      <c r="W773" t="n">
        <v>0.65</v>
      </c>
      <c r="X773" t="n">
        <v>0.1</v>
      </c>
      <c r="Y773" t="n">
        <v>1</v>
      </c>
      <c r="Z773" t="n">
        <v>10</v>
      </c>
    </row>
    <row r="774">
      <c r="A774" t="n">
        <v>37</v>
      </c>
      <c r="B774" t="n">
        <v>105</v>
      </c>
      <c r="C774" t="inlineStr">
        <is>
          <t xml:space="preserve">CONCLUIDO	</t>
        </is>
      </c>
      <c r="D774" t="n">
        <v>12.5813</v>
      </c>
      <c r="E774" t="n">
        <v>7.95</v>
      </c>
      <c r="F774" t="n">
        <v>5.14</v>
      </c>
      <c r="G774" t="n">
        <v>51.4</v>
      </c>
      <c r="H774" t="n">
        <v>0.83</v>
      </c>
      <c r="I774" t="n">
        <v>6</v>
      </c>
      <c r="J774" t="n">
        <v>218.92</v>
      </c>
      <c r="K774" t="n">
        <v>55.27</v>
      </c>
      <c r="L774" t="n">
        <v>10.25</v>
      </c>
      <c r="M774" t="n">
        <v>4</v>
      </c>
      <c r="N774" t="n">
        <v>48.4</v>
      </c>
      <c r="O774" t="n">
        <v>27234.57</v>
      </c>
      <c r="P774" t="n">
        <v>67.93000000000001</v>
      </c>
      <c r="Q774" t="n">
        <v>202.81</v>
      </c>
      <c r="R774" t="n">
        <v>20.77</v>
      </c>
      <c r="S774" t="n">
        <v>13.89</v>
      </c>
      <c r="T774" t="n">
        <v>1756.35</v>
      </c>
      <c r="U774" t="n">
        <v>0.67</v>
      </c>
      <c r="V774" t="n">
        <v>0.75</v>
      </c>
      <c r="W774" t="n">
        <v>0.65</v>
      </c>
      <c r="X774" t="n">
        <v>0.1</v>
      </c>
      <c r="Y774" t="n">
        <v>1</v>
      </c>
      <c r="Z774" t="n">
        <v>10</v>
      </c>
    </row>
    <row r="775">
      <c r="A775" t="n">
        <v>38</v>
      </c>
      <c r="B775" t="n">
        <v>105</v>
      </c>
      <c r="C775" t="inlineStr">
        <is>
          <t xml:space="preserve">CONCLUIDO	</t>
        </is>
      </c>
      <c r="D775" t="n">
        <v>12.5993</v>
      </c>
      <c r="E775" t="n">
        <v>7.94</v>
      </c>
      <c r="F775" t="n">
        <v>5.13</v>
      </c>
      <c r="G775" t="n">
        <v>51.29</v>
      </c>
      <c r="H775" t="n">
        <v>0.85</v>
      </c>
      <c r="I775" t="n">
        <v>6</v>
      </c>
      <c r="J775" t="n">
        <v>219.33</v>
      </c>
      <c r="K775" t="n">
        <v>55.27</v>
      </c>
      <c r="L775" t="n">
        <v>10.5</v>
      </c>
      <c r="M775" t="n">
        <v>4</v>
      </c>
      <c r="N775" t="n">
        <v>48.56</v>
      </c>
      <c r="O775" t="n">
        <v>27285.35</v>
      </c>
      <c r="P775" t="n">
        <v>67.78</v>
      </c>
      <c r="Q775" t="n">
        <v>202.82</v>
      </c>
      <c r="R775" t="n">
        <v>20.54</v>
      </c>
      <c r="S775" t="n">
        <v>13.89</v>
      </c>
      <c r="T775" t="n">
        <v>1640.87</v>
      </c>
      <c r="U775" t="n">
        <v>0.68</v>
      </c>
      <c r="V775" t="n">
        <v>0.75</v>
      </c>
      <c r="W775" t="n">
        <v>0.64</v>
      </c>
      <c r="X775" t="n">
        <v>0.09</v>
      </c>
      <c r="Y775" t="n">
        <v>1</v>
      </c>
      <c r="Z775" t="n">
        <v>10</v>
      </c>
    </row>
    <row r="776">
      <c r="A776" t="n">
        <v>39</v>
      </c>
      <c r="B776" t="n">
        <v>105</v>
      </c>
      <c r="C776" t="inlineStr">
        <is>
          <t xml:space="preserve">CONCLUIDO	</t>
        </is>
      </c>
      <c r="D776" t="n">
        <v>12.5857</v>
      </c>
      <c r="E776" t="n">
        <v>7.95</v>
      </c>
      <c r="F776" t="n">
        <v>5.14</v>
      </c>
      <c r="G776" t="n">
        <v>51.38</v>
      </c>
      <c r="H776" t="n">
        <v>0.87</v>
      </c>
      <c r="I776" t="n">
        <v>6</v>
      </c>
      <c r="J776" t="n">
        <v>219.75</v>
      </c>
      <c r="K776" t="n">
        <v>55.27</v>
      </c>
      <c r="L776" t="n">
        <v>10.75</v>
      </c>
      <c r="M776" t="n">
        <v>4</v>
      </c>
      <c r="N776" t="n">
        <v>48.72</v>
      </c>
      <c r="O776" t="n">
        <v>27336.19</v>
      </c>
      <c r="P776" t="n">
        <v>67.69</v>
      </c>
      <c r="Q776" t="n">
        <v>202.81</v>
      </c>
      <c r="R776" t="n">
        <v>20.72</v>
      </c>
      <c r="S776" t="n">
        <v>13.89</v>
      </c>
      <c r="T776" t="n">
        <v>1729.48</v>
      </c>
      <c r="U776" t="n">
        <v>0.67</v>
      </c>
      <c r="V776" t="n">
        <v>0.75</v>
      </c>
      <c r="W776" t="n">
        <v>0.65</v>
      </c>
      <c r="X776" t="n">
        <v>0.1</v>
      </c>
      <c r="Y776" t="n">
        <v>1</v>
      </c>
      <c r="Z776" t="n">
        <v>10</v>
      </c>
    </row>
    <row r="777">
      <c r="A777" t="n">
        <v>40</v>
      </c>
      <c r="B777" t="n">
        <v>105</v>
      </c>
      <c r="C777" t="inlineStr">
        <is>
          <t xml:space="preserve">CONCLUIDO	</t>
        </is>
      </c>
      <c r="D777" t="n">
        <v>12.5848</v>
      </c>
      <c r="E777" t="n">
        <v>7.95</v>
      </c>
      <c r="F777" t="n">
        <v>5.14</v>
      </c>
      <c r="G777" t="n">
        <v>51.38</v>
      </c>
      <c r="H777" t="n">
        <v>0.89</v>
      </c>
      <c r="I777" t="n">
        <v>6</v>
      </c>
      <c r="J777" t="n">
        <v>220.16</v>
      </c>
      <c r="K777" t="n">
        <v>55.27</v>
      </c>
      <c r="L777" t="n">
        <v>11</v>
      </c>
      <c r="M777" t="n">
        <v>4</v>
      </c>
      <c r="N777" t="n">
        <v>48.89</v>
      </c>
      <c r="O777" t="n">
        <v>27387.08</v>
      </c>
      <c r="P777" t="n">
        <v>67.55</v>
      </c>
      <c r="Q777" t="n">
        <v>202.82</v>
      </c>
      <c r="R777" t="n">
        <v>20.69</v>
      </c>
      <c r="S777" t="n">
        <v>13.89</v>
      </c>
      <c r="T777" t="n">
        <v>1716.23</v>
      </c>
      <c r="U777" t="n">
        <v>0.67</v>
      </c>
      <c r="V777" t="n">
        <v>0.75</v>
      </c>
      <c r="W777" t="n">
        <v>0.65</v>
      </c>
      <c r="X777" t="n">
        <v>0.1</v>
      </c>
      <c r="Y777" t="n">
        <v>1</v>
      </c>
      <c r="Z777" t="n">
        <v>10</v>
      </c>
    </row>
    <row r="778">
      <c r="A778" t="n">
        <v>41</v>
      </c>
      <c r="B778" t="n">
        <v>105</v>
      </c>
      <c r="C778" t="inlineStr">
        <is>
          <t xml:space="preserve">CONCLUIDO	</t>
        </is>
      </c>
      <c r="D778" t="n">
        <v>12.5861</v>
      </c>
      <c r="E778" t="n">
        <v>7.95</v>
      </c>
      <c r="F778" t="n">
        <v>5.14</v>
      </c>
      <c r="G778" t="n">
        <v>51.37</v>
      </c>
      <c r="H778" t="n">
        <v>0.91</v>
      </c>
      <c r="I778" t="n">
        <v>6</v>
      </c>
      <c r="J778" t="n">
        <v>220.57</v>
      </c>
      <c r="K778" t="n">
        <v>55.27</v>
      </c>
      <c r="L778" t="n">
        <v>11.25</v>
      </c>
      <c r="M778" t="n">
        <v>4</v>
      </c>
      <c r="N778" t="n">
        <v>49.05</v>
      </c>
      <c r="O778" t="n">
        <v>27438.03</v>
      </c>
      <c r="P778" t="n">
        <v>67.43000000000001</v>
      </c>
      <c r="Q778" t="n">
        <v>202.81</v>
      </c>
      <c r="R778" t="n">
        <v>20.7</v>
      </c>
      <c r="S778" t="n">
        <v>13.89</v>
      </c>
      <c r="T778" t="n">
        <v>1718.16</v>
      </c>
      <c r="U778" t="n">
        <v>0.67</v>
      </c>
      <c r="V778" t="n">
        <v>0.75</v>
      </c>
      <c r="W778" t="n">
        <v>0.65</v>
      </c>
      <c r="X778" t="n">
        <v>0.1</v>
      </c>
      <c r="Y778" t="n">
        <v>1</v>
      </c>
      <c r="Z778" t="n">
        <v>10</v>
      </c>
    </row>
    <row r="779">
      <c r="A779" t="n">
        <v>42</v>
      </c>
      <c r="B779" t="n">
        <v>105</v>
      </c>
      <c r="C779" t="inlineStr">
        <is>
          <t xml:space="preserve">CONCLUIDO	</t>
        </is>
      </c>
      <c r="D779" t="n">
        <v>12.5909</v>
      </c>
      <c r="E779" t="n">
        <v>7.94</v>
      </c>
      <c r="F779" t="n">
        <v>5.13</v>
      </c>
      <c r="G779" t="n">
        <v>51.34</v>
      </c>
      <c r="H779" t="n">
        <v>0.92</v>
      </c>
      <c r="I779" t="n">
        <v>6</v>
      </c>
      <c r="J779" t="n">
        <v>220.99</v>
      </c>
      <c r="K779" t="n">
        <v>55.27</v>
      </c>
      <c r="L779" t="n">
        <v>11.5</v>
      </c>
      <c r="M779" t="n">
        <v>4</v>
      </c>
      <c r="N779" t="n">
        <v>49.21</v>
      </c>
      <c r="O779" t="n">
        <v>27489.03</v>
      </c>
      <c r="P779" t="n">
        <v>67.2</v>
      </c>
      <c r="Q779" t="n">
        <v>202.83</v>
      </c>
      <c r="R779" t="n">
        <v>20.68</v>
      </c>
      <c r="S779" t="n">
        <v>13.89</v>
      </c>
      <c r="T779" t="n">
        <v>1708.29</v>
      </c>
      <c r="U779" t="n">
        <v>0.67</v>
      </c>
      <c r="V779" t="n">
        <v>0.75</v>
      </c>
      <c r="W779" t="n">
        <v>0.65</v>
      </c>
      <c r="X779" t="n">
        <v>0.1</v>
      </c>
      <c r="Y779" t="n">
        <v>1</v>
      </c>
      <c r="Z779" t="n">
        <v>10</v>
      </c>
    </row>
    <row r="780">
      <c r="A780" t="n">
        <v>43</v>
      </c>
      <c r="B780" t="n">
        <v>105</v>
      </c>
      <c r="C780" t="inlineStr">
        <is>
          <t xml:space="preserve">CONCLUIDO	</t>
        </is>
      </c>
      <c r="D780" t="n">
        <v>12.5839</v>
      </c>
      <c r="E780" t="n">
        <v>7.95</v>
      </c>
      <c r="F780" t="n">
        <v>5.14</v>
      </c>
      <c r="G780" t="n">
        <v>51.39</v>
      </c>
      <c r="H780" t="n">
        <v>0.9399999999999999</v>
      </c>
      <c r="I780" t="n">
        <v>6</v>
      </c>
      <c r="J780" t="n">
        <v>221.4</v>
      </c>
      <c r="K780" t="n">
        <v>55.27</v>
      </c>
      <c r="L780" t="n">
        <v>11.75</v>
      </c>
      <c r="M780" t="n">
        <v>4</v>
      </c>
      <c r="N780" t="n">
        <v>49.38</v>
      </c>
      <c r="O780" t="n">
        <v>27540.09</v>
      </c>
      <c r="P780" t="n">
        <v>66.91</v>
      </c>
      <c r="Q780" t="n">
        <v>202.81</v>
      </c>
      <c r="R780" t="n">
        <v>20.76</v>
      </c>
      <c r="S780" t="n">
        <v>13.89</v>
      </c>
      <c r="T780" t="n">
        <v>1749.37</v>
      </c>
      <c r="U780" t="n">
        <v>0.67</v>
      </c>
      <c r="V780" t="n">
        <v>0.75</v>
      </c>
      <c r="W780" t="n">
        <v>0.65</v>
      </c>
      <c r="X780" t="n">
        <v>0.1</v>
      </c>
      <c r="Y780" t="n">
        <v>1</v>
      </c>
      <c r="Z780" t="n">
        <v>10</v>
      </c>
    </row>
    <row r="781">
      <c r="A781" t="n">
        <v>44</v>
      </c>
      <c r="B781" t="n">
        <v>105</v>
      </c>
      <c r="C781" t="inlineStr">
        <is>
          <t xml:space="preserve">CONCLUIDO	</t>
        </is>
      </c>
      <c r="D781" t="n">
        <v>12.6778</v>
      </c>
      <c r="E781" t="n">
        <v>7.89</v>
      </c>
      <c r="F781" t="n">
        <v>5.12</v>
      </c>
      <c r="G781" t="n">
        <v>61.44</v>
      </c>
      <c r="H781" t="n">
        <v>0.96</v>
      </c>
      <c r="I781" t="n">
        <v>5</v>
      </c>
      <c r="J781" t="n">
        <v>221.81</v>
      </c>
      <c r="K781" t="n">
        <v>55.27</v>
      </c>
      <c r="L781" t="n">
        <v>12</v>
      </c>
      <c r="M781" t="n">
        <v>3</v>
      </c>
      <c r="N781" t="n">
        <v>49.54</v>
      </c>
      <c r="O781" t="n">
        <v>27591.21</v>
      </c>
      <c r="P781" t="n">
        <v>66.48999999999999</v>
      </c>
      <c r="Q781" t="n">
        <v>202.81</v>
      </c>
      <c r="R781" t="n">
        <v>20.28</v>
      </c>
      <c r="S781" t="n">
        <v>13.89</v>
      </c>
      <c r="T781" t="n">
        <v>1516.76</v>
      </c>
      <c r="U781" t="n">
        <v>0.68</v>
      </c>
      <c r="V781" t="n">
        <v>0.76</v>
      </c>
      <c r="W781" t="n">
        <v>0.64</v>
      </c>
      <c r="X781" t="n">
        <v>0.08</v>
      </c>
      <c r="Y781" t="n">
        <v>1</v>
      </c>
      <c r="Z781" t="n">
        <v>10</v>
      </c>
    </row>
    <row r="782">
      <c r="A782" t="n">
        <v>45</v>
      </c>
      <c r="B782" t="n">
        <v>105</v>
      </c>
      <c r="C782" t="inlineStr">
        <is>
          <t xml:space="preserve">CONCLUIDO	</t>
        </is>
      </c>
      <c r="D782" t="n">
        <v>12.6761</v>
      </c>
      <c r="E782" t="n">
        <v>7.89</v>
      </c>
      <c r="F782" t="n">
        <v>5.12</v>
      </c>
      <c r="G782" t="n">
        <v>61.46</v>
      </c>
      <c r="H782" t="n">
        <v>0.98</v>
      </c>
      <c r="I782" t="n">
        <v>5</v>
      </c>
      <c r="J782" t="n">
        <v>222.23</v>
      </c>
      <c r="K782" t="n">
        <v>55.27</v>
      </c>
      <c r="L782" t="n">
        <v>12.25</v>
      </c>
      <c r="M782" t="n">
        <v>3</v>
      </c>
      <c r="N782" t="n">
        <v>49.71</v>
      </c>
      <c r="O782" t="n">
        <v>27642.51</v>
      </c>
      <c r="P782" t="n">
        <v>66.41</v>
      </c>
      <c r="Q782" t="n">
        <v>202.93</v>
      </c>
      <c r="R782" t="n">
        <v>20.24</v>
      </c>
      <c r="S782" t="n">
        <v>13.89</v>
      </c>
      <c r="T782" t="n">
        <v>1496.61</v>
      </c>
      <c r="U782" t="n">
        <v>0.6899999999999999</v>
      </c>
      <c r="V782" t="n">
        <v>0.76</v>
      </c>
      <c r="W782" t="n">
        <v>0.64</v>
      </c>
      <c r="X782" t="n">
        <v>0.08</v>
      </c>
      <c r="Y782" t="n">
        <v>1</v>
      </c>
      <c r="Z782" t="n">
        <v>10</v>
      </c>
    </row>
    <row r="783">
      <c r="A783" t="n">
        <v>46</v>
      </c>
      <c r="B783" t="n">
        <v>105</v>
      </c>
      <c r="C783" t="inlineStr">
        <is>
          <t xml:space="preserve">CONCLUIDO	</t>
        </is>
      </c>
      <c r="D783" t="n">
        <v>12.6725</v>
      </c>
      <c r="E783" t="n">
        <v>7.89</v>
      </c>
      <c r="F783" t="n">
        <v>5.12</v>
      </c>
      <c r="G783" t="n">
        <v>61.48</v>
      </c>
      <c r="H783" t="n">
        <v>1</v>
      </c>
      <c r="I783" t="n">
        <v>5</v>
      </c>
      <c r="J783" t="n">
        <v>222.65</v>
      </c>
      <c r="K783" t="n">
        <v>55.27</v>
      </c>
      <c r="L783" t="n">
        <v>12.5</v>
      </c>
      <c r="M783" t="n">
        <v>3</v>
      </c>
      <c r="N783" t="n">
        <v>49.87</v>
      </c>
      <c r="O783" t="n">
        <v>27693.75</v>
      </c>
      <c r="P783" t="n">
        <v>66.3</v>
      </c>
      <c r="Q783" t="n">
        <v>202.81</v>
      </c>
      <c r="R783" t="n">
        <v>20.33</v>
      </c>
      <c r="S783" t="n">
        <v>13.89</v>
      </c>
      <c r="T783" t="n">
        <v>1540.78</v>
      </c>
      <c r="U783" t="n">
        <v>0.68</v>
      </c>
      <c r="V783" t="n">
        <v>0.76</v>
      </c>
      <c r="W783" t="n">
        <v>0.65</v>
      </c>
      <c r="X783" t="n">
        <v>0.09</v>
      </c>
      <c r="Y783" t="n">
        <v>1</v>
      </c>
      <c r="Z783" t="n">
        <v>10</v>
      </c>
    </row>
    <row r="784">
      <c r="A784" t="n">
        <v>47</v>
      </c>
      <c r="B784" t="n">
        <v>105</v>
      </c>
      <c r="C784" t="inlineStr">
        <is>
          <t xml:space="preserve">CONCLUIDO	</t>
        </is>
      </c>
      <c r="D784" t="n">
        <v>12.6769</v>
      </c>
      <c r="E784" t="n">
        <v>7.89</v>
      </c>
      <c r="F784" t="n">
        <v>5.12</v>
      </c>
      <c r="G784" t="n">
        <v>61.45</v>
      </c>
      <c r="H784" t="n">
        <v>1.02</v>
      </c>
      <c r="I784" t="n">
        <v>5</v>
      </c>
      <c r="J784" t="n">
        <v>223.06</v>
      </c>
      <c r="K784" t="n">
        <v>55.27</v>
      </c>
      <c r="L784" t="n">
        <v>12.75</v>
      </c>
      <c r="M784" t="n">
        <v>3</v>
      </c>
      <c r="N784" t="n">
        <v>50.04</v>
      </c>
      <c r="O784" t="n">
        <v>27745.04</v>
      </c>
      <c r="P784" t="n">
        <v>66.18000000000001</v>
      </c>
      <c r="Q784" t="n">
        <v>202.84</v>
      </c>
      <c r="R784" t="n">
        <v>20.19</v>
      </c>
      <c r="S784" t="n">
        <v>13.89</v>
      </c>
      <c r="T784" t="n">
        <v>1469.07</v>
      </c>
      <c r="U784" t="n">
        <v>0.6899999999999999</v>
      </c>
      <c r="V784" t="n">
        <v>0.76</v>
      </c>
      <c r="W784" t="n">
        <v>0.65</v>
      </c>
      <c r="X784" t="n">
        <v>0.08</v>
      </c>
      <c r="Y784" t="n">
        <v>1</v>
      </c>
      <c r="Z784" t="n">
        <v>10</v>
      </c>
    </row>
    <row r="785">
      <c r="A785" t="n">
        <v>48</v>
      </c>
      <c r="B785" t="n">
        <v>105</v>
      </c>
      <c r="C785" t="inlineStr">
        <is>
          <t xml:space="preserve">CONCLUIDO	</t>
        </is>
      </c>
      <c r="D785" t="n">
        <v>12.6792</v>
      </c>
      <c r="E785" t="n">
        <v>7.89</v>
      </c>
      <c r="F785" t="n">
        <v>5.12</v>
      </c>
      <c r="G785" t="n">
        <v>61.43</v>
      </c>
      <c r="H785" t="n">
        <v>1.03</v>
      </c>
      <c r="I785" t="n">
        <v>5</v>
      </c>
      <c r="J785" t="n">
        <v>223.48</v>
      </c>
      <c r="K785" t="n">
        <v>55.27</v>
      </c>
      <c r="L785" t="n">
        <v>13</v>
      </c>
      <c r="M785" t="n">
        <v>3</v>
      </c>
      <c r="N785" t="n">
        <v>50.21</v>
      </c>
      <c r="O785" t="n">
        <v>27796.39</v>
      </c>
      <c r="P785" t="n">
        <v>66.38</v>
      </c>
      <c r="Q785" t="n">
        <v>202.81</v>
      </c>
      <c r="R785" t="n">
        <v>20.16</v>
      </c>
      <c r="S785" t="n">
        <v>13.89</v>
      </c>
      <c r="T785" t="n">
        <v>1457</v>
      </c>
      <c r="U785" t="n">
        <v>0.6899999999999999</v>
      </c>
      <c r="V785" t="n">
        <v>0.76</v>
      </c>
      <c r="W785" t="n">
        <v>0.65</v>
      </c>
      <c r="X785" t="n">
        <v>0.08</v>
      </c>
      <c r="Y785" t="n">
        <v>1</v>
      </c>
      <c r="Z785" t="n">
        <v>10</v>
      </c>
    </row>
    <row r="786">
      <c r="A786" t="n">
        <v>49</v>
      </c>
      <c r="B786" t="n">
        <v>105</v>
      </c>
      <c r="C786" t="inlineStr">
        <is>
          <t xml:space="preserve">CONCLUIDO	</t>
        </is>
      </c>
      <c r="D786" t="n">
        <v>12.664</v>
      </c>
      <c r="E786" t="n">
        <v>7.9</v>
      </c>
      <c r="F786" t="n">
        <v>5.13</v>
      </c>
      <c r="G786" t="n">
        <v>61.55</v>
      </c>
      <c r="H786" t="n">
        <v>1.05</v>
      </c>
      <c r="I786" t="n">
        <v>5</v>
      </c>
      <c r="J786" t="n">
        <v>223.89</v>
      </c>
      <c r="K786" t="n">
        <v>55.27</v>
      </c>
      <c r="L786" t="n">
        <v>13.25</v>
      </c>
      <c r="M786" t="n">
        <v>3</v>
      </c>
      <c r="N786" t="n">
        <v>50.37</v>
      </c>
      <c r="O786" t="n">
        <v>27847.8</v>
      </c>
      <c r="P786" t="n">
        <v>66.38</v>
      </c>
      <c r="Q786" t="n">
        <v>202.81</v>
      </c>
      <c r="R786" t="n">
        <v>20.45</v>
      </c>
      <c r="S786" t="n">
        <v>13.89</v>
      </c>
      <c r="T786" t="n">
        <v>1601.1</v>
      </c>
      <c r="U786" t="n">
        <v>0.68</v>
      </c>
      <c r="V786" t="n">
        <v>0.75</v>
      </c>
      <c r="W786" t="n">
        <v>0.65</v>
      </c>
      <c r="X786" t="n">
        <v>0.09</v>
      </c>
      <c r="Y786" t="n">
        <v>1</v>
      </c>
      <c r="Z786" t="n">
        <v>10</v>
      </c>
    </row>
    <row r="787">
      <c r="A787" t="n">
        <v>50</v>
      </c>
      <c r="B787" t="n">
        <v>105</v>
      </c>
      <c r="C787" t="inlineStr">
        <is>
          <t xml:space="preserve">CONCLUIDO	</t>
        </is>
      </c>
      <c r="D787" t="n">
        <v>12.6761</v>
      </c>
      <c r="E787" t="n">
        <v>7.89</v>
      </c>
      <c r="F787" t="n">
        <v>5.12</v>
      </c>
      <c r="G787" t="n">
        <v>61.46</v>
      </c>
      <c r="H787" t="n">
        <v>1.07</v>
      </c>
      <c r="I787" t="n">
        <v>5</v>
      </c>
      <c r="J787" t="n">
        <v>224.31</v>
      </c>
      <c r="K787" t="n">
        <v>55.27</v>
      </c>
      <c r="L787" t="n">
        <v>13.5</v>
      </c>
      <c r="M787" t="n">
        <v>3</v>
      </c>
      <c r="N787" t="n">
        <v>50.54</v>
      </c>
      <c r="O787" t="n">
        <v>27899.27</v>
      </c>
      <c r="P787" t="n">
        <v>66.01000000000001</v>
      </c>
      <c r="Q787" t="n">
        <v>202.81</v>
      </c>
      <c r="R787" t="n">
        <v>20.3</v>
      </c>
      <c r="S787" t="n">
        <v>13.89</v>
      </c>
      <c r="T787" t="n">
        <v>1524.8</v>
      </c>
      <c r="U787" t="n">
        <v>0.68</v>
      </c>
      <c r="V787" t="n">
        <v>0.76</v>
      </c>
      <c r="W787" t="n">
        <v>0.64</v>
      </c>
      <c r="X787" t="n">
        <v>0.08</v>
      </c>
      <c r="Y787" t="n">
        <v>1</v>
      </c>
      <c r="Z787" t="n">
        <v>10</v>
      </c>
    </row>
    <row r="788">
      <c r="A788" t="n">
        <v>51</v>
      </c>
      <c r="B788" t="n">
        <v>105</v>
      </c>
      <c r="C788" t="inlineStr">
        <is>
          <t xml:space="preserve">CONCLUIDO	</t>
        </is>
      </c>
      <c r="D788" t="n">
        <v>12.6743</v>
      </c>
      <c r="E788" t="n">
        <v>7.89</v>
      </c>
      <c r="F788" t="n">
        <v>5.12</v>
      </c>
      <c r="G788" t="n">
        <v>61.47</v>
      </c>
      <c r="H788" t="n">
        <v>1.09</v>
      </c>
      <c r="I788" t="n">
        <v>5</v>
      </c>
      <c r="J788" t="n">
        <v>224.73</v>
      </c>
      <c r="K788" t="n">
        <v>55.27</v>
      </c>
      <c r="L788" t="n">
        <v>13.75</v>
      </c>
      <c r="M788" t="n">
        <v>3</v>
      </c>
      <c r="N788" t="n">
        <v>50.71</v>
      </c>
      <c r="O788" t="n">
        <v>27950.8</v>
      </c>
      <c r="P788" t="n">
        <v>65.69</v>
      </c>
      <c r="Q788" t="n">
        <v>202.83</v>
      </c>
      <c r="R788" t="n">
        <v>20.31</v>
      </c>
      <c r="S788" t="n">
        <v>13.89</v>
      </c>
      <c r="T788" t="n">
        <v>1530.24</v>
      </c>
      <c r="U788" t="n">
        <v>0.68</v>
      </c>
      <c r="V788" t="n">
        <v>0.76</v>
      </c>
      <c r="W788" t="n">
        <v>0.64</v>
      </c>
      <c r="X788" t="n">
        <v>0.08</v>
      </c>
      <c r="Y788" t="n">
        <v>1</v>
      </c>
      <c r="Z788" t="n">
        <v>10</v>
      </c>
    </row>
    <row r="789">
      <c r="A789" t="n">
        <v>52</v>
      </c>
      <c r="B789" t="n">
        <v>105</v>
      </c>
      <c r="C789" t="inlineStr">
        <is>
          <t xml:space="preserve">CONCLUIDO	</t>
        </is>
      </c>
      <c r="D789" t="n">
        <v>12.6792</v>
      </c>
      <c r="E789" t="n">
        <v>7.89</v>
      </c>
      <c r="F789" t="n">
        <v>5.12</v>
      </c>
      <c r="G789" t="n">
        <v>61.43</v>
      </c>
      <c r="H789" t="n">
        <v>1.11</v>
      </c>
      <c r="I789" t="n">
        <v>5</v>
      </c>
      <c r="J789" t="n">
        <v>225.15</v>
      </c>
      <c r="K789" t="n">
        <v>55.27</v>
      </c>
      <c r="L789" t="n">
        <v>14</v>
      </c>
      <c r="M789" t="n">
        <v>3</v>
      </c>
      <c r="N789" t="n">
        <v>50.88</v>
      </c>
      <c r="O789" t="n">
        <v>28002.38</v>
      </c>
      <c r="P789" t="n">
        <v>65.31999999999999</v>
      </c>
      <c r="Q789" t="n">
        <v>202.82</v>
      </c>
      <c r="R789" t="n">
        <v>20.2</v>
      </c>
      <c r="S789" t="n">
        <v>13.89</v>
      </c>
      <c r="T789" t="n">
        <v>1473.25</v>
      </c>
      <c r="U789" t="n">
        <v>0.6899999999999999</v>
      </c>
      <c r="V789" t="n">
        <v>0.76</v>
      </c>
      <c r="W789" t="n">
        <v>0.64</v>
      </c>
      <c r="X789" t="n">
        <v>0.08</v>
      </c>
      <c r="Y789" t="n">
        <v>1</v>
      </c>
      <c r="Z789" t="n">
        <v>10</v>
      </c>
    </row>
    <row r="790">
      <c r="A790" t="n">
        <v>53</v>
      </c>
      <c r="B790" t="n">
        <v>105</v>
      </c>
      <c r="C790" t="inlineStr">
        <is>
          <t xml:space="preserve">CONCLUIDO	</t>
        </is>
      </c>
      <c r="D790" t="n">
        <v>12.6921</v>
      </c>
      <c r="E790" t="n">
        <v>7.88</v>
      </c>
      <c r="F790" t="n">
        <v>5.11</v>
      </c>
      <c r="G790" t="n">
        <v>61.34</v>
      </c>
      <c r="H790" t="n">
        <v>1.12</v>
      </c>
      <c r="I790" t="n">
        <v>5</v>
      </c>
      <c r="J790" t="n">
        <v>225.57</v>
      </c>
      <c r="K790" t="n">
        <v>55.27</v>
      </c>
      <c r="L790" t="n">
        <v>14.25</v>
      </c>
      <c r="M790" t="n">
        <v>3</v>
      </c>
      <c r="N790" t="n">
        <v>51.04</v>
      </c>
      <c r="O790" t="n">
        <v>28054.03</v>
      </c>
      <c r="P790" t="n">
        <v>64.67</v>
      </c>
      <c r="Q790" t="n">
        <v>202.81</v>
      </c>
      <c r="R790" t="n">
        <v>19.96</v>
      </c>
      <c r="S790" t="n">
        <v>13.89</v>
      </c>
      <c r="T790" t="n">
        <v>1353.69</v>
      </c>
      <c r="U790" t="n">
        <v>0.7</v>
      </c>
      <c r="V790" t="n">
        <v>0.76</v>
      </c>
      <c r="W790" t="n">
        <v>0.64</v>
      </c>
      <c r="X790" t="n">
        <v>0.07000000000000001</v>
      </c>
      <c r="Y790" t="n">
        <v>1</v>
      </c>
      <c r="Z790" t="n">
        <v>10</v>
      </c>
    </row>
    <row r="791">
      <c r="A791" t="n">
        <v>54</v>
      </c>
      <c r="B791" t="n">
        <v>105</v>
      </c>
      <c r="C791" t="inlineStr">
        <is>
          <t xml:space="preserve">CONCLUIDO	</t>
        </is>
      </c>
      <c r="D791" t="n">
        <v>12.6899</v>
      </c>
      <c r="E791" t="n">
        <v>7.88</v>
      </c>
      <c r="F791" t="n">
        <v>5.11</v>
      </c>
      <c r="G791" t="n">
        <v>61.35</v>
      </c>
      <c r="H791" t="n">
        <v>1.14</v>
      </c>
      <c r="I791" t="n">
        <v>5</v>
      </c>
      <c r="J791" t="n">
        <v>225.99</v>
      </c>
      <c r="K791" t="n">
        <v>55.27</v>
      </c>
      <c r="L791" t="n">
        <v>14.5</v>
      </c>
      <c r="M791" t="n">
        <v>3</v>
      </c>
      <c r="N791" t="n">
        <v>51.21</v>
      </c>
      <c r="O791" t="n">
        <v>28105.73</v>
      </c>
      <c r="P791" t="n">
        <v>64.34999999999999</v>
      </c>
      <c r="Q791" t="n">
        <v>202.83</v>
      </c>
      <c r="R791" t="n">
        <v>19.96</v>
      </c>
      <c r="S791" t="n">
        <v>13.89</v>
      </c>
      <c r="T791" t="n">
        <v>1353.51</v>
      </c>
      <c r="U791" t="n">
        <v>0.7</v>
      </c>
      <c r="V791" t="n">
        <v>0.76</v>
      </c>
      <c r="W791" t="n">
        <v>0.64</v>
      </c>
      <c r="X791" t="n">
        <v>0.07000000000000001</v>
      </c>
      <c r="Y791" t="n">
        <v>1</v>
      </c>
      <c r="Z791" t="n">
        <v>10</v>
      </c>
    </row>
    <row r="792">
      <c r="A792" t="n">
        <v>55</v>
      </c>
      <c r="B792" t="n">
        <v>105</v>
      </c>
      <c r="C792" t="inlineStr">
        <is>
          <t xml:space="preserve">CONCLUIDO	</t>
        </is>
      </c>
      <c r="D792" t="n">
        <v>12.6765</v>
      </c>
      <c r="E792" t="n">
        <v>7.89</v>
      </c>
      <c r="F792" t="n">
        <v>5.12</v>
      </c>
      <c r="G792" t="n">
        <v>61.45</v>
      </c>
      <c r="H792" t="n">
        <v>1.16</v>
      </c>
      <c r="I792" t="n">
        <v>5</v>
      </c>
      <c r="J792" t="n">
        <v>226.41</v>
      </c>
      <c r="K792" t="n">
        <v>55.27</v>
      </c>
      <c r="L792" t="n">
        <v>14.75</v>
      </c>
      <c r="M792" t="n">
        <v>3</v>
      </c>
      <c r="N792" t="n">
        <v>51.38</v>
      </c>
      <c r="O792" t="n">
        <v>28157.49</v>
      </c>
      <c r="P792" t="n">
        <v>64.27</v>
      </c>
      <c r="Q792" t="n">
        <v>202.81</v>
      </c>
      <c r="R792" t="n">
        <v>20.24</v>
      </c>
      <c r="S792" t="n">
        <v>13.89</v>
      </c>
      <c r="T792" t="n">
        <v>1492.85</v>
      </c>
      <c r="U792" t="n">
        <v>0.6899999999999999</v>
      </c>
      <c r="V792" t="n">
        <v>0.76</v>
      </c>
      <c r="W792" t="n">
        <v>0.65</v>
      </c>
      <c r="X792" t="n">
        <v>0.08</v>
      </c>
      <c r="Y792" t="n">
        <v>1</v>
      </c>
      <c r="Z792" t="n">
        <v>10</v>
      </c>
    </row>
    <row r="793">
      <c r="A793" t="n">
        <v>56</v>
      </c>
      <c r="B793" t="n">
        <v>105</v>
      </c>
      <c r="C793" t="inlineStr">
        <is>
          <t xml:space="preserve">CONCLUIDO	</t>
        </is>
      </c>
      <c r="D793" t="n">
        <v>12.6854</v>
      </c>
      <c r="E793" t="n">
        <v>7.88</v>
      </c>
      <c r="F793" t="n">
        <v>5.12</v>
      </c>
      <c r="G793" t="n">
        <v>61.39</v>
      </c>
      <c r="H793" t="n">
        <v>1.18</v>
      </c>
      <c r="I793" t="n">
        <v>5</v>
      </c>
      <c r="J793" t="n">
        <v>226.83</v>
      </c>
      <c r="K793" t="n">
        <v>55.27</v>
      </c>
      <c r="L793" t="n">
        <v>15</v>
      </c>
      <c r="M793" t="n">
        <v>3</v>
      </c>
      <c r="N793" t="n">
        <v>51.55</v>
      </c>
      <c r="O793" t="n">
        <v>28209.31</v>
      </c>
      <c r="P793" t="n">
        <v>63.89</v>
      </c>
      <c r="Q793" t="n">
        <v>202.82</v>
      </c>
      <c r="R793" t="n">
        <v>20.07</v>
      </c>
      <c r="S793" t="n">
        <v>13.89</v>
      </c>
      <c r="T793" t="n">
        <v>1411.3</v>
      </c>
      <c r="U793" t="n">
        <v>0.6899999999999999</v>
      </c>
      <c r="V793" t="n">
        <v>0.76</v>
      </c>
      <c r="W793" t="n">
        <v>0.64</v>
      </c>
      <c r="X793" t="n">
        <v>0.08</v>
      </c>
      <c r="Y793" t="n">
        <v>1</v>
      </c>
      <c r="Z793" t="n">
        <v>10</v>
      </c>
    </row>
    <row r="794">
      <c r="A794" t="n">
        <v>57</v>
      </c>
      <c r="B794" t="n">
        <v>105</v>
      </c>
      <c r="C794" t="inlineStr">
        <is>
          <t xml:space="preserve">CONCLUIDO	</t>
        </is>
      </c>
      <c r="D794" t="n">
        <v>12.7841</v>
      </c>
      <c r="E794" t="n">
        <v>7.82</v>
      </c>
      <c r="F794" t="n">
        <v>5.1</v>
      </c>
      <c r="G794" t="n">
        <v>76.43000000000001</v>
      </c>
      <c r="H794" t="n">
        <v>1.19</v>
      </c>
      <c r="I794" t="n">
        <v>4</v>
      </c>
      <c r="J794" t="n">
        <v>227.25</v>
      </c>
      <c r="K794" t="n">
        <v>55.27</v>
      </c>
      <c r="L794" t="n">
        <v>15.25</v>
      </c>
      <c r="M794" t="n">
        <v>2</v>
      </c>
      <c r="N794" t="n">
        <v>51.72</v>
      </c>
      <c r="O794" t="n">
        <v>28261.2</v>
      </c>
      <c r="P794" t="n">
        <v>63.36</v>
      </c>
      <c r="Q794" t="n">
        <v>202.81</v>
      </c>
      <c r="R794" t="n">
        <v>19.35</v>
      </c>
      <c r="S794" t="n">
        <v>13.89</v>
      </c>
      <c r="T794" t="n">
        <v>1053.85</v>
      </c>
      <c r="U794" t="n">
        <v>0.72</v>
      </c>
      <c r="V794" t="n">
        <v>0.76</v>
      </c>
      <c r="W794" t="n">
        <v>0.65</v>
      </c>
      <c r="X794" t="n">
        <v>0.06</v>
      </c>
      <c r="Y794" t="n">
        <v>1</v>
      </c>
      <c r="Z794" t="n">
        <v>10</v>
      </c>
    </row>
    <row r="795">
      <c r="A795" t="n">
        <v>58</v>
      </c>
      <c r="B795" t="n">
        <v>105</v>
      </c>
      <c r="C795" t="inlineStr">
        <is>
          <t xml:space="preserve">CONCLUIDO	</t>
        </is>
      </c>
      <c r="D795" t="n">
        <v>12.7814</v>
      </c>
      <c r="E795" t="n">
        <v>7.82</v>
      </c>
      <c r="F795" t="n">
        <v>5.1</v>
      </c>
      <c r="G795" t="n">
        <v>76.45</v>
      </c>
      <c r="H795" t="n">
        <v>1.21</v>
      </c>
      <c r="I795" t="n">
        <v>4</v>
      </c>
      <c r="J795" t="n">
        <v>227.67</v>
      </c>
      <c r="K795" t="n">
        <v>55.27</v>
      </c>
      <c r="L795" t="n">
        <v>15.5</v>
      </c>
      <c r="M795" t="n">
        <v>2</v>
      </c>
      <c r="N795" t="n">
        <v>51.9</v>
      </c>
      <c r="O795" t="n">
        <v>28313.14</v>
      </c>
      <c r="P795" t="n">
        <v>63.42</v>
      </c>
      <c r="Q795" t="n">
        <v>202.81</v>
      </c>
      <c r="R795" t="n">
        <v>19.46</v>
      </c>
      <c r="S795" t="n">
        <v>13.89</v>
      </c>
      <c r="T795" t="n">
        <v>1109.7</v>
      </c>
      <c r="U795" t="n">
        <v>0.71</v>
      </c>
      <c r="V795" t="n">
        <v>0.76</v>
      </c>
      <c r="W795" t="n">
        <v>0.64</v>
      </c>
      <c r="X795" t="n">
        <v>0.06</v>
      </c>
      <c r="Y795" t="n">
        <v>1</v>
      </c>
      <c r="Z795" t="n">
        <v>10</v>
      </c>
    </row>
    <row r="796">
      <c r="A796" t="n">
        <v>59</v>
      </c>
      <c r="B796" t="n">
        <v>105</v>
      </c>
      <c r="C796" t="inlineStr">
        <is>
          <t xml:space="preserve">CONCLUIDO	</t>
        </is>
      </c>
      <c r="D796" t="n">
        <v>12.7796</v>
      </c>
      <c r="E796" t="n">
        <v>7.82</v>
      </c>
      <c r="F796" t="n">
        <v>5.1</v>
      </c>
      <c r="G796" t="n">
        <v>76.47</v>
      </c>
      <c r="H796" t="n">
        <v>1.23</v>
      </c>
      <c r="I796" t="n">
        <v>4</v>
      </c>
      <c r="J796" t="n">
        <v>228.09</v>
      </c>
      <c r="K796" t="n">
        <v>55.27</v>
      </c>
      <c r="L796" t="n">
        <v>15.75</v>
      </c>
      <c r="M796" t="n">
        <v>2</v>
      </c>
      <c r="N796" t="n">
        <v>52.07</v>
      </c>
      <c r="O796" t="n">
        <v>28365.14</v>
      </c>
      <c r="P796" t="n">
        <v>63.75</v>
      </c>
      <c r="Q796" t="n">
        <v>202.81</v>
      </c>
      <c r="R796" t="n">
        <v>19.45</v>
      </c>
      <c r="S796" t="n">
        <v>13.89</v>
      </c>
      <c r="T796" t="n">
        <v>1106.38</v>
      </c>
      <c r="U796" t="n">
        <v>0.71</v>
      </c>
      <c r="V796" t="n">
        <v>0.76</v>
      </c>
      <c r="W796" t="n">
        <v>0.65</v>
      </c>
      <c r="X796" t="n">
        <v>0.06</v>
      </c>
      <c r="Y796" t="n">
        <v>1</v>
      </c>
      <c r="Z796" t="n">
        <v>10</v>
      </c>
    </row>
    <row r="797">
      <c r="A797" t="n">
        <v>60</v>
      </c>
      <c r="B797" t="n">
        <v>105</v>
      </c>
      <c r="C797" t="inlineStr">
        <is>
          <t xml:space="preserve">CONCLUIDO	</t>
        </is>
      </c>
      <c r="D797" t="n">
        <v>12.775</v>
      </c>
      <c r="E797" t="n">
        <v>7.83</v>
      </c>
      <c r="F797" t="n">
        <v>5.1</v>
      </c>
      <c r="G797" t="n">
        <v>76.51000000000001</v>
      </c>
      <c r="H797" t="n">
        <v>1.24</v>
      </c>
      <c r="I797" t="n">
        <v>4</v>
      </c>
      <c r="J797" t="n">
        <v>228.51</v>
      </c>
      <c r="K797" t="n">
        <v>55.27</v>
      </c>
      <c r="L797" t="n">
        <v>16</v>
      </c>
      <c r="M797" t="n">
        <v>2</v>
      </c>
      <c r="N797" t="n">
        <v>52.24</v>
      </c>
      <c r="O797" t="n">
        <v>28417.2</v>
      </c>
      <c r="P797" t="n">
        <v>63.82</v>
      </c>
      <c r="Q797" t="n">
        <v>202.81</v>
      </c>
      <c r="R797" t="n">
        <v>19.6</v>
      </c>
      <c r="S797" t="n">
        <v>13.89</v>
      </c>
      <c r="T797" t="n">
        <v>1179.47</v>
      </c>
      <c r="U797" t="n">
        <v>0.71</v>
      </c>
      <c r="V797" t="n">
        <v>0.76</v>
      </c>
      <c r="W797" t="n">
        <v>0.64</v>
      </c>
      <c r="X797" t="n">
        <v>0.06</v>
      </c>
      <c r="Y797" t="n">
        <v>1</v>
      </c>
      <c r="Z797" t="n">
        <v>10</v>
      </c>
    </row>
    <row r="798">
      <c r="A798" t="n">
        <v>61</v>
      </c>
      <c r="B798" t="n">
        <v>105</v>
      </c>
      <c r="C798" t="inlineStr">
        <is>
          <t xml:space="preserve">CONCLUIDO	</t>
        </is>
      </c>
      <c r="D798" t="n">
        <v>12.7768</v>
      </c>
      <c r="E798" t="n">
        <v>7.83</v>
      </c>
      <c r="F798" t="n">
        <v>5.1</v>
      </c>
      <c r="G798" t="n">
        <v>76.5</v>
      </c>
      <c r="H798" t="n">
        <v>1.26</v>
      </c>
      <c r="I798" t="n">
        <v>4</v>
      </c>
      <c r="J798" t="n">
        <v>228.93</v>
      </c>
      <c r="K798" t="n">
        <v>55.27</v>
      </c>
      <c r="L798" t="n">
        <v>16.25</v>
      </c>
      <c r="M798" t="n">
        <v>2</v>
      </c>
      <c r="N798" t="n">
        <v>52.41</v>
      </c>
      <c r="O798" t="n">
        <v>28469.32</v>
      </c>
      <c r="P798" t="n">
        <v>63.83</v>
      </c>
      <c r="Q798" t="n">
        <v>202.81</v>
      </c>
      <c r="R798" t="n">
        <v>19.53</v>
      </c>
      <c r="S798" t="n">
        <v>13.89</v>
      </c>
      <c r="T798" t="n">
        <v>1145.57</v>
      </c>
      <c r="U798" t="n">
        <v>0.71</v>
      </c>
      <c r="V798" t="n">
        <v>0.76</v>
      </c>
      <c r="W798" t="n">
        <v>0.64</v>
      </c>
      <c r="X798" t="n">
        <v>0.06</v>
      </c>
      <c r="Y798" t="n">
        <v>1</v>
      </c>
      <c r="Z798" t="n">
        <v>10</v>
      </c>
    </row>
    <row r="799">
      <c r="A799" t="n">
        <v>62</v>
      </c>
      <c r="B799" t="n">
        <v>105</v>
      </c>
      <c r="C799" t="inlineStr">
        <is>
          <t xml:space="preserve">CONCLUIDO	</t>
        </is>
      </c>
      <c r="D799" t="n">
        <v>12.7741</v>
      </c>
      <c r="E799" t="n">
        <v>7.83</v>
      </c>
      <c r="F799" t="n">
        <v>5.1</v>
      </c>
      <c r="G799" t="n">
        <v>76.52</v>
      </c>
      <c r="H799" t="n">
        <v>1.28</v>
      </c>
      <c r="I799" t="n">
        <v>4</v>
      </c>
      <c r="J799" t="n">
        <v>229.36</v>
      </c>
      <c r="K799" t="n">
        <v>55.27</v>
      </c>
      <c r="L799" t="n">
        <v>16.5</v>
      </c>
      <c r="M799" t="n">
        <v>2</v>
      </c>
      <c r="N799" t="n">
        <v>52.58</v>
      </c>
      <c r="O799" t="n">
        <v>28521.51</v>
      </c>
      <c r="P799" t="n">
        <v>63.72</v>
      </c>
      <c r="Q799" t="n">
        <v>202.81</v>
      </c>
      <c r="R799" t="n">
        <v>19.66</v>
      </c>
      <c r="S799" t="n">
        <v>13.89</v>
      </c>
      <c r="T799" t="n">
        <v>1210.89</v>
      </c>
      <c r="U799" t="n">
        <v>0.71</v>
      </c>
      <c r="V799" t="n">
        <v>0.76</v>
      </c>
      <c r="W799" t="n">
        <v>0.64</v>
      </c>
      <c r="X799" t="n">
        <v>0.06</v>
      </c>
      <c r="Y799" t="n">
        <v>1</v>
      </c>
      <c r="Z799" t="n">
        <v>10</v>
      </c>
    </row>
    <row r="800">
      <c r="A800" t="n">
        <v>63</v>
      </c>
      <c r="B800" t="n">
        <v>105</v>
      </c>
      <c r="C800" t="inlineStr">
        <is>
          <t xml:space="preserve">CONCLUIDO	</t>
        </is>
      </c>
      <c r="D800" t="n">
        <v>12.7845</v>
      </c>
      <c r="E800" t="n">
        <v>7.82</v>
      </c>
      <c r="F800" t="n">
        <v>5.09</v>
      </c>
      <c r="G800" t="n">
        <v>76.42</v>
      </c>
      <c r="H800" t="n">
        <v>1.3</v>
      </c>
      <c r="I800" t="n">
        <v>4</v>
      </c>
      <c r="J800" t="n">
        <v>229.78</v>
      </c>
      <c r="K800" t="n">
        <v>55.27</v>
      </c>
      <c r="L800" t="n">
        <v>16.75</v>
      </c>
      <c r="M800" t="n">
        <v>2</v>
      </c>
      <c r="N800" t="n">
        <v>52.76</v>
      </c>
      <c r="O800" t="n">
        <v>28573.75</v>
      </c>
      <c r="P800" t="n">
        <v>63.39</v>
      </c>
      <c r="Q800" t="n">
        <v>202.81</v>
      </c>
      <c r="R800" t="n">
        <v>19.45</v>
      </c>
      <c r="S800" t="n">
        <v>13.89</v>
      </c>
      <c r="T800" t="n">
        <v>1104.51</v>
      </c>
      <c r="U800" t="n">
        <v>0.71</v>
      </c>
      <c r="V800" t="n">
        <v>0.76</v>
      </c>
      <c r="W800" t="n">
        <v>0.64</v>
      </c>
      <c r="X800" t="n">
        <v>0.06</v>
      </c>
      <c r="Y800" t="n">
        <v>1</v>
      </c>
      <c r="Z800" t="n">
        <v>10</v>
      </c>
    </row>
    <row r="801">
      <c r="A801" t="n">
        <v>64</v>
      </c>
      <c r="B801" t="n">
        <v>105</v>
      </c>
      <c r="C801" t="inlineStr">
        <is>
          <t xml:space="preserve">CONCLUIDO	</t>
        </is>
      </c>
      <c r="D801" t="n">
        <v>12.78</v>
      </c>
      <c r="E801" t="n">
        <v>7.82</v>
      </c>
      <c r="F801" t="n">
        <v>5.1</v>
      </c>
      <c r="G801" t="n">
        <v>76.47</v>
      </c>
      <c r="H801" t="n">
        <v>1.31</v>
      </c>
      <c r="I801" t="n">
        <v>4</v>
      </c>
      <c r="J801" t="n">
        <v>230.2</v>
      </c>
      <c r="K801" t="n">
        <v>55.27</v>
      </c>
      <c r="L801" t="n">
        <v>17</v>
      </c>
      <c r="M801" t="n">
        <v>2</v>
      </c>
      <c r="N801" t="n">
        <v>52.93</v>
      </c>
      <c r="O801" t="n">
        <v>28626.06</v>
      </c>
      <c r="P801" t="n">
        <v>63.54</v>
      </c>
      <c r="Q801" t="n">
        <v>202.81</v>
      </c>
      <c r="R801" t="n">
        <v>19.47</v>
      </c>
      <c r="S801" t="n">
        <v>13.89</v>
      </c>
      <c r="T801" t="n">
        <v>1113.61</v>
      </c>
      <c r="U801" t="n">
        <v>0.71</v>
      </c>
      <c r="V801" t="n">
        <v>0.76</v>
      </c>
      <c r="W801" t="n">
        <v>0.64</v>
      </c>
      <c r="X801" t="n">
        <v>0.06</v>
      </c>
      <c r="Y801" t="n">
        <v>1</v>
      </c>
      <c r="Z801" t="n">
        <v>10</v>
      </c>
    </row>
    <row r="802">
      <c r="A802" t="n">
        <v>65</v>
      </c>
      <c r="B802" t="n">
        <v>105</v>
      </c>
      <c r="C802" t="inlineStr">
        <is>
          <t xml:space="preserve">CONCLUIDO	</t>
        </is>
      </c>
      <c r="D802" t="n">
        <v>12.7777</v>
      </c>
      <c r="E802" t="n">
        <v>7.83</v>
      </c>
      <c r="F802" t="n">
        <v>5.1</v>
      </c>
      <c r="G802" t="n">
        <v>76.48999999999999</v>
      </c>
      <c r="H802" t="n">
        <v>1.33</v>
      </c>
      <c r="I802" t="n">
        <v>4</v>
      </c>
      <c r="J802" t="n">
        <v>230.63</v>
      </c>
      <c r="K802" t="n">
        <v>55.27</v>
      </c>
      <c r="L802" t="n">
        <v>17.25</v>
      </c>
      <c r="M802" t="n">
        <v>2</v>
      </c>
      <c r="N802" t="n">
        <v>53.11</v>
      </c>
      <c r="O802" t="n">
        <v>28678.42</v>
      </c>
      <c r="P802" t="n">
        <v>63.27</v>
      </c>
      <c r="Q802" t="n">
        <v>202.81</v>
      </c>
      <c r="R802" t="n">
        <v>19.46</v>
      </c>
      <c r="S802" t="n">
        <v>13.89</v>
      </c>
      <c r="T802" t="n">
        <v>1110.14</v>
      </c>
      <c r="U802" t="n">
        <v>0.71</v>
      </c>
      <c r="V802" t="n">
        <v>0.76</v>
      </c>
      <c r="W802" t="n">
        <v>0.65</v>
      </c>
      <c r="X802" t="n">
        <v>0.06</v>
      </c>
      <c r="Y802" t="n">
        <v>1</v>
      </c>
      <c r="Z802" t="n">
        <v>10</v>
      </c>
    </row>
    <row r="803">
      <c r="A803" t="n">
        <v>66</v>
      </c>
      <c r="B803" t="n">
        <v>105</v>
      </c>
      <c r="C803" t="inlineStr">
        <is>
          <t xml:space="preserve">CONCLUIDO	</t>
        </is>
      </c>
      <c r="D803" t="n">
        <v>12.7796</v>
      </c>
      <c r="E803" t="n">
        <v>7.82</v>
      </c>
      <c r="F803" t="n">
        <v>5.1</v>
      </c>
      <c r="G803" t="n">
        <v>76.47</v>
      </c>
      <c r="H803" t="n">
        <v>1.35</v>
      </c>
      <c r="I803" t="n">
        <v>4</v>
      </c>
      <c r="J803" t="n">
        <v>231.05</v>
      </c>
      <c r="K803" t="n">
        <v>55.27</v>
      </c>
      <c r="L803" t="n">
        <v>17.5</v>
      </c>
      <c r="M803" t="n">
        <v>2</v>
      </c>
      <c r="N803" t="n">
        <v>53.28</v>
      </c>
      <c r="O803" t="n">
        <v>28730.85</v>
      </c>
      <c r="P803" t="n">
        <v>63</v>
      </c>
      <c r="Q803" t="n">
        <v>202.81</v>
      </c>
      <c r="R803" t="n">
        <v>19.53</v>
      </c>
      <c r="S803" t="n">
        <v>13.89</v>
      </c>
      <c r="T803" t="n">
        <v>1145.79</v>
      </c>
      <c r="U803" t="n">
        <v>0.71</v>
      </c>
      <c r="V803" t="n">
        <v>0.76</v>
      </c>
      <c r="W803" t="n">
        <v>0.64</v>
      </c>
      <c r="X803" t="n">
        <v>0.06</v>
      </c>
      <c r="Y803" t="n">
        <v>1</v>
      </c>
      <c r="Z803" t="n">
        <v>10</v>
      </c>
    </row>
    <row r="804">
      <c r="A804" t="n">
        <v>67</v>
      </c>
      <c r="B804" t="n">
        <v>105</v>
      </c>
      <c r="C804" t="inlineStr">
        <is>
          <t xml:space="preserve">CONCLUIDO	</t>
        </is>
      </c>
      <c r="D804" t="n">
        <v>12.78</v>
      </c>
      <c r="E804" t="n">
        <v>7.82</v>
      </c>
      <c r="F804" t="n">
        <v>5.1</v>
      </c>
      <c r="G804" t="n">
        <v>76.47</v>
      </c>
      <c r="H804" t="n">
        <v>1.36</v>
      </c>
      <c r="I804" t="n">
        <v>4</v>
      </c>
      <c r="J804" t="n">
        <v>231.48</v>
      </c>
      <c r="K804" t="n">
        <v>55.27</v>
      </c>
      <c r="L804" t="n">
        <v>17.75</v>
      </c>
      <c r="M804" t="n">
        <v>2</v>
      </c>
      <c r="N804" t="n">
        <v>53.46</v>
      </c>
      <c r="O804" t="n">
        <v>28783.34</v>
      </c>
      <c r="P804" t="n">
        <v>62.7</v>
      </c>
      <c r="Q804" t="n">
        <v>202.82</v>
      </c>
      <c r="R804" t="n">
        <v>19.43</v>
      </c>
      <c r="S804" t="n">
        <v>13.89</v>
      </c>
      <c r="T804" t="n">
        <v>1093.5</v>
      </c>
      <c r="U804" t="n">
        <v>0.72</v>
      </c>
      <c r="V804" t="n">
        <v>0.76</v>
      </c>
      <c r="W804" t="n">
        <v>0.65</v>
      </c>
      <c r="X804" t="n">
        <v>0.06</v>
      </c>
      <c r="Y804" t="n">
        <v>1</v>
      </c>
      <c r="Z804" t="n">
        <v>10</v>
      </c>
    </row>
    <row r="805">
      <c r="A805" t="n">
        <v>68</v>
      </c>
      <c r="B805" t="n">
        <v>105</v>
      </c>
      <c r="C805" t="inlineStr">
        <is>
          <t xml:space="preserve">CONCLUIDO	</t>
        </is>
      </c>
      <c r="D805" t="n">
        <v>12.7895</v>
      </c>
      <c r="E805" t="n">
        <v>7.82</v>
      </c>
      <c r="F805" t="n">
        <v>5.09</v>
      </c>
      <c r="G805" t="n">
        <v>76.38</v>
      </c>
      <c r="H805" t="n">
        <v>1.38</v>
      </c>
      <c r="I805" t="n">
        <v>4</v>
      </c>
      <c r="J805" t="n">
        <v>231.91</v>
      </c>
      <c r="K805" t="n">
        <v>55.27</v>
      </c>
      <c r="L805" t="n">
        <v>18</v>
      </c>
      <c r="M805" t="n">
        <v>2</v>
      </c>
      <c r="N805" t="n">
        <v>53.63</v>
      </c>
      <c r="O805" t="n">
        <v>28835.89</v>
      </c>
      <c r="P805" t="n">
        <v>62.46</v>
      </c>
      <c r="Q805" t="n">
        <v>202.81</v>
      </c>
      <c r="R805" t="n">
        <v>19.27</v>
      </c>
      <c r="S805" t="n">
        <v>13.89</v>
      </c>
      <c r="T805" t="n">
        <v>1014.49</v>
      </c>
      <c r="U805" t="n">
        <v>0.72</v>
      </c>
      <c r="V805" t="n">
        <v>0.76</v>
      </c>
      <c r="W805" t="n">
        <v>0.64</v>
      </c>
      <c r="X805" t="n">
        <v>0.05</v>
      </c>
      <c r="Y805" t="n">
        <v>1</v>
      </c>
      <c r="Z805" t="n">
        <v>10</v>
      </c>
    </row>
    <row r="806">
      <c r="A806" t="n">
        <v>69</v>
      </c>
      <c r="B806" t="n">
        <v>105</v>
      </c>
      <c r="C806" t="inlineStr">
        <is>
          <t xml:space="preserve">CONCLUIDO	</t>
        </is>
      </c>
      <c r="D806" t="n">
        <v>12.7823</v>
      </c>
      <c r="E806" t="n">
        <v>7.82</v>
      </c>
      <c r="F806" t="n">
        <v>5.1</v>
      </c>
      <c r="G806" t="n">
        <v>76.45</v>
      </c>
      <c r="H806" t="n">
        <v>1.4</v>
      </c>
      <c r="I806" t="n">
        <v>4</v>
      </c>
      <c r="J806" t="n">
        <v>232.33</v>
      </c>
      <c r="K806" t="n">
        <v>55.27</v>
      </c>
      <c r="L806" t="n">
        <v>18.25</v>
      </c>
      <c r="M806" t="n">
        <v>2</v>
      </c>
      <c r="N806" t="n">
        <v>53.81</v>
      </c>
      <c r="O806" t="n">
        <v>28888.51</v>
      </c>
      <c r="P806" t="n">
        <v>62.14</v>
      </c>
      <c r="Q806" t="n">
        <v>202.81</v>
      </c>
      <c r="R806" t="n">
        <v>19.43</v>
      </c>
      <c r="S806" t="n">
        <v>13.89</v>
      </c>
      <c r="T806" t="n">
        <v>1094.18</v>
      </c>
      <c r="U806" t="n">
        <v>0.72</v>
      </c>
      <c r="V806" t="n">
        <v>0.76</v>
      </c>
      <c r="W806" t="n">
        <v>0.64</v>
      </c>
      <c r="X806" t="n">
        <v>0.06</v>
      </c>
      <c r="Y806" t="n">
        <v>1</v>
      </c>
      <c r="Z806" t="n">
        <v>10</v>
      </c>
    </row>
    <row r="807">
      <c r="A807" t="n">
        <v>70</v>
      </c>
      <c r="B807" t="n">
        <v>105</v>
      </c>
      <c r="C807" t="inlineStr">
        <is>
          <t xml:space="preserve">CONCLUIDO	</t>
        </is>
      </c>
      <c r="D807" t="n">
        <v>12.7877</v>
      </c>
      <c r="E807" t="n">
        <v>7.82</v>
      </c>
      <c r="F807" t="n">
        <v>5.09</v>
      </c>
      <c r="G807" t="n">
        <v>76.40000000000001</v>
      </c>
      <c r="H807" t="n">
        <v>1.41</v>
      </c>
      <c r="I807" t="n">
        <v>4</v>
      </c>
      <c r="J807" t="n">
        <v>232.76</v>
      </c>
      <c r="K807" t="n">
        <v>55.27</v>
      </c>
      <c r="L807" t="n">
        <v>18.5</v>
      </c>
      <c r="M807" t="n">
        <v>2</v>
      </c>
      <c r="N807" t="n">
        <v>53.99</v>
      </c>
      <c r="O807" t="n">
        <v>28941.18</v>
      </c>
      <c r="P807" t="n">
        <v>61.65</v>
      </c>
      <c r="Q807" t="n">
        <v>202.81</v>
      </c>
      <c r="R807" t="n">
        <v>19.34</v>
      </c>
      <c r="S807" t="n">
        <v>13.89</v>
      </c>
      <c r="T807" t="n">
        <v>1050.71</v>
      </c>
      <c r="U807" t="n">
        <v>0.72</v>
      </c>
      <c r="V807" t="n">
        <v>0.76</v>
      </c>
      <c r="W807" t="n">
        <v>0.64</v>
      </c>
      <c r="X807" t="n">
        <v>0.05</v>
      </c>
      <c r="Y807" t="n">
        <v>1</v>
      </c>
      <c r="Z807" t="n">
        <v>10</v>
      </c>
    </row>
    <row r="808">
      <c r="A808" t="n">
        <v>71</v>
      </c>
      <c r="B808" t="n">
        <v>105</v>
      </c>
      <c r="C808" t="inlineStr">
        <is>
          <t xml:space="preserve">CONCLUIDO	</t>
        </is>
      </c>
      <c r="D808" t="n">
        <v>12.7982</v>
      </c>
      <c r="E808" t="n">
        <v>7.81</v>
      </c>
      <c r="F808" t="n">
        <v>5.09</v>
      </c>
      <c r="G808" t="n">
        <v>76.3</v>
      </c>
      <c r="H808" t="n">
        <v>1.43</v>
      </c>
      <c r="I808" t="n">
        <v>4</v>
      </c>
      <c r="J808" t="n">
        <v>233.19</v>
      </c>
      <c r="K808" t="n">
        <v>55.27</v>
      </c>
      <c r="L808" t="n">
        <v>18.75</v>
      </c>
      <c r="M808" t="n">
        <v>2</v>
      </c>
      <c r="N808" t="n">
        <v>54.17</v>
      </c>
      <c r="O808" t="n">
        <v>28993.92</v>
      </c>
      <c r="P808" t="n">
        <v>60.95</v>
      </c>
      <c r="Q808" t="n">
        <v>202.81</v>
      </c>
      <c r="R808" t="n">
        <v>19.11</v>
      </c>
      <c r="S808" t="n">
        <v>13.89</v>
      </c>
      <c r="T808" t="n">
        <v>934.51</v>
      </c>
      <c r="U808" t="n">
        <v>0.73</v>
      </c>
      <c r="V808" t="n">
        <v>0.76</v>
      </c>
      <c r="W808" t="n">
        <v>0.64</v>
      </c>
      <c r="X808" t="n">
        <v>0.05</v>
      </c>
      <c r="Y808" t="n">
        <v>1</v>
      </c>
      <c r="Z808" t="n">
        <v>10</v>
      </c>
    </row>
    <row r="809">
      <c r="A809" t="n">
        <v>72</v>
      </c>
      <c r="B809" t="n">
        <v>105</v>
      </c>
      <c r="C809" t="inlineStr">
        <is>
          <t xml:space="preserve">CONCLUIDO	</t>
        </is>
      </c>
      <c r="D809" t="n">
        <v>12.7886</v>
      </c>
      <c r="E809" t="n">
        <v>7.82</v>
      </c>
      <c r="F809" t="n">
        <v>5.09</v>
      </c>
      <c r="G809" t="n">
        <v>76.39</v>
      </c>
      <c r="H809" t="n">
        <v>1.45</v>
      </c>
      <c r="I809" t="n">
        <v>4</v>
      </c>
      <c r="J809" t="n">
        <v>233.62</v>
      </c>
      <c r="K809" t="n">
        <v>55.27</v>
      </c>
      <c r="L809" t="n">
        <v>19</v>
      </c>
      <c r="M809" t="n">
        <v>2</v>
      </c>
      <c r="N809" t="n">
        <v>54.34</v>
      </c>
      <c r="O809" t="n">
        <v>29046.73</v>
      </c>
      <c r="P809" t="n">
        <v>60.82</v>
      </c>
      <c r="Q809" t="n">
        <v>202.81</v>
      </c>
      <c r="R809" t="n">
        <v>19.26</v>
      </c>
      <c r="S809" t="n">
        <v>13.89</v>
      </c>
      <c r="T809" t="n">
        <v>1010.61</v>
      </c>
      <c r="U809" t="n">
        <v>0.72</v>
      </c>
      <c r="V809" t="n">
        <v>0.76</v>
      </c>
      <c r="W809" t="n">
        <v>0.64</v>
      </c>
      <c r="X809" t="n">
        <v>0.05</v>
      </c>
      <c r="Y809" t="n">
        <v>1</v>
      </c>
      <c r="Z809" t="n">
        <v>10</v>
      </c>
    </row>
    <row r="810">
      <c r="A810" t="n">
        <v>73</v>
      </c>
      <c r="B810" t="n">
        <v>105</v>
      </c>
      <c r="C810" t="inlineStr">
        <is>
          <t xml:space="preserve">CONCLUIDO	</t>
        </is>
      </c>
      <c r="D810" t="n">
        <v>12.7955</v>
      </c>
      <c r="E810" t="n">
        <v>7.82</v>
      </c>
      <c r="F810" t="n">
        <v>5.09</v>
      </c>
      <c r="G810" t="n">
        <v>76.33</v>
      </c>
      <c r="H810" t="n">
        <v>1.46</v>
      </c>
      <c r="I810" t="n">
        <v>4</v>
      </c>
      <c r="J810" t="n">
        <v>234.04</v>
      </c>
      <c r="K810" t="n">
        <v>55.27</v>
      </c>
      <c r="L810" t="n">
        <v>19.25</v>
      </c>
      <c r="M810" t="n">
        <v>2</v>
      </c>
      <c r="N810" t="n">
        <v>54.52</v>
      </c>
      <c r="O810" t="n">
        <v>29099.59</v>
      </c>
      <c r="P810" t="n">
        <v>60.49</v>
      </c>
      <c r="Q810" t="n">
        <v>202.81</v>
      </c>
      <c r="R810" t="n">
        <v>19.17</v>
      </c>
      <c r="S810" t="n">
        <v>13.89</v>
      </c>
      <c r="T810" t="n">
        <v>963.1</v>
      </c>
      <c r="U810" t="n">
        <v>0.72</v>
      </c>
      <c r="V810" t="n">
        <v>0.76</v>
      </c>
      <c r="W810" t="n">
        <v>0.64</v>
      </c>
      <c r="X810" t="n">
        <v>0.05</v>
      </c>
      <c r="Y810" t="n">
        <v>1</v>
      </c>
      <c r="Z810" t="n">
        <v>10</v>
      </c>
    </row>
    <row r="811">
      <c r="A811" t="n">
        <v>74</v>
      </c>
      <c r="B811" t="n">
        <v>105</v>
      </c>
      <c r="C811" t="inlineStr">
        <is>
          <t xml:space="preserve">CONCLUIDO	</t>
        </is>
      </c>
      <c r="D811" t="n">
        <v>12.7973</v>
      </c>
      <c r="E811" t="n">
        <v>7.81</v>
      </c>
      <c r="F811" t="n">
        <v>5.09</v>
      </c>
      <c r="G811" t="n">
        <v>76.31</v>
      </c>
      <c r="H811" t="n">
        <v>1.48</v>
      </c>
      <c r="I811" t="n">
        <v>4</v>
      </c>
      <c r="J811" t="n">
        <v>234.47</v>
      </c>
      <c r="K811" t="n">
        <v>55.27</v>
      </c>
      <c r="L811" t="n">
        <v>19.5</v>
      </c>
      <c r="M811" t="n">
        <v>2</v>
      </c>
      <c r="N811" t="n">
        <v>54.7</v>
      </c>
      <c r="O811" t="n">
        <v>29152.52</v>
      </c>
      <c r="P811" t="n">
        <v>60.11</v>
      </c>
      <c r="Q811" t="n">
        <v>202.81</v>
      </c>
      <c r="R811" t="n">
        <v>19.13</v>
      </c>
      <c r="S811" t="n">
        <v>13.89</v>
      </c>
      <c r="T811" t="n">
        <v>942.4299999999999</v>
      </c>
      <c r="U811" t="n">
        <v>0.73</v>
      </c>
      <c r="V811" t="n">
        <v>0.76</v>
      </c>
      <c r="W811" t="n">
        <v>0.64</v>
      </c>
      <c r="X811" t="n">
        <v>0.05</v>
      </c>
      <c r="Y811" t="n">
        <v>1</v>
      </c>
      <c r="Z811" t="n">
        <v>10</v>
      </c>
    </row>
    <row r="812">
      <c r="A812" t="n">
        <v>75</v>
      </c>
      <c r="B812" t="n">
        <v>105</v>
      </c>
      <c r="C812" t="inlineStr">
        <is>
          <t xml:space="preserve">CONCLUIDO	</t>
        </is>
      </c>
      <c r="D812" t="n">
        <v>12.7955</v>
      </c>
      <c r="E812" t="n">
        <v>7.82</v>
      </c>
      <c r="F812" t="n">
        <v>5.09</v>
      </c>
      <c r="G812" t="n">
        <v>76.33</v>
      </c>
      <c r="H812" t="n">
        <v>1.49</v>
      </c>
      <c r="I812" t="n">
        <v>4</v>
      </c>
      <c r="J812" t="n">
        <v>234.9</v>
      </c>
      <c r="K812" t="n">
        <v>55.27</v>
      </c>
      <c r="L812" t="n">
        <v>19.75</v>
      </c>
      <c r="M812" t="n">
        <v>2</v>
      </c>
      <c r="N812" t="n">
        <v>54.88</v>
      </c>
      <c r="O812" t="n">
        <v>29205.51</v>
      </c>
      <c r="P812" t="n">
        <v>59.85</v>
      </c>
      <c r="Q812" t="n">
        <v>202.81</v>
      </c>
      <c r="R812" t="n">
        <v>19.11</v>
      </c>
      <c r="S812" t="n">
        <v>13.89</v>
      </c>
      <c r="T812" t="n">
        <v>934.11</v>
      </c>
      <c r="U812" t="n">
        <v>0.73</v>
      </c>
      <c r="V812" t="n">
        <v>0.76</v>
      </c>
      <c r="W812" t="n">
        <v>0.64</v>
      </c>
      <c r="X812" t="n">
        <v>0.05</v>
      </c>
      <c r="Y812" t="n">
        <v>1</v>
      </c>
      <c r="Z812" t="n">
        <v>10</v>
      </c>
    </row>
    <row r="813">
      <c r="A813" t="n">
        <v>76</v>
      </c>
      <c r="B813" t="n">
        <v>105</v>
      </c>
      <c r="C813" t="inlineStr">
        <is>
          <t xml:space="preserve">CONCLUIDO	</t>
        </is>
      </c>
      <c r="D813" t="n">
        <v>12.8041</v>
      </c>
      <c r="E813" t="n">
        <v>7.81</v>
      </c>
      <c r="F813" t="n">
        <v>5.08</v>
      </c>
      <c r="G813" t="n">
        <v>76.25</v>
      </c>
      <c r="H813" t="n">
        <v>1.51</v>
      </c>
      <c r="I813" t="n">
        <v>4</v>
      </c>
      <c r="J813" t="n">
        <v>235.33</v>
      </c>
      <c r="K813" t="n">
        <v>55.27</v>
      </c>
      <c r="L813" t="n">
        <v>20</v>
      </c>
      <c r="M813" t="n">
        <v>2</v>
      </c>
      <c r="N813" t="n">
        <v>55.06</v>
      </c>
      <c r="O813" t="n">
        <v>29258.57</v>
      </c>
      <c r="P813" t="n">
        <v>59.19</v>
      </c>
      <c r="Q813" t="n">
        <v>202.81</v>
      </c>
      <c r="R813" t="n">
        <v>18.96</v>
      </c>
      <c r="S813" t="n">
        <v>13.89</v>
      </c>
      <c r="T813" t="n">
        <v>859.53</v>
      </c>
      <c r="U813" t="n">
        <v>0.73</v>
      </c>
      <c r="V813" t="n">
        <v>0.76</v>
      </c>
      <c r="W813" t="n">
        <v>0.64</v>
      </c>
      <c r="X813" t="n">
        <v>0.04</v>
      </c>
      <c r="Y813" t="n">
        <v>1</v>
      </c>
      <c r="Z813" t="n">
        <v>10</v>
      </c>
    </row>
    <row r="814">
      <c r="A814" t="n">
        <v>77</v>
      </c>
      <c r="B814" t="n">
        <v>105</v>
      </c>
      <c r="C814" t="inlineStr">
        <is>
          <t xml:space="preserve">CONCLUIDO	</t>
        </is>
      </c>
      <c r="D814" t="n">
        <v>12.8009</v>
      </c>
      <c r="E814" t="n">
        <v>7.81</v>
      </c>
      <c r="F814" t="n">
        <v>5.08</v>
      </c>
      <c r="G814" t="n">
        <v>76.28</v>
      </c>
      <c r="H814" t="n">
        <v>1.53</v>
      </c>
      <c r="I814" t="n">
        <v>4</v>
      </c>
      <c r="J814" t="n">
        <v>235.76</v>
      </c>
      <c r="K814" t="n">
        <v>55.27</v>
      </c>
      <c r="L814" t="n">
        <v>20.25</v>
      </c>
      <c r="M814" t="n">
        <v>2</v>
      </c>
      <c r="N814" t="n">
        <v>55.24</v>
      </c>
      <c r="O814" t="n">
        <v>29311.69</v>
      </c>
      <c r="P814" t="n">
        <v>58.53</v>
      </c>
      <c r="Q814" t="n">
        <v>202.81</v>
      </c>
      <c r="R814" t="n">
        <v>19.07</v>
      </c>
      <c r="S814" t="n">
        <v>13.89</v>
      </c>
      <c r="T814" t="n">
        <v>913.36</v>
      </c>
      <c r="U814" t="n">
        <v>0.73</v>
      </c>
      <c r="V814" t="n">
        <v>0.76</v>
      </c>
      <c r="W814" t="n">
        <v>0.64</v>
      </c>
      <c r="X814" t="n">
        <v>0.05</v>
      </c>
      <c r="Y814" t="n">
        <v>1</v>
      </c>
      <c r="Z814" t="n">
        <v>10</v>
      </c>
    </row>
    <row r="815">
      <c r="A815" t="n">
        <v>78</v>
      </c>
      <c r="B815" t="n">
        <v>105</v>
      </c>
      <c r="C815" t="inlineStr">
        <is>
          <t xml:space="preserve">CONCLUIDO	</t>
        </is>
      </c>
      <c r="D815" t="n">
        <v>12.795</v>
      </c>
      <c r="E815" t="n">
        <v>7.82</v>
      </c>
      <c r="F815" t="n">
        <v>5.09</v>
      </c>
      <c r="G815" t="n">
        <v>76.33</v>
      </c>
      <c r="H815" t="n">
        <v>1.54</v>
      </c>
      <c r="I815" t="n">
        <v>4</v>
      </c>
      <c r="J815" t="n">
        <v>236.2</v>
      </c>
      <c r="K815" t="n">
        <v>55.27</v>
      </c>
      <c r="L815" t="n">
        <v>20.5</v>
      </c>
      <c r="M815" t="n">
        <v>2</v>
      </c>
      <c r="N815" t="n">
        <v>55.42</v>
      </c>
      <c r="O815" t="n">
        <v>29364.87</v>
      </c>
      <c r="P815" t="n">
        <v>57.96</v>
      </c>
      <c r="Q815" t="n">
        <v>202.81</v>
      </c>
      <c r="R815" t="n">
        <v>19.17</v>
      </c>
      <c r="S815" t="n">
        <v>13.89</v>
      </c>
      <c r="T815" t="n">
        <v>966.87</v>
      </c>
      <c r="U815" t="n">
        <v>0.72</v>
      </c>
      <c r="V815" t="n">
        <v>0.76</v>
      </c>
      <c r="W815" t="n">
        <v>0.64</v>
      </c>
      <c r="X815" t="n">
        <v>0.05</v>
      </c>
      <c r="Y815" t="n">
        <v>1</v>
      </c>
      <c r="Z815" t="n">
        <v>10</v>
      </c>
    </row>
    <row r="816">
      <c r="A816" t="n">
        <v>79</v>
      </c>
      <c r="B816" t="n">
        <v>105</v>
      </c>
      <c r="C816" t="inlineStr">
        <is>
          <t xml:space="preserve">CONCLUIDO	</t>
        </is>
      </c>
      <c r="D816" t="n">
        <v>12.8931</v>
      </c>
      <c r="E816" t="n">
        <v>7.76</v>
      </c>
      <c r="F816" t="n">
        <v>5.07</v>
      </c>
      <c r="G816" t="n">
        <v>101.39</v>
      </c>
      <c r="H816" t="n">
        <v>1.56</v>
      </c>
      <c r="I816" t="n">
        <v>3</v>
      </c>
      <c r="J816" t="n">
        <v>236.63</v>
      </c>
      <c r="K816" t="n">
        <v>55.27</v>
      </c>
      <c r="L816" t="n">
        <v>20.75</v>
      </c>
      <c r="M816" t="n">
        <v>1</v>
      </c>
      <c r="N816" t="n">
        <v>55.6</v>
      </c>
      <c r="O816" t="n">
        <v>29418.12</v>
      </c>
      <c r="P816" t="n">
        <v>57.54</v>
      </c>
      <c r="Q816" t="n">
        <v>202.81</v>
      </c>
      <c r="R816" t="n">
        <v>18.62</v>
      </c>
      <c r="S816" t="n">
        <v>13.89</v>
      </c>
      <c r="T816" t="n">
        <v>694.05</v>
      </c>
      <c r="U816" t="n">
        <v>0.75</v>
      </c>
      <c r="V816" t="n">
        <v>0.76</v>
      </c>
      <c r="W816" t="n">
        <v>0.64</v>
      </c>
      <c r="X816" t="n">
        <v>0.03</v>
      </c>
      <c r="Y816" t="n">
        <v>1</v>
      </c>
      <c r="Z816" t="n">
        <v>10</v>
      </c>
    </row>
    <row r="817">
      <c r="A817" t="n">
        <v>80</v>
      </c>
      <c r="B817" t="n">
        <v>105</v>
      </c>
      <c r="C817" t="inlineStr">
        <is>
          <t xml:space="preserve">CONCLUIDO	</t>
        </is>
      </c>
      <c r="D817" t="n">
        <v>12.8898</v>
      </c>
      <c r="E817" t="n">
        <v>7.76</v>
      </c>
      <c r="F817" t="n">
        <v>5.07</v>
      </c>
      <c r="G817" t="n">
        <v>101.43</v>
      </c>
      <c r="H817" t="n">
        <v>1.58</v>
      </c>
      <c r="I817" t="n">
        <v>3</v>
      </c>
      <c r="J817" t="n">
        <v>237.06</v>
      </c>
      <c r="K817" t="n">
        <v>55.27</v>
      </c>
      <c r="L817" t="n">
        <v>21</v>
      </c>
      <c r="M817" t="n">
        <v>0</v>
      </c>
      <c r="N817" t="n">
        <v>55.79</v>
      </c>
      <c r="O817" t="n">
        <v>29471.44</v>
      </c>
      <c r="P817" t="n">
        <v>57.63</v>
      </c>
      <c r="Q817" t="n">
        <v>202.83</v>
      </c>
      <c r="R817" t="n">
        <v>18.61</v>
      </c>
      <c r="S817" t="n">
        <v>13.89</v>
      </c>
      <c r="T817" t="n">
        <v>687.4299999999999</v>
      </c>
      <c r="U817" t="n">
        <v>0.75</v>
      </c>
      <c r="V817" t="n">
        <v>0.76</v>
      </c>
      <c r="W817" t="n">
        <v>0.64</v>
      </c>
      <c r="X817" t="n">
        <v>0.03</v>
      </c>
      <c r="Y817" t="n">
        <v>1</v>
      </c>
      <c r="Z817" t="n">
        <v>10</v>
      </c>
    </row>
    <row r="818">
      <c r="A818" t="n">
        <v>0</v>
      </c>
      <c r="B818" t="n">
        <v>60</v>
      </c>
      <c r="C818" t="inlineStr">
        <is>
          <t xml:space="preserve">CONCLUIDO	</t>
        </is>
      </c>
      <c r="D818" t="n">
        <v>10.7713</v>
      </c>
      <c r="E818" t="n">
        <v>9.279999999999999</v>
      </c>
      <c r="F818" t="n">
        <v>5.98</v>
      </c>
      <c r="G818" t="n">
        <v>7.79</v>
      </c>
      <c r="H818" t="n">
        <v>0.14</v>
      </c>
      <c r="I818" t="n">
        <v>46</v>
      </c>
      <c r="J818" t="n">
        <v>124.63</v>
      </c>
      <c r="K818" t="n">
        <v>45</v>
      </c>
      <c r="L818" t="n">
        <v>1</v>
      </c>
      <c r="M818" t="n">
        <v>44</v>
      </c>
      <c r="N818" t="n">
        <v>18.64</v>
      </c>
      <c r="O818" t="n">
        <v>15605.44</v>
      </c>
      <c r="P818" t="n">
        <v>61.78</v>
      </c>
      <c r="Q818" t="n">
        <v>202.86</v>
      </c>
      <c r="R818" t="n">
        <v>46.9</v>
      </c>
      <c r="S818" t="n">
        <v>13.89</v>
      </c>
      <c r="T818" t="n">
        <v>14618.57</v>
      </c>
      <c r="U818" t="n">
        <v>0.3</v>
      </c>
      <c r="V818" t="n">
        <v>0.65</v>
      </c>
      <c r="W818" t="n">
        <v>0.71</v>
      </c>
      <c r="X818" t="n">
        <v>0.9399999999999999</v>
      </c>
      <c r="Y818" t="n">
        <v>1</v>
      </c>
      <c r="Z818" t="n">
        <v>10</v>
      </c>
    </row>
    <row r="819">
      <c r="A819" t="n">
        <v>1</v>
      </c>
      <c r="B819" t="n">
        <v>60</v>
      </c>
      <c r="C819" t="inlineStr">
        <is>
          <t xml:space="preserve">CONCLUIDO	</t>
        </is>
      </c>
      <c r="D819" t="n">
        <v>11.4358</v>
      </c>
      <c r="E819" t="n">
        <v>8.74</v>
      </c>
      <c r="F819" t="n">
        <v>5.72</v>
      </c>
      <c r="G819" t="n">
        <v>9.800000000000001</v>
      </c>
      <c r="H819" t="n">
        <v>0.18</v>
      </c>
      <c r="I819" t="n">
        <v>35</v>
      </c>
      <c r="J819" t="n">
        <v>124.96</v>
      </c>
      <c r="K819" t="n">
        <v>45</v>
      </c>
      <c r="L819" t="n">
        <v>1.25</v>
      </c>
      <c r="M819" t="n">
        <v>33</v>
      </c>
      <c r="N819" t="n">
        <v>18.71</v>
      </c>
      <c r="O819" t="n">
        <v>15645.96</v>
      </c>
      <c r="P819" t="n">
        <v>58.78</v>
      </c>
      <c r="Q819" t="n">
        <v>202.85</v>
      </c>
      <c r="R819" t="n">
        <v>38.82</v>
      </c>
      <c r="S819" t="n">
        <v>13.89</v>
      </c>
      <c r="T819" t="n">
        <v>10633.64</v>
      </c>
      <c r="U819" t="n">
        <v>0.36</v>
      </c>
      <c r="V819" t="n">
        <v>0.68</v>
      </c>
      <c r="W819" t="n">
        <v>0.6899999999999999</v>
      </c>
      <c r="X819" t="n">
        <v>0.68</v>
      </c>
      <c r="Y819" t="n">
        <v>1</v>
      </c>
      <c r="Z819" t="n">
        <v>10</v>
      </c>
    </row>
    <row r="820">
      <c r="A820" t="n">
        <v>2</v>
      </c>
      <c r="B820" t="n">
        <v>60</v>
      </c>
      <c r="C820" t="inlineStr">
        <is>
          <t xml:space="preserve">CONCLUIDO	</t>
        </is>
      </c>
      <c r="D820" t="n">
        <v>11.8021</v>
      </c>
      <c r="E820" t="n">
        <v>8.470000000000001</v>
      </c>
      <c r="F820" t="n">
        <v>5.6</v>
      </c>
      <c r="G820" t="n">
        <v>11.59</v>
      </c>
      <c r="H820" t="n">
        <v>0.21</v>
      </c>
      <c r="I820" t="n">
        <v>29</v>
      </c>
      <c r="J820" t="n">
        <v>125.29</v>
      </c>
      <c r="K820" t="n">
        <v>45</v>
      </c>
      <c r="L820" t="n">
        <v>1.5</v>
      </c>
      <c r="M820" t="n">
        <v>27</v>
      </c>
      <c r="N820" t="n">
        <v>18.79</v>
      </c>
      <c r="O820" t="n">
        <v>15686.51</v>
      </c>
      <c r="P820" t="n">
        <v>57.31</v>
      </c>
      <c r="Q820" t="n">
        <v>202.82</v>
      </c>
      <c r="R820" t="n">
        <v>35.16</v>
      </c>
      <c r="S820" t="n">
        <v>13.89</v>
      </c>
      <c r="T820" t="n">
        <v>8835.030000000001</v>
      </c>
      <c r="U820" t="n">
        <v>0.4</v>
      </c>
      <c r="V820" t="n">
        <v>0.6899999999999999</v>
      </c>
      <c r="W820" t="n">
        <v>0.68</v>
      </c>
      <c r="X820" t="n">
        <v>0.5600000000000001</v>
      </c>
      <c r="Y820" t="n">
        <v>1</v>
      </c>
      <c r="Z820" t="n">
        <v>10</v>
      </c>
    </row>
    <row r="821">
      <c r="A821" t="n">
        <v>3</v>
      </c>
      <c r="B821" t="n">
        <v>60</v>
      </c>
      <c r="C821" t="inlineStr">
        <is>
          <t xml:space="preserve">CONCLUIDO	</t>
        </is>
      </c>
      <c r="D821" t="n">
        <v>12.1433</v>
      </c>
      <c r="E821" t="n">
        <v>8.24</v>
      </c>
      <c r="F821" t="n">
        <v>5.49</v>
      </c>
      <c r="G821" t="n">
        <v>13.72</v>
      </c>
      <c r="H821" t="n">
        <v>0.25</v>
      </c>
      <c r="I821" t="n">
        <v>24</v>
      </c>
      <c r="J821" t="n">
        <v>125.62</v>
      </c>
      <c r="K821" t="n">
        <v>45</v>
      </c>
      <c r="L821" t="n">
        <v>1.75</v>
      </c>
      <c r="M821" t="n">
        <v>22</v>
      </c>
      <c r="N821" t="n">
        <v>18.87</v>
      </c>
      <c r="O821" t="n">
        <v>15727.09</v>
      </c>
      <c r="P821" t="n">
        <v>55.77</v>
      </c>
      <c r="Q821" t="n">
        <v>202.87</v>
      </c>
      <c r="R821" t="n">
        <v>31.49</v>
      </c>
      <c r="S821" t="n">
        <v>13.89</v>
      </c>
      <c r="T821" t="n">
        <v>7023.49</v>
      </c>
      <c r="U821" t="n">
        <v>0.44</v>
      </c>
      <c r="V821" t="n">
        <v>0.7</v>
      </c>
      <c r="W821" t="n">
        <v>0.68</v>
      </c>
      <c r="X821" t="n">
        <v>0.45</v>
      </c>
      <c r="Y821" t="n">
        <v>1</v>
      </c>
      <c r="Z821" t="n">
        <v>10</v>
      </c>
    </row>
    <row r="822">
      <c r="A822" t="n">
        <v>4</v>
      </c>
      <c r="B822" t="n">
        <v>60</v>
      </c>
      <c r="C822" t="inlineStr">
        <is>
          <t xml:space="preserve">CONCLUIDO	</t>
        </is>
      </c>
      <c r="D822" t="n">
        <v>12.3224</v>
      </c>
      <c r="E822" t="n">
        <v>8.119999999999999</v>
      </c>
      <c r="F822" t="n">
        <v>5.45</v>
      </c>
      <c r="G822" t="n">
        <v>15.56</v>
      </c>
      <c r="H822" t="n">
        <v>0.28</v>
      </c>
      <c r="I822" t="n">
        <v>21</v>
      </c>
      <c r="J822" t="n">
        <v>125.95</v>
      </c>
      <c r="K822" t="n">
        <v>45</v>
      </c>
      <c r="L822" t="n">
        <v>2</v>
      </c>
      <c r="M822" t="n">
        <v>19</v>
      </c>
      <c r="N822" t="n">
        <v>18.95</v>
      </c>
      <c r="O822" t="n">
        <v>15767.7</v>
      </c>
      <c r="P822" t="n">
        <v>55.17</v>
      </c>
      <c r="Q822" t="n">
        <v>202.82</v>
      </c>
      <c r="R822" t="n">
        <v>30.36</v>
      </c>
      <c r="S822" t="n">
        <v>13.89</v>
      </c>
      <c r="T822" t="n">
        <v>6475.16</v>
      </c>
      <c r="U822" t="n">
        <v>0.46</v>
      </c>
      <c r="V822" t="n">
        <v>0.71</v>
      </c>
      <c r="W822" t="n">
        <v>0.67</v>
      </c>
      <c r="X822" t="n">
        <v>0.41</v>
      </c>
      <c r="Y822" t="n">
        <v>1</v>
      </c>
      <c r="Z822" t="n">
        <v>10</v>
      </c>
    </row>
    <row r="823">
      <c r="A823" t="n">
        <v>5</v>
      </c>
      <c r="B823" t="n">
        <v>60</v>
      </c>
      <c r="C823" t="inlineStr">
        <is>
          <t xml:space="preserve">CONCLUIDO	</t>
        </is>
      </c>
      <c r="D823" t="n">
        <v>12.4667</v>
      </c>
      <c r="E823" t="n">
        <v>8.02</v>
      </c>
      <c r="F823" t="n">
        <v>5.4</v>
      </c>
      <c r="G823" t="n">
        <v>17.06</v>
      </c>
      <c r="H823" t="n">
        <v>0.31</v>
      </c>
      <c r="I823" t="n">
        <v>19</v>
      </c>
      <c r="J823" t="n">
        <v>126.28</v>
      </c>
      <c r="K823" t="n">
        <v>45</v>
      </c>
      <c r="L823" t="n">
        <v>2.25</v>
      </c>
      <c r="M823" t="n">
        <v>17</v>
      </c>
      <c r="N823" t="n">
        <v>19.03</v>
      </c>
      <c r="O823" t="n">
        <v>15808.34</v>
      </c>
      <c r="P823" t="n">
        <v>54.43</v>
      </c>
      <c r="Q823" t="n">
        <v>202.86</v>
      </c>
      <c r="R823" t="n">
        <v>28.88</v>
      </c>
      <c r="S823" t="n">
        <v>13.89</v>
      </c>
      <c r="T823" t="n">
        <v>5747.11</v>
      </c>
      <c r="U823" t="n">
        <v>0.48</v>
      </c>
      <c r="V823" t="n">
        <v>0.72</v>
      </c>
      <c r="W823" t="n">
        <v>0.67</v>
      </c>
      <c r="X823" t="n">
        <v>0.36</v>
      </c>
      <c r="Y823" t="n">
        <v>1</v>
      </c>
      <c r="Z823" t="n">
        <v>10</v>
      </c>
    </row>
    <row r="824">
      <c r="A824" t="n">
        <v>6</v>
      </c>
      <c r="B824" t="n">
        <v>60</v>
      </c>
      <c r="C824" t="inlineStr">
        <is>
          <t xml:space="preserve">CONCLUIDO	</t>
        </is>
      </c>
      <c r="D824" t="n">
        <v>12.6095</v>
      </c>
      <c r="E824" t="n">
        <v>7.93</v>
      </c>
      <c r="F824" t="n">
        <v>5.36</v>
      </c>
      <c r="G824" t="n">
        <v>18.93</v>
      </c>
      <c r="H824" t="n">
        <v>0.35</v>
      </c>
      <c r="I824" t="n">
        <v>17</v>
      </c>
      <c r="J824" t="n">
        <v>126.61</v>
      </c>
      <c r="K824" t="n">
        <v>45</v>
      </c>
      <c r="L824" t="n">
        <v>2.5</v>
      </c>
      <c r="M824" t="n">
        <v>15</v>
      </c>
      <c r="N824" t="n">
        <v>19.11</v>
      </c>
      <c r="O824" t="n">
        <v>15849</v>
      </c>
      <c r="P824" t="n">
        <v>53.6</v>
      </c>
      <c r="Q824" t="n">
        <v>202.81</v>
      </c>
      <c r="R824" t="n">
        <v>27.7</v>
      </c>
      <c r="S824" t="n">
        <v>13.89</v>
      </c>
      <c r="T824" t="n">
        <v>5165.31</v>
      </c>
      <c r="U824" t="n">
        <v>0.5</v>
      </c>
      <c r="V824" t="n">
        <v>0.72</v>
      </c>
      <c r="W824" t="n">
        <v>0.67</v>
      </c>
      <c r="X824" t="n">
        <v>0.33</v>
      </c>
      <c r="Y824" t="n">
        <v>1</v>
      </c>
      <c r="Z824" t="n">
        <v>10</v>
      </c>
    </row>
    <row r="825">
      <c r="A825" t="n">
        <v>7</v>
      </c>
      <c r="B825" t="n">
        <v>60</v>
      </c>
      <c r="C825" t="inlineStr">
        <is>
          <t xml:space="preserve">CONCLUIDO	</t>
        </is>
      </c>
      <c r="D825" t="n">
        <v>12.7416</v>
      </c>
      <c r="E825" t="n">
        <v>7.85</v>
      </c>
      <c r="F825" t="n">
        <v>5.33</v>
      </c>
      <c r="G825" t="n">
        <v>21.33</v>
      </c>
      <c r="H825" t="n">
        <v>0.38</v>
      </c>
      <c r="I825" t="n">
        <v>15</v>
      </c>
      <c r="J825" t="n">
        <v>126.94</v>
      </c>
      <c r="K825" t="n">
        <v>45</v>
      </c>
      <c r="L825" t="n">
        <v>2.75</v>
      </c>
      <c r="M825" t="n">
        <v>13</v>
      </c>
      <c r="N825" t="n">
        <v>19.19</v>
      </c>
      <c r="O825" t="n">
        <v>15889.69</v>
      </c>
      <c r="P825" t="n">
        <v>52.97</v>
      </c>
      <c r="Q825" t="n">
        <v>202.84</v>
      </c>
      <c r="R825" t="n">
        <v>27.01</v>
      </c>
      <c r="S825" t="n">
        <v>13.89</v>
      </c>
      <c r="T825" t="n">
        <v>4829.74</v>
      </c>
      <c r="U825" t="n">
        <v>0.51</v>
      </c>
      <c r="V825" t="n">
        <v>0.73</v>
      </c>
      <c r="W825" t="n">
        <v>0.66</v>
      </c>
      <c r="X825" t="n">
        <v>0.29</v>
      </c>
      <c r="Y825" t="n">
        <v>1</v>
      </c>
      <c r="Z825" t="n">
        <v>10</v>
      </c>
    </row>
    <row r="826">
      <c r="A826" t="n">
        <v>8</v>
      </c>
      <c r="B826" t="n">
        <v>60</v>
      </c>
      <c r="C826" t="inlineStr">
        <is>
          <t xml:space="preserve">CONCLUIDO	</t>
        </is>
      </c>
      <c r="D826" t="n">
        <v>12.8429</v>
      </c>
      <c r="E826" t="n">
        <v>7.79</v>
      </c>
      <c r="F826" t="n">
        <v>5.3</v>
      </c>
      <c r="G826" t="n">
        <v>22.7</v>
      </c>
      <c r="H826" t="n">
        <v>0.42</v>
      </c>
      <c r="I826" t="n">
        <v>14</v>
      </c>
      <c r="J826" t="n">
        <v>127.27</v>
      </c>
      <c r="K826" t="n">
        <v>45</v>
      </c>
      <c r="L826" t="n">
        <v>3</v>
      </c>
      <c r="M826" t="n">
        <v>12</v>
      </c>
      <c r="N826" t="n">
        <v>19.27</v>
      </c>
      <c r="O826" t="n">
        <v>15930.42</v>
      </c>
      <c r="P826" t="n">
        <v>52.3</v>
      </c>
      <c r="Q826" t="n">
        <v>202.81</v>
      </c>
      <c r="R826" t="n">
        <v>25.66</v>
      </c>
      <c r="S826" t="n">
        <v>13.89</v>
      </c>
      <c r="T826" t="n">
        <v>4160.72</v>
      </c>
      <c r="U826" t="n">
        <v>0.54</v>
      </c>
      <c r="V826" t="n">
        <v>0.73</v>
      </c>
      <c r="W826" t="n">
        <v>0.66</v>
      </c>
      <c r="X826" t="n">
        <v>0.26</v>
      </c>
      <c r="Y826" t="n">
        <v>1</v>
      </c>
      <c r="Z826" t="n">
        <v>10</v>
      </c>
    </row>
    <row r="827">
      <c r="A827" t="n">
        <v>9</v>
      </c>
      <c r="B827" t="n">
        <v>60</v>
      </c>
      <c r="C827" t="inlineStr">
        <is>
          <t xml:space="preserve">CONCLUIDO	</t>
        </is>
      </c>
      <c r="D827" t="n">
        <v>12.9343</v>
      </c>
      <c r="E827" t="n">
        <v>7.73</v>
      </c>
      <c r="F827" t="n">
        <v>5.27</v>
      </c>
      <c r="G827" t="n">
        <v>24.31</v>
      </c>
      <c r="H827" t="n">
        <v>0.45</v>
      </c>
      <c r="I827" t="n">
        <v>13</v>
      </c>
      <c r="J827" t="n">
        <v>127.6</v>
      </c>
      <c r="K827" t="n">
        <v>45</v>
      </c>
      <c r="L827" t="n">
        <v>3.25</v>
      </c>
      <c r="M827" t="n">
        <v>11</v>
      </c>
      <c r="N827" t="n">
        <v>19.35</v>
      </c>
      <c r="O827" t="n">
        <v>15971.17</v>
      </c>
      <c r="P827" t="n">
        <v>51.68</v>
      </c>
      <c r="Q827" t="n">
        <v>202.86</v>
      </c>
      <c r="R827" t="n">
        <v>24.79</v>
      </c>
      <c r="S827" t="n">
        <v>13.89</v>
      </c>
      <c r="T827" t="n">
        <v>3729.1</v>
      </c>
      <c r="U827" t="n">
        <v>0.5600000000000001</v>
      </c>
      <c r="V827" t="n">
        <v>0.73</v>
      </c>
      <c r="W827" t="n">
        <v>0.65</v>
      </c>
      <c r="X827" t="n">
        <v>0.23</v>
      </c>
      <c r="Y827" t="n">
        <v>1</v>
      </c>
      <c r="Z827" t="n">
        <v>10</v>
      </c>
    </row>
    <row r="828">
      <c r="A828" t="n">
        <v>10</v>
      </c>
      <c r="B828" t="n">
        <v>60</v>
      </c>
      <c r="C828" t="inlineStr">
        <is>
          <t xml:space="preserve">CONCLUIDO	</t>
        </is>
      </c>
      <c r="D828" t="n">
        <v>12.9912</v>
      </c>
      <c r="E828" t="n">
        <v>7.7</v>
      </c>
      <c r="F828" t="n">
        <v>5.26</v>
      </c>
      <c r="G828" t="n">
        <v>26.29</v>
      </c>
      <c r="H828" t="n">
        <v>0.48</v>
      </c>
      <c r="I828" t="n">
        <v>12</v>
      </c>
      <c r="J828" t="n">
        <v>127.93</v>
      </c>
      <c r="K828" t="n">
        <v>45</v>
      </c>
      <c r="L828" t="n">
        <v>3.5</v>
      </c>
      <c r="M828" t="n">
        <v>10</v>
      </c>
      <c r="N828" t="n">
        <v>19.43</v>
      </c>
      <c r="O828" t="n">
        <v>16011.95</v>
      </c>
      <c r="P828" t="n">
        <v>51.47</v>
      </c>
      <c r="Q828" t="n">
        <v>202.83</v>
      </c>
      <c r="R828" t="n">
        <v>24.42</v>
      </c>
      <c r="S828" t="n">
        <v>13.89</v>
      </c>
      <c r="T828" t="n">
        <v>3548.86</v>
      </c>
      <c r="U828" t="n">
        <v>0.57</v>
      </c>
      <c r="V828" t="n">
        <v>0.74</v>
      </c>
      <c r="W828" t="n">
        <v>0.66</v>
      </c>
      <c r="X828" t="n">
        <v>0.22</v>
      </c>
      <c r="Y828" t="n">
        <v>1</v>
      </c>
      <c r="Z828" t="n">
        <v>10</v>
      </c>
    </row>
    <row r="829">
      <c r="A829" t="n">
        <v>11</v>
      </c>
      <c r="B829" t="n">
        <v>60</v>
      </c>
      <c r="C829" t="inlineStr">
        <is>
          <t xml:space="preserve">CONCLUIDO	</t>
        </is>
      </c>
      <c r="D829" t="n">
        <v>13.0762</v>
      </c>
      <c r="E829" t="n">
        <v>7.65</v>
      </c>
      <c r="F829" t="n">
        <v>5.23</v>
      </c>
      <c r="G829" t="n">
        <v>28.55</v>
      </c>
      <c r="H829" t="n">
        <v>0.52</v>
      </c>
      <c r="I829" t="n">
        <v>11</v>
      </c>
      <c r="J829" t="n">
        <v>128.26</v>
      </c>
      <c r="K829" t="n">
        <v>45</v>
      </c>
      <c r="L829" t="n">
        <v>3.75</v>
      </c>
      <c r="M829" t="n">
        <v>9</v>
      </c>
      <c r="N829" t="n">
        <v>19.51</v>
      </c>
      <c r="O829" t="n">
        <v>16052.76</v>
      </c>
      <c r="P829" t="n">
        <v>50.74</v>
      </c>
      <c r="Q829" t="n">
        <v>202.81</v>
      </c>
      <c r="R829" t="n">
        <v>23.77</v>
      </c>
      <c r="S829" t="n">
        <v>13.89</v>
      </c>
      <c r="T829" t="n">
        <v>3228.47</v>
      </c>
      <c r="U829" t="n">
        <v>0.58</v>
      </c>
      <c r="V829" t="n">
        <v>0.74</v>
      </c>
      <c r="W829" t="n">
        <v>0.65</v>
      </c>
      <c r="X829" t="n">
        <v>0.2</v>
      </c>
      <c r="Y829" t="n">
        <v>1</v>
      </c>
      <c r="Z829" t="n">
        <v>10</v>
      </c>
    </row>
    <row r="830">
      <c r="A830" t="n">
        <v>12</v>
      </c>
      <c r="B830" t="n">
        <v>60</v>
      </c>
      <c r="C830" t="inlineStr">
        <is>
          <t xml:space="preserve">CONCLUIDO	</t>
        </is>
      </c>
      <c r="D830" t="n">
        <v>13.1396</v>
      </c>
      <c r="E830" t="n">
        <v>7.61</v>
      </c>
      <c r="F830" t="n">
        <v>5.22</v>
      </c>
      <c r="G830" t="n">
        <v>31.34</v>
      </c>
      <c r="H830" t="n">
        <v>0.55</v>
      </c>
      <c r="I830" t="n">
        <v>10</v>
      </c>
      <c r="J830" t="n">
        <v>128.59</v>
      </c>
      <c r="K830" t="n">
        <v>45</v>
      </c>
      <c r="L830" t="n">
        <v>4</v>
      </c>
      <c r="M830" t="n">
        <v>8</v>
      </c>
      <c r="N830" t="n">
        <v>19.59</v>
      </c>
      <c r="O830" t="n">
        <v>16093.6</v>
      </c>
      <c r="P830" t="n">
        <v>50.19</v>
      </c>
      <c r="Q830" t="n">
        <v>202.81</v>
      </c>
      <c r="R830" t="n">
        <v>23.21</v>
      </c>
      <c r="S830" t="n">
        <v>13.89</v>
      </c>
      <c r="T830" t="n">
        <v>2955.3</v>
      </c>
      <c r="U830" t="n">
        <v>0.6</v>
      </c>
      <c r="V830" t="n">
        <v>0.74</v>
      </c>
      <c r="W830" t="n">
        <v>0.66</v>
      </c>
      <c r="X830" t="n">
        <v>0.18</v>
      </c>
      <c r="Y830" t="n">
        <v>1</v>
      </c>
      <c r="Z830" t="n">
        <v>10</v>
      </c>
    </row>
    <row r="831">
      <c r="A831" t="n">
        <v>13</v>
      </c>
      <c r="B831" t="n">
        <v>60</v>
      </c>
      <c r="C831" t="inlineStr">
        <is>
          <t xml:space="preserve">CONCLUIDO	</t>
        </is>
      </c>
      <c r="D831" t="n">
        <v>13.167</v>
      </c>
      <c r="E831" t="n">
        <v>7.59</v>
      </c>
      <c r="F831" t="n">
        <v>5.21</v>
      </c>
      <c r="G831" t="n">
        <v>31.24</v>
      </c>
      <c r="H831" t="n">
        <v>0.58</v>
      </c>
      <c r="I831" t="n">
        <v>10</v>
      </c>
      <c r="J831" t="n">
        <v>128.92</v>
      </c>
      <c r="K831" t="n">
        <v>45</v>
      </c>
      <c r="L831" t="n">
        <v>4.25</v>
      </c>
      <c r="M831" t="n">
        <v>8</v>
      </c>
      <c r="N831" t="n">
        <v>19.68</v>
      </c>
      <c r="O831" t="n">
        <v>16134.46</v>
      </c>
      <c r="P831" t="n">
        <v>50</v>
      </c>
      <c r="Q831" t="n">
        <v>202.81</v>
      </c>
      <c r="R831" t="n">
        <v>22.89</v>
      </c>
      <c r="S831" t="n">
        <v>13.89</v>
      </c>
      <c r="T831" t="n">
        <v>2794.06</v>
      </c>
      <c r="U831" t="n">
        <v>0.61</v>
      </c>
      <c r="V831" t="n">
        <v>0.74</v>
      </c>
      <c r="W831" t="n">
        <v>0.65</v>
      </c>
      <c r="X831" t="n">
        <v>0.17</v>
      </c>
      <c r="Y831" t="n">
        <v>1</v>
      </c>
      <c r="Z831" t="n">
        <v>10</v>
      </c>
    </row>
    <row r="832">
      <c r="A832" t="n">
        <v>14</v>
      </c>
      <c r="B832" t="n">
        <v>60</v>
      </c>
      <c r="C832" t="inlineStr">
        <is>
          <t xml:space="preserve">CONCLUIDO	</t>
        </is>
      </c>
      <c r="D832" t="n">
        <v>13.2134</v>
      </c>
      <c r="E832" t="n">
        <v>7.57</v>
      </c>
      <c r="F832" t="n">
        <v>5.21</v>
      </c>
      <c r="G832" t="n">
        <v>34.71</v>
      </c>
      <c r="H832" t="n">
        <v>0.62</v>
      </c>
      <c r="I832" t="n">
        <v>9</v>
      </c>
      <c r="J832" t="n">
        <v>129.25</v>
      </c>
      <c r="K832" t="n">
        <v>45</v>
      </c>
      <c r="L832" t="n">
        <v>4.5</v>
      </c>
      <c r="M832" t="n">
        <v>7</v>
      </c>
      <c r="N832" t="n">
        <v>19.76</v>
      </c>
      <c r="O832" t="n">
        <v>16175.36</v>
      </c>
      <c r="P832" t="n">
        <v>49.41</v>
      </c>
      <c r="Q832" t="n">
        <v>202.81</v>
      </c>
      <c r="R832" t="n">
        <v>22.72</v>
      </c>
      <c r="S832" t="n">
        <v>13.89</v>
      </c>
      <c r="T832" t="n">
        <v>2713.1</v>
      </c>
      <c r="U832" t="n">
        <v>0.61</v>
      </c>
      <c r="V832" t="n">
        <v>0.74</v>
      </c>
      <c r="W832" t="n">
        <v>0.66</v>
      </c>
      <c r="X832" t="n">
        <v>0.17</v>
      </c>
      <c r="Y832" t="n">
        <v>1</v>
      </c>
      <c r="Z832" t="n">
        <v>10</v>
      </c>
    </row>
    <row r="833">
      <c r="A833" t="n">
        <v>15</v>
      </c>
      <c r="B833" t="n">
        <v>60</v>
      </c>
      <c r="C833" t="inlineStr">
        <is>
          <t xml:space="preserve">CONCLUIDO	</t>
        </is>
      </c>
      <c r="D833" t="n">
        <v>13.2261</v>
      </c>
      <c r="E833" t="n">
        <v>7.56</v>
      </c>
      <c r="F833" t="n">
        <v>5.2</v>
      </c>
      <c r="G833" t="n">
        <v>34.66</v>
      </c>
      <c r="H833" t="n">
        <v>0.65</v>
      </c>
      <c r="I833" t="n">
        <v>9</v>
      </c>
      <c r="J833" t="n">
        <v>129.59</v>
      </c>
      <c r="K833" t="n">
        <v>45</v>
      </c>
      <c r="L833" t="n">
        <v>4.75</v>
      </c>
      <c r="M833" t="n">
        <v>7</v>
      </c>
      <c r="N833" t="n">
        <v>19.84</v>
      </c>
      <c r="O833" t="n">
        <v>16216.29</v>
      </c>
      <c r="P833" t="n">
        <v>48.99</v>
      </c>
      <c r="Q833" t="n">
        <v>202.81</v>
      </c>
      <c r="R833" t="n">
        <v>22.55</v>
      </c>
      <c r="S833" t="n">
        <v>13.89</v>
      </c>
      <c r="T833" t="n">
        <v>2631.26</v>
      </c>
      <c r="U833" t="n">
        <v>0.62</v>
      </c>
      <c r="V833" t="n">
        <v>0.74</v>
      </c>
      <c r="W833" t="n">
        <v>0.65</v>
      </c>
      <c r="X833" t="n">
        <v>0.16</v>
      </c>
      <c r="Y833" t="n">
        <v>1</v>
      </c>
      <c r="Z833" t="n">
        <v>10</v>
      </c>
    </row>
    <row r="834">
      <c r="A834" t="n">
        <v>16</v>
      </c>
      <c r="B834" t="n">
        <v>60</v>
      </c>
      <c r="C834" t="inlineStr">
        <is>
          <t xml:space="preserve">CONCLUIDO	</t>
        </is>
      </c>
      <c r="D834" t="n">
        <v>13.2993</v>
      </c>
      <c r="E834" t="n">
        <v>7.52</v>
      </c>
      <c r="F834" t="n">
        <v>5.18</v>
      </c>
      <c r="G834" t="n">
        <v>38.87</v>
      </c>
      <c r="H834" t="n">
        <v>0.68</v>
      </c>
      <c r="I834" t="n">
        <v>8</v>
      </c>
      <c r="J834" t="n">
        <v>129.92</v>
      </c>
      <c r="K834" t="n">
        <v>45</v>
      </c>
      <c r="L834" t="n">
        <v>5</v>
      </c>
      <c r="M834" t="n">
        <v>6</v>
      </c>
      <c r="N834" t="n">
        <v>19.92</v>
      </c>
      <c r="O834" t="n">
        <v>16257.24</v>
      </c>
      <c r="P834" t="n">
        <v>48.48</v>
      </c>
      <c r="Q834" t="n">
        <v>202.83</v>
      </c>
      <c r="R834" t="n">
        <v>22.21</v>
      </c>
      <c r="S834" t="n">
        <v>13.89</v>
      </c>
      <c r="T834" t="n">
        <v>2466.74</v>
      </c>
      <c r="U834" t="n">
        <v>0.63</v>
      </c>
      <c r="V834" t="n">
        <v>0.75</v>
      </c>
      <c r="W834" t="n">
        <v>0.65</v>
      </c>
      <c r="X834" t="n">
        <v>0.14</v>
      </c>
      <c r="Y834" t="n">
        <v>1</v>
      </c>
      <c r="Z834" t="n">
        <v>10</v>
      </c>
    </row>
    <row r="835">
      <c r="A835" t="n">
        <v>17</v>
      </c>
      <c r="B835" t="n">
        <v>60</v>
      </c>
      <c r="C835" t="inlineStr">
        <is>
          <t xml:space="preserve">CONCLUIDO	</t>
        </is>
      </c>
      <c r="D835" t="n">
        <v>13.3171</v>
      </c>
      <c r="E835" t="n">
        <v>7.51</v>
      </c>
      <c r="F835" t="n">
        <v>5.17</v>
      </c>
      <c r="G835" t="n">
        <v>38.79</v>
      </c>
      <c r="H835" t="n">
        <v>0.71</v>
      </c>
      <c r="I835" t="n">
        <v>8</v>
      </c>
      <c r="J835" t="n">
        <v>130.25</v>
      </c>
      <c r="K835" t="n">
        <v>45</v>
      </c>
      <c r="L835" t="n">
        <v>5.25</v>
      </c>
      <c r="M835" t="n">
        <v>6</v>
      </c>
      <c r="N835" t="n">
        <v>20</v>
      </c>
      <c r="O835" t="n">
        <v>16298.23</v>
      </c>
      <c r="P835" t="n">
        <v>48.12</v>
      </c>
      <c r="Q835" t="n">
        <v>202.81</v>
      </c>
      <c r="R835" t="n">
        <v>21.82</v>
      </c>
      <c r="S835" t="n">
        <v>13.89</v>
      </c>
      <c r="T835" t="n">
        <v>2269.06</v>
      </c>
      <c r="U835" t="n">
        <v>0.64</v>
      </c>
      <c r="V835" t="n">
        <v>0.75</v>
      </c>
      <c r="W835" t="n">
        <v>0.65</v>
      </c>
      <c r="X835" t="n">
        <v>0.13</v>
      </c>
      <c r="Y835" t="n">
        <v>1</v>
      </c>
      <c r="Z835" t="n">
        <v>10</v>
      </c>
    </row>
    <row r="836">
      <c r="A836" t="n">
        <v>18</v>
      </c>
      <c r="B836" t="n">
        <v>60</v>
      </c>
      <c r="C836" t="inlineStr">
        <is>
          <t xml:space="preserve">CONCLUIDO	</t>
        </is>
      </c>
      <c r="D836" t="n">
        <v>13.324</v>
      </c>
      <c r="E836" t="n">
        <v>7.51</v>
      </c>
      <c r="F836" t="n">
        <v>5.17</v>
      </c>
      <c r="G836" t="n">
        <v>38.76</v>
      </c>
      <c r="H836" t="n">
        <v>0.74</v>
      </c>
      <c r="I836" t="n">
        <v>8</v>
      </c>
      <c r="J836" t="n">
        <v>130.58</v>
      </c>
      <c r="K836" t="n">
        <v>45</v>
      </c>
      <c r="L836" t="n">
        <v>5.5</v>
      </c>
      <c r="M836" t="n">
        <v>6</v>
      </c>
      <c r="N836" t="n">
        <v>20.09</v>
      </c>
      <c r="O836" t="n">
        <v>16339.24</v>
      </c>
      <c r="P836" t="n">
        <v>47.67</v>
      </c>
      <c r="Q836" t="n">
        <v>202.81</v>
      </c>
      <c r="R836" t="n">
        <v>21.79</v>
      </c>
      <c r="S836" t="n">
        <v>13.89</v>
      </c>
      <c r="T836" t="n">
        <v>2254.58</v>
      </c>
      <c r="U836" t="n">
        <v>0.64</v>
      </c>
      <c r="V836" t="n">
        <v>0.75</v>
      </c>
      <c r="W836" t="n">
        <v>0.65</v>
      </c>
      <c r="X836" t="n">
        <v>0.13</v>
      </c>
      <c r="Y836" t="n">
        <v>1</v>
      </c>
      <c r="Z836" t="n">
        <v>10</v>
      </c>
    </row>
    <row r="837">
      <c r="A837" t="n">
        <v>19</v>
      </c>
      <c r="B837" t="n">
        <v>60</v>
      </c>
      <c r="C837" t="inlineStr">
        <is>
          <t xml:space="preserve">CONCLUIDO	</t>
        </is>
      </c>
      <c r="D837" t="n">
        <v>13.3839</v>
      </c>
      <c r="E837" t="n">
        <v>7.47</v>
      </c>
      <c r="F837" t="n">
        <v>5.16</v>
      </c>
      <c r="G837" t="n">
        <v>44.23</v>
      </c>
      <c r="H837" t="n">
        <v>0.78</v>
      </c>
      <c r="I837" t="n">
        <v>7</v>
      </c>
      <c r="J837" t="n">
        <v>130.92</v>
      </c>
      <c r="K837" t="n">
        <v>45</v>
      </c>
      <c r="L837" t="n">
        <v>5.75</v>
      </c>
      <c r="M837" t="n">
        <v>5</v>
      </c>
      <c r="N837" t="n">
        <v>20.17</v>
      </c>
      <c r="O837" t="n">
        <v>16380.29</v>
      </c>
      <c r="P837" t="n">
        <v>47.15</v>
      </c>
      <c r="Q837" t="n">
        <v>202.82</v>
      </c>
      <c r="R837" t="n">
        <v>21.49</v>
      </c>
      <c r="S837" t="n">
        <v>13.89</v>
      </c>
      <c r="T837" t="n">
        <v>2107.95</v>
      </c>
      <c r="U837" t="n">
        <v>0.65</v>
      </c>
      <c r="V837" t="n">
        <v>0.75</v>
      </c>
      <c r="W837" t="n">
        <v>0.65</v>
      </c>
      <c r="X837" t="n">
        <v>0.12</v>
      </c>
      <c r="Y837" t="n">
        <v>1</v>
      </c>
      <c r="Z837" t="n">
        <v>10</v>
      </c>
    </row>
    <row r="838">
      <c r="A838" t="n">
        <v>20</v>
      </c>
      <c r="B838" t="n">
        <v>60</v>
      </c>
      <c r="C838" t="inlineStr">
        <is>
          <t xml:space="preserve">CONCLUIDO	</t>
        </is>
      </c>
      <c r="D838" t="n">
        <v>13.3849</v>
      </c>
      <c r="E838" t="n">
        <v>7.47</v>
      </c>
      <c r="F838" t="n">
        <v>5.16</v>
      </c>
      <c r="G838" t="n">
        <v>44.23</v>
      </c>
      <c r="H838" t="n">
        <v>0.8100000000000001</v>
      </c>
      <c r="I838" t="n">
        <v>7</v>
      </c>
      <c r="J838" t="n">
        <v>131.25</v>
      </c>
      <c r="K838" t="n">
        <v>45</v>
      </c>
      <c r="L838" t="n">
        <v>6</v>
      </c>
      <c r="M838" t="n">
        <v>5</v>
      </c>
      <c r="N838" t="n">
        <v>20.25</v>
      </c>
      <c r="O838" t="n">
        <v>16421.36</v>
      </c>
      <c r="P838" t="n">
        <v>47.23</v>
      </c>
      <c r="Q838" t="n">
        <v>202.81</v>
      </c>
      <c r="R838" t="n">
        <v>21.37</v>
      </c>
      <c r="S838" t="n">
        <v>13.89</v>
      </c>
      <c r="T838" t="n">
        <v>2050.76</v>
      </c>
      <c r="U838" t="n">
        <v>0.65</v>
      </c>
      <c r="V838" t="n">
        <v>0.75</v>
      </c>
      <c r="W838" t="n">
        <v>0.65</v>
      </c>
      <c r="X838" t="n">
        <v>0.12</v>
      </c>
      <c r="Y838" t="n">
        <v>1</v>
      </c>
      <c r="Z838" t="n">
        <v>10</v>
      </c>
    </row>
    <row r="839">
      <c r="A839" t="n">
        <v>21</v>
      </c>
      <c r="B839" t="n">
        <v>60</v>
      </c>
      <c r="C839" t="inlineStr">
        <is>
          <t xml:space="preserve">CONCLUIDO	</t>
        </is>
      </c>
      <c r="D839" t="n">
        <v>13.3993</v>
      </c>
      <c r="E839" t="n">
        <v>7.46</v>
      </c>
      <c r="F839" t="n">
        <v>5.15</v>
      </c>
      <c r="G839" t="n">
        <v>44.16</v>
      </c>
      <c r="H839" t="n">
        <v>0.84</v>
      </c>
      <c r="I839" t="n">
        <v>7</v>
      </c>
      <c r="J839" t="n">
        <v>131.58</v>
      </c>
      <c r="K839" t="n">
        <v>45</v>
      </c>
      <c r="L839" t="n">
        <v>6.25</v>
      </c>
      <c r="M839" t="n">
        <v>5</v>
      </c>
      <c r="N839" t="n">
        <v>20.34</v>
      </c>
      <c r="O839" t="n">
        <v>16462.46</v>
      </c>
      <c r="P839" t="n">
        <v>46.62</v>
      </c>
      <c r="Q839" t="n">
        <v>202.81</v>
      </c>
      <c r="R839" t="n">
        <v>21.25</v>
      </c>
      <c r="S839" t="n">
        <v>13.89</v>
      </c>
      <c r="T839" t="n">
        <v>1989.15</v>
      </c>
      <c r="U839" t="n">
        <v>0.65</v>
      </c>
      <c r="V839" t="n">
        <v>0.75</v>
      </c>
      <c r="W839" t="n">
        <v>0.65</v>
      </c>
      <c r="X839" t="n">
        <v>0.11</v>
      </c>
      <c r="Y839" t="n">
        <v>1</v>
      </c>
      <c r="Z839" t="n">
        <v>10</v>
      </c>
    </row>
    <row r="840">
      <c r="A840" t="n">
        <v>22</v>
      </c>
      <c r="B840" t="n">
        <v>60</v>
      </c>
      <c r="C840" t="inlineStr">
        <is>
          <t xml:space="preserve">CONCLUIDO	</t>
        </is>
      </c>
      <c r="D840" t="n">
        <v>13.374</v>
      </c>
      <c r="E840" t="n">
        <v>7.48</v>
      </c>
      <c r="F840" t="n">
        <v>5.17</v>
      </c>
      <c r="G840" t="n">
        <v>44.28</v>
      </c>
      <c r="H840" t="n">
        <v>0.87</v>
      </c>
      <c r="I840" t="n">
        <v>7</v>
      </c>
      <c r="J840" t="n">
        <v>131.92</v>
      </c>
      <c r="K840" t="n">
        <v>45</v>
      </c>
      <c r="L840" t="n">
        <v>6.5</v>
      </c>
      <c r="M840" t="n">
        <v>5</v>
      </c>
      <c r="N840" t="n">
        <v>20.42</v>
      </c>
      <c r="O840" t="n">
        <v>16503.6</v>
      </c>
      <c r="P840" t="n">
        <v>46.22</v>
      </c>
      <c r="Q840" t="n">
        <v>202.81</v>
      </c>
      <c r="R840" t="n">
        <v>21.68</v>
      </c>
      <c r="S840" t="n">
        <v>13.89</v>
      </c>
      <c r="T840" t="n">
        <v>2203.28</v>
      </c>
      <c r="U840" t="n">
        <v>0.64</v>
      </c>
      <c r="V840" t="n">
        <v>0.75</v>
      </c>
      <c r="W840" t="n">
        <v>0.65</v>
      </c>
      <c r="X840" t="n">
        <v>0.13</v>
      </c>
      <c r="Y840" t="n">
        <v>1</v>
      </c>
      <c r="Z840" t="n">
        <v>10</v>
      </c>
    </row>
    <row r="841">
      <c r="A841" t="n">
        <v>23</v>
      </c>
      <c r="B841" t="n">
        <v>60</v>
      </c>
      <c r="C841" t="inlineStr">
        <is>
          <t xml:space="preserve">CONCLUIDO	</t>
        </is>
      </c>
      <c r="D841" t="n">
        <v>13.4761</v>
      </c>
      <c r="E841" t="n">
        <v>7.42</v>
      </c>
      <c r="F841" t="n">
        <v>5.13</v>
      </c>
      <c r="G841" t="n">
        <v>51.35</v>
      </c>
      <c r="H841" t="n">
        <v>0.9</v>
      </c>
      <c r="I841" t="n">
        <v>6</v>
      </c>
      <c r="J841" t="n">
        <v>132.25</v>
      </c>
      <c r="K841" t="n">
        <v>45</v>
      </c>
      <c r="L841" t="n">
        <v>6.75</v>
      </c>
      <c r="M841" t="n">
        <v>4</v>
      </c>
      <c r="N841" t="n">
        <v>20.5</v>
      </c>
      <c r="O841" t="n">
        <v>16544.76</v>
      </c>
      <c r="P841" t="n">
        <v>45.63</v>
      </c>
      <c r="Q841" t="n">
        <v>202.82</v>
      </c>
      <c r="R841" t="n">
        <v>20.66</v>
      </c>
      <c r="S841" t="n">
        <v>13.89</v>
      </c>
      <c r="T841" t="n">
        <v>1697.9</v>
      </c>
      <c r="U841" t="n">
        <v>0.67</v>
      </c>
      <c r="V841" t="n">
        <v>0.75</v>
      </c>
      <c r="W841" t="n">
        <v>0.65</v>
      </c>
      <c r="X841" t="n">
        <v>0.1</v>
      </c>
      <c r="Y841" t="n">
        <v>1</v>
      </c>
      <c r="Z841" t="n">
        <v>10</v>
      </c>
    </row>
    <row r="842">
      <c r="A842" t="n">
        <v>24</v>
      </c>
      <c r="B842" t="n">
        <v>60</v>
      </c>
      <c r="C842" t="inlineStr">
        <is>
          <t xml:space="preserve">CONCLUIDO	</t>
        </is>
      </c>
      <c r="D842" t="n">
        <v>13.4852</v>
      </c>
      <c r="E842" t="n">
        <v>7.42</v>
      </c>
      <c r="F842" t="n">
        <v>5.13</v>
      </c>
      <c r="G842" t="n">
        <v>51.3</v>
      </c>
      <c r="H842" t="n">
        <v>0.93</v>
      </c>
      <c r="I842" t="n">
        <v>6</v>
      </c>
      <c r="J842" t="n">
        <v>132.58</v>
      </c>
      <c r="K842" t="n">
        <v>45</v>
      </c>
      <c r="L842" t="n">
        <v>7</v>
      </c>
      <c r="M842" t="n">
        <v>4</v>
      </c>
      <c r="N842" t="n">
        <v>20.59</v>
      </c>
      <c r="O842" t="n">
        <v>16585.95</v>
      </c>
      <c r="P842" t="n">
        <v>45.4</v>
      </c>
      <c r="Q842" t="n">
        <v>202.81</v>
      </c>
      <c r="R842" t="n">
        <v>20.54</v>
      </c>
      <c r="S842" t="n">
        <v>13.89</v>
      </c>
      <c r="T842" t="n">
        <v>1638.76</v>
      </c>
      <c r="U842" t="n">
        <v>0.68</v>
      </c>
      <c r="V842" t="n">
        <v>0.75</v>
      </c>
      <c r="W842" t="n">
        <v>0.64</v>
      </c>
      <c r="X842" t="n">
        <v>0.09</v>
      </c>
      <c r="Y842" t="n">
        <v>1</v>
      </c>
      <c r="Z842" t="n">
        <v>10</v>
      </c>
    </row>
    <row r="843">
      <c r="A843" t="n">
        <v>25</v>
      </c>
      <c r="B843" t="n">
        <v>60</v>
      </c>
      <c r="C843" t="inlineStr">
        <is>
          <t xml:space="preserve">CONCLUIDO	</t>
        </is>
      </c>
      <c r="D843" t="n">
        <v>13.4746</v>
      </c>
      <c r="E843" t="n">
        <v>7.42</v>
      </c>
      <c r="F843" t="n">
        <v>5.14</v>
      </c>
      <c r="G843" t="n">
        <v>51.36</v>
      </c>
      <c r="H843" t="n">
        <v>0.96</v>
      </c>
      <c r="I843" t="n">
        <v>6</v>
      </c>
      <c r="J843" t="n">
        <v>132.92</v>
      </c>
      <c r="K843" t="n">
        <v>45</v>
      </c>
      <c r="L843" t="n">
        <v>7.25</v>
      </c>
      <c r="M843" t="n">
        <v>4</v>
      </c>
      <c r="N843" t="n">
        <v>20.67</v>
      </c>
      <c r="O843" t="n">
        <v>16627.17</v>
      </c>
      <c r="P843" t="n">
        <v>45.1</v>
      </c>
      <c r="Q843" t="n">
        <v>202.81</v>
      </c>
      <c r="R843" t="n">
        <v>20.67</v>
      </c>
      <c r="S843" t="n">
        <v>13.89</v>
      </c>
      <c r="T843" t="n">
        <v>1705.12</v>
      </c>
      <c r="U843" t="n">
        <v>0.67</v>
      </c>
      <c r="V843" t="n">
        <v>0.75</v>
      </c>
      <c r="W843" t="n">
        <v>0.65</v>
      </c>
      <c r="X843" t="n">
        <v>0.1</v>
      </c>
      <c r="Y843" t="n">
        <v>1</v>
      </c>
      <c r="Z843" t="n">
        <v>10</v>
      </c>
    </row>
    <row r="844">
      <c r="A844" t="n">
        <v>26</v>
      </c>
      <c r="B844" t="n">
        <v>60</v>
      </c>
      <c r="C844" t="inlineStr">
        <is>
          <t xml:space="preserve">CONCLUIDO	</t>
        </is>
      </c>
      <c r="D844" t="n">
        <v>13.4675</v>
      </c>
      <c r="E844" t="n">
        <v>7.43</v>
      </c>
      <c r="F844" t="n">
        <v>5.14</v>
      </c>
      <c r="G844" t="n">
        <v>51.4</v>
      </c>
      <c r="H844" t="n">
        <v>0.99</v>
      </c>
      <c r="I844" t="n">
        <v>6</v>
      </c>
      <c r="J844" t="n">
        <v>133.25</v>
      </c>
      <c r="K844" t="n">
        <v>45</v>
      </c>
      <c r="L844" t="n">
        <v>7.5</v>
      </c>
      <c r="M844" t="n">
        <v>4</v>
      </c>
      <c r="N844" t="n">
        <v>20.76</v>
      </c>
      <c r="O844" t="n">
        <v>16668.43</v>
      </c>
      <c r="P844" t="n">
        <v>44.92</v>
      </c>
      <c r="Q844" t="n">
        <v>202.81</v>
      </c>
      <c r="R844" t="n">
        <v>20.82</v>
      </c>
      <c r="S844" t="n">
        <v>13.89</v>
      </c>
      <c r="T844" t="n">
        <v>1779.66</v>
      </c>
      <c r="U844" t="n">
        <v>0.67</v>
      </c>
      <c r="V844" t="n">
        <v>0.75</v>
      </c>
      <c r="W844" t="n">
        <v>0.65</v>
      </c>
      <c r="X844" t="n">
        <v>0.1</v>
      </c>
      <c r="Y844" t="n">
        <v>1</v>
      </c>
      <c r="Z844" t="n">
        <v>10</v>
      </c>
    </row>
    <row r="845">
      <c r="A845" t="n">
        <v>27</v>
      </c>
      <c r="B845" t="n">
        <v>60</v>
      </c>
      <c r="C845" t="inlineStr">
        <is>
          <t xml:space="preserve">CONCLUIDO	</t>
        </is>
      </c>
      <c r="D845" t="n">
        <v>13.4635</v>
      </c>
      <c r="E845" t="n">
        <v>7.43</v>
      </c>
      <c r="F845" t="n">
        <v>5.14</v>
      </c>
      <c r="G845" t="n">
        <v>51.42</v>
      </c>
      <c r="H845" t="n">
        <v>1.03</v>
      </c>
      <c r="I845" t="n">
        <v>6</v>
      </c>
      <c r="J845" t="n">
        <v>133.59</v>
      </c>
      <c r="K845" t="n">
        <v>45</v>
      </c>
      <c r="L845" t="n">
        <v>7.75</v>
      </c>
      <c r="M845" t="n">
        <v>4</v>
      </c>
      <c r="N845" t="n">
        <v>20.84</v>
      </c>
      <c r="O845" t="n">
        <v>16709.71</v>
      </c>
      <c r="P845" t="n">
        <v>44.39</v>
      </c>
      <c r="Q845" t="n">
        <v>202.82</v>
      </c>
      <c r="R845" t="n">
        <v>20.81</v>
      </c>
      <c r="S845" t="n">
        <v>13.89</v>
      </c>
      <c r="T845" t="n">
        <v>1773.23</v>
      </c>
      <c r="U845" t="n">
        <v>0.67</v>
      </c>
      <c r="V845" t="n">
        <v>0.75</v>
      </c>
      <c r="W845" t="n">
        <v>0.65</v>
      </c>
      <c r="X845" t="n">
        <v>0.1</v>
      </c>
      <c r="Y845" t="n">
        <v>1</v>
      </c>
      <c r="Z845" t="n">
        <v>10</v>
      </c>
    </row>
    <row r="846">
      <c r="A846" t="n">
        <v>28</v>
      </c>
      <c r="B846" t="n">
        <v>60</v>
      </c>
      <c r="C846" t="inlineStr">
        <is>
          <t xml:space="preserve">CONCLUIDO	</t>
        </is>
      </c>
      <c r="D846" t="n">
        <v>13.5466</v>
      </c>
      <c r="E846" t="n">
        <v>7.38</v>
      </c>
      <c r="F846" t="n">
        <v>5.12</v>
      </c>
      <c r="G846" t="n">
        <v>61.46</v>
      </c>
      <c r="H846" t="n">
        <v>1.06</v>
      </c>
      <c r="I846" t="n">
        <v>5</v>
      </c>
      <c r="J846" t="n">
        <v>133.92</v>
      </c>
      <c r="K846" t="n">
        <v>45</v>
      </c>
      <c r="L846" t="n">
        <v>8</v>
      </c>
      <c r="M846" t="n">
        <v>3</v>
      </c>
      <c r="N846" t="n">
        <v>20.93</v>
      </c>
      <c r="O846" t="n">
        <v>16751.02</v>
      </c>
      <c r="P846" t="n">
        <v>43.65</v>
      </c>
      <c r="Q846" t="n">
        <v>202.81</v>
      </c>
      <c r="R846" t="n">
        <v>20.3</v>
      </c>
      <c r="S846" t="n">
        <v>13.89</v>
      </c>
      <c r="T846" t="n">
        <v>1527.19</v>
      </c>
      <c r="U846" t="n">
        <v>0.68</v>
      </c>
      <c r="V846" t="n">
        <v>0.76</v>
      </c>
      <c r="W846" t="n">
        <v>0.64</v>
      </c>
      <c r="X846" t="n">
        <v>0.08</v>
      </c>
      <c r="Y846" t="n">
        <v>1</v>
      </c>
      <c r="Z846" t="n">
        <v>10</v>
      </c>
    </row>
    <row r="847">
      <c r="A847" t="n">
        <v>29</v>
      </c>
      <c r="B847" t="n">
        <v>60</v>
      </c>
      <c r="C847" t="inlineStr">
        <is>
          <t xml:space="preserve">CONCLUIDO	</t>
        </is>
      </c>
      <c r="D847" t="n">
        <v>13.5542</v>
      </c>
      <c r="E847" t="n">
        <v>7.38</v>
      </c>
      <c r="F847" t="n">
        <v>5.12</v>
      </c>
      <c r="G847" t="n">
        <v>61.41</v>
      </c>
      <c r="H847" t="n">
        <v>1.09</v>
      </c>
      <c r="I847" t="n">
        <v>5</v>
      </c>
      <c r="J847" t="n">
        <v>134.26</v>
      </c>
      <c r="K847" t="n">
        <v>45</v>
      </c>
      <c r="L847" t="n">
        <v>8.25</v>
      </c>
      <c r="M847" t="n">
        <v>1</v>
      </c>
      <c r="N847" t="n">
        <v>21.01</v>
      </c>
      <c r="O847" t="n">
        <v>16792.37</v>
      </c>
      <c r="P847" t="n">
        <v>43.31</v>
      </c>
      <c r="Q847" t="n">
        <v>202.81</v>
      </c>
      <c r="R847" t="n">
        <v>20.03</v>
      </c>
      <c r="S847" t="n">
        <v>13.89</v>
      </c>
      <c r="T847" t="n">
        <v>1391.93</v>
      </c>
      <c r="U847" t="n">
        <v>0.6899999999999999</v>
      </c>
      <c r="V847" t="n">
        <v>0.76</v>
      </c>
      <c r="W847" t="n">
        <v>0.65</v>
      </c>
      <c r="X847" t="n">
        <v>0.08</v>
      </c>
      <c r="Y847" t="n">
        <v>1</v>
      </c>
      <c r="Z847" t="n">
        <v>10</v>
      </c>
    </row>
    <row r="848">
      <c r="A848" t="n">
        <v>30</v>
      </c>
      <c r="B848" t="n">
        <v>60</v>
      </c>
      <c r="C848" t="inlineStr">
        <is>
          <t xml:space="preserve">CONCLUIDO	</t>
        </is>
      </c>
      <c r="D848" t="n">
        <v>13.5542</v>
      </c>
      <c r="E848" t="n">
        <v>7.38</v>
      </c>
      <c r="F848" t="n">
        <v>5.12</v>
      </c>
      <c r="G848" t="n">
        <v>61.41</v>
      </c>
      <c r="H848" t="n">
        <v>1.12</v>
      </c>
      <c r="I848" t="n">
        <v>5</v>
      </c>
      <c r="J848" t="n">
        <v>134.59</v>
      </c>
      <c r="K848" t="n">
        <v>45</v>
      </c>
      <c r="L848" t="n">
        <v>8.5</v>
      </c>
      <c r="M848" t="n">
        <v>1</v>
      </c>
      <c r="N848" t="n">
        <v>21.1</v>
      </c>
      <c r="O848" t="n">
        <v>16833.86</v>
      </c>
      <c r="P848" t="n">
        <v>43.33</v>
      </c>
      <c r="Q848" t="n">
        <v>202.81</v>
      </c>
      <c r="R848" t="n">
        <v>20.13</v>
      </c>
      <c r="S848" t="n">
        <v>13.89</v>
      </c>
      <c r="T848" t="n">
        <v>1440.49</v>
      </c>
      <c r="U848" t="n">
        <v>0.6899999999999999</v>
      </c>
      <c r="V848" t="n">
        <v>0.76</v>
      </c>
      <c r="W848" t="n">
        <v>0.65</v>
      </c>
      <c r="X848" t="n">
        <v>0.08</v>
      </c>
      <c r="Y848" t="n">
        <v>1</v>
      </c>
      <c r="Z848" t="n">
        <v>10</v>
      </c>
    </row>
    <row r="849">
      <c r="A849" t="n">
        <v>31</v>
      </c>
      <c r="B849" t="n">
        <v>60</v>
      </c>
      <c r="C849" t="inlineStr">
        <is>
          <t xml:space="preserve">CONCLUIDO	</t>
        </is>
      </c>
      <c r="D849" t="n">
        <v>13.5389</v>
      </c>
      <c r="E849" t="n">
        <v>7.39</v>
      </c>
      <c r="F849" t="n">
        <v>5.13</v>
      </c>
      <c r="G849" t="n">
        <v>61.51</v>
      </c>
      <c r="H849" t="n">
        <v>1.15</v>
      </c>
      <c r="I849" t="n">
        <v>5</v>
      </c>
      <c r="J849" t="n">
        <v>134.93</v>
      </c>
      <c r="K849" t="n">
        <v>45</v>
      </c>
      <c r="L849" t="n">
        <v>8.75</v>
      </c>
      <c r="M849" t="n">
        <v>1</v>
      </c>
      <c r="N849" t="n">
        <v>21.18</v>
      </c>
      <c r="O849" t="n">
        <v>16875.27</v>
      </c>
      <c r="P849" t="n">
        <v>43.44</v>
      </c>
      <c r="Q849" t="n">
        <v>202.81</v>
      </c>
      <c r="R849" t="n">
        <v>20.32</v>
      </c>
      <c r="S849" t="n">
        <v>13.89</v>
      </c>
      <c r="T849" t="n">
        <v>1536.39</v>
      </c>
      <c r="U849" t="n">
        <v>0.68</v>
      </c>
      <c r="V849" t="n">
        <v>0.75</v>
      </c>
      <c r="W849" t="n">
        <v>0.65</v>
      </c>
      <c r="X849" t="n">
        <v>0.09</v>
      </c>
      <c r="Y849" t="n">
        <v>1</v>
      </c>
      <c r="Z849" t="n">
        <v>10</v>
      </c>
    </row>
    <row r="850">
      <c r="A850" t="n">
        <v>32</v>
      </c>
      <c r="B850" t="n">
        <v>60</v>
      </c>
      <c r="C850" t="inlineStr">
        <is>
          <t xml:space="preserve">CONCLUIDO	</t>
        </is>
      </c>
      <c r="D850" t="n">
        <v>13.545</v>
      </c>
      <c r="E850" t="n">
        <v>7.38</v>
      </c>
      <c r="F850" t="n">
        <v>5.12</v>
      </c>
      <c r="G850" t="n">
        <v>61.47</v>
      </c>
      <c r="H850" t="n">
        <v>1.18</v>
      </c>
      <c r="I850" t="n">
        <v>5</v>
      </c>
      <c r="J850" t="n">
        <v>135.27</v>
      </c>
      <c r="K850" t="n">
        <v>45</v>
      </c>
      <c r="L850" t="n">
        <v>9</v>
      </c>
      <c r="M850" t="n">
        <v>1</v>
      </c>
      <c r="N850" t="n">
        <v>21.27</v>
      </c>
      <c r="O850" t="n">
        <v>16916.71</v>
      </c>
      <c r="P850" t="n">
        <v>43.34</v>
      </c>
      <c r="Q850" t="n">
        <v>202.81</v>
      </c>
      <c r="R850" t="n">
        <v>20.24</v>
      </c>
      <c r="S850" t="n">
        <v>13.89</v>
      </c>
      <c r="T850" t="n">
        <v>1496.09</v>
      </c>
      <c r="U850" t="n">
        <v>0.6899999999999999</v>
      </c>
      <c r="V850" t="n">
        <v>0.76</v>
      </c>
      <c r="W850" t="n">
        <v>0.65</v>
      </c>
      <c r="X850" t="n">
        <v>0.08</v>
      </c>
      <c r="Y850" t="n">
        <v>1</v>
      </c>
      <c r="Z850" t="n">
        <v>10</v>
      </c>
    </row>
    <row r="851">
      <c r="A851" t="n">
        <v>33</v>
      </c>
      <c r="B851" t="n">
        <v>60</v>
      </c>
      <c r="C851" t="inlineStr">
        <is>
          <t xml:space="preserve">CONCLUIDO	</t>
        </is>
      </c>
      <c r="D851" t="n">
        <v>13.5435</v>
      </c>
      <c r="E851" t="n">
        <v>7.38</v>
      </c>
      <c r="F851" t="n">
        <v>5.12</v>
      </c>
      <c r="G851" t="n">
        <v>61.48</v>
      </c>
      <c r="H851" t="n">
        <v>1.21</v>
      </c>
      <c r="I851" t="n">
        <v>5</v>
      </c>
      <c r="J851" t="n">
        <v>135.6</v>
      </c>
      <c r="K851" t="n">
        <v>45</v>
      </c>
      <c r="L851" t="n">
        <v>9.25</v>
      </c>
      <c r="M851" t="n">
        <v>0</v>
      </c>
      <c r="N851" t="n">
        <v>21.35</v>
      </c>
      <c r="O851" t="n">
        <v>16958.17</v>
      </c>
      <c r="P851" t="n">
        <v>43.29</v>
      </c>
      <c r="Q851" t="n">
        <v>202.81</v>
      </c>
      <c r="R851" t="n">
        <v>20.25</v>
      </c>
      <c r="S851" t="n">
        <v>13.89</v>
      </c>
      <c r="T851" t="n">
        <v>1497.85</v>
      </c>
      <c r="U851" t="n">
        <v>0.6899999999999999</v>
      </c>
      <c r="V851" t="n">
        <v>0.76</v>
      </c>
      <c r="W851" t="n">
        <v>0.65</v>
      </c>
      <c r="X851" t="n">
        <v>0.09</v>
      </c>
      <c r="Y851" t="n">
        <v>1</v>
      </c>
      <c r="Z851" t="n">
        <v>10</v>
      </c>
    </row>
    <row r="852">
      <c r="A852" t="n">
        <v>0</v>
      </c>
      <c r="B852" t="n">
        <v>135</v>
      </c>
      <c r="C852" t="inlineStr">
        <is>
          <t xml:space="preserve">CONCLUIDO	</t>
        </is>
      </c>
      <c r="D852" t="n">
        <v>7.2525</v>
      </c>
      <c r="E852" t="n">
        <v>13.79</v>
      </c>
      <c r="F852" t="n">
        <v>6.74</v>
      </c>
      <c r="G852" t="n">
        <v>4.87</v>
      </c>
      <c r="H852" t="n">
        <v>0.07000000000000001</v>
      </c>
      <c r="I852" t="n">
        <v>83</v>
      </c>
      <c r="J852" t="n">
        <v>263.32</v>
      </c>
      <c r="K852" t="n">
        <v>59.89</v>
      </c>
      <c r="L852" t="n">
        <v>1</v>
      </c>
      <c r="M852" t="n">
        <v>81</v>
      </c>
      <c r="N852" t="n">
        <v>67.43000000000001</v>
      </c>
      <c r="O852" t="n">
        <v>32710.1</v>
      </c>
      <c r="P852" t="n">
        <v>113.72</v>
      </c>
      <c r="Q852" t="n">
        <v>202.94</v>
      </c>
      <c r="R852" t="n">
        <v>70.7</v>
      </c>
      <c r="S852" t="n">
        <v>13.89</v>
      </c>
      <c r="T852" t="n">
        <v>26333.95</v>
      </c>
      <c r="U852" t="n">
        <v>0.2</v>
      </c>
      <c r="V852" t="n">
        <v>0.57</v>
      </c>
      <c r="W852" t="n">
        <v>0.77</v>
      </c>
      <c r="X852" t="n">
        <v>1.7</v>
      </c>
      <c r="Y852" t="n">
        <v>1</v>
      </c>
      <c r="Z852" t="n">
        <v>10</v>
      </c>
    </row>
    <row r="853">
      <c r="A853" t="n">
        <v>1</v>
      </c>
      <c r="B853" t="n">
        <v>135</v>
      </c>
      <c r="C853" t="inlineStr">
        <is>
          <t xml:space="preserve">CONCLUIDO	</t>
        </is>
      </c>
      <c r="D853" t="n">
        <v>8.148899999999999</v>
      </c>
      <c r="E853" t="n">
        <v>12.27</v>
      </c>
      <c r="F853" t="n">
        <v>6.28</v>
      </c>
      <c r="G853" t="n">
        <v>6.08</v>
      </c>
      <c r="H853" t="n">
        <v>0.08</v>
      </c>
      <c r="I853" t="n">
        <v>62</v>
      </c>
      <c r="J853" t="n">
        <v>263.79</v>
      </c>
      <c r="K853" t="n">
        <v>59.89</v>
      </c>
      <c r="L853" t="n">
        <v>1.25</v>
      </c>
      <c r="M853" t="n">
        <v>60</v>
      </c>
      <c r="N853" t="n">
        <v>67.65000000000001</v>
      </c>
      <c r="O853" t="n">
        <v>32767.75</v>
      </c>
      <c r="P853" t="n">
        <v>105.91</v>
      </c>
      <c r="Q853" t="n">
        <v>202.94</v>
      </c>
      <c r="R853" t="n">
        <v>56.59</v>
      </c>
      <c r="S853" t="n">
        <v>13.89</v>
      </c>
      <c r="T853" t="n">
        <v>19386.86</v>
      </c>
      <c r="U853" t="n">
        <v>0.25</v>
      </c>
      <c r="V853" t="n">
        <v>0.62</v>
      </c>
      <c r="W853" t="n">
        <v>0.73</v>
      </c>
      <c r="X853" t="n">
        <v>1.24</v>
      </c>
      <c r="Y853" t="n">
        <v>1</v>
      </c>
      <c r="Z853" t="n">
        <v>10</v>
      </c>
    </row>
    <row r="854">
      <c r="A854" t="n">
        <v>2</v>
      </c>
      <c r="B854" t="n">
        <v>135</v>
      </c>
      <c r="C854" t="inlineStr">
        <is>
          <t xml:space="preserve">CONCLUIDO	</t>
        </is>
      </c>
      <c r="D854" t="n">
        <v>8.769399999999999</v>
      </c>
      <c r="E854" t="n">
        <v>11.4</v>
      </c>
      <c r="F854" t="n">
        <v>6.02</v>
      </c>
      <c r="G854" t="n">
        <v>7.23</v>
      </c>
      <c r="H854" t="n">
        <v>0.1</v>
      </c>
      <c r="I854" t="n">
        <v>50</v>
      </c>
      <c r="J854" t="n">
        <v>264.25</v>
      </c>
      <c r="K854" t="n">
        <v>59.89</v>
      </c>
      <c r="L854" t="n">
        <v>1.5</v>
      </c>
      <c r="M854" t="n">
        <v>48</v>
      </c>
      <c r="N854" t="n">
        <v>67.87</v>
      </c>
      <c r="O854" t="n">
        <v>32825.49</v>
      </c>
      <c r="P854" t="n">
        <v>101.37</v>
      </c>
      <c r="Q854" t="n">
        <v>202.85</v>
      </c>
      <c r="R854" t="n">
        <v>48.4</v>
      </c>
      <c r="S854" t="n">
        <v>13.89</v>
      </c>
      <c r="T854" t="n">
        <v>15349</v>
      </c>
      <c r="U854" t="n">
        <v>0.29</v>
      </c>
      <c r="V854" t="n">
        <v>0.64</v>
      </c>
      <c r="W854" t="n">
        <v>0.71</v>
      </c>
      <c r="X854" t="n">
        <v>0.98</v>
      </c>
      <c r="Y854" t="n">
        <v>1</v>
      </c>
      <c r="Z854" t="n">
        <v>10</v>
      </c>
    </row>
    <row r="855">
      <c r="A855" t="n">
        <v>3</v>
      </c>
      <c r="B855" t="n">
        <v>135</v>
      </c>
      <c r="C855" t="inlineStr">
        <is>
          <t xml:space="preserve">CONCLUIDO	</t>
        </is>
      </c>
      <c r="D855" t="n">
        <v>9.2081</v>
      </c>
      <c r="E855" t="n">
        <v>10.86</v>
      </c>
      <c r="F855" t="n">
        <v>5.88</v>
      </c>
      <c r="G855" t="n">
        <v>8.41</v>
      </c>
      <c r="H855" t="n">
        <v>0.12</v>
      </c>
      <c r="I855" t="n">
        <v>42</v>
      </c>
      <c r="J855" t="n">
        <v>264.72</v>
      </c>
      <c r="K855" t="n">
        <v>59.89</v>
      </c>
      <c r="L855" t="n">
        <v>1.75</v>
      </c>
      <c r="M855" t="n">
        <v>40</v>
      </c>
      <c r="N855" t="n">
        <v>68.09</v>
      </c>
      <c r="O855" t="n">
        <v>32883.31</v>
      </c>
      <c r="P855" t="n">
        <v>98.94</v>
      </c>
      <c r="Q855" t="n">
        <v>202.84</v>
      </c>
      <c r="R855" t="n">
        <v>44.12</v>
      </c>
      <c r="S855" t="n">
        <v>13.89</v>
      </c>
      <c r="T855" t="n">
        <v>13247.8</v>
      </c>
      <c r="U855" t="n">
        <v>0.31</v>
      </c>
      <c r="V855" t="n">
        <v>0.66</v>
      </c>
      <c r="W855" t="n">
        <v>0.7</v>
      </c>
      <c r="X855" t="n">
        <v>0.84</v>
      </c>
      <c r="Y855" t="n">
        <v>1</v>
      </c>
      <c r="Z855" t="n">
        <v>10</v>
      </c>
    </row>
    <row r="856">
      <c r="A856" t="n">
        <v>4</v>
      </c>
      <c r="B856" t="n">
        <v>135</v>
      </c>
      <c r="C856" t="inlineStr">
        <is>
          <t xml:space="preserve">CONCLUIDO	</t>
        </is>
      </c>
      <c r="D856" t="n">
        <v>9.5985</v>
      </c>
      <c r="E856" t="n">
        <v>10.42</v>
      </c>
      <c r="F856" t="n">
        <v>5.75</v>
      </c>
      <c r="G856" t="n">
        <v>9.58</v>
      </c>
      <c r="H856" t="n">
        <v>0.13</v>
      </c>
      <c r="I856" t="n">
        <v>36</v>
      </c>
      <c r="J856" t="n">
        <v>265.19</v>
      </c>
      <c r="K856" t="n">
        <v>59.89</v>
      </c>
      <c r="L856" t="n">
        <v>2</v>
      </c>
      <c r="M856" t="n">
        <v>34</v>
      </c>
      <c r="N856" t="n">
        <v>68.31</v>
      </c>
      <c r="O856" t="n">
        <v>32941.21</v>
      </c>
      <c r="P856" t="n">
        <v>96.48</v>
      </c>
      <c r="Q856" t="n">
        <v>202.83</v>
      </c>
      <c r="R856" t="n">
        <v>39.41</v>
      </c>
      <c r="S856" t="n">
        <v>13.89</v>
      </c>
      <c r="T856" t="n">
        <v>10924.63</v>
      </c>
      <c r="U856" t="n">
        <v>0.35</v>
      </c>
      <c r="V856" t="n">
        <v>0.67</v>
      </c>
      <c r="W856" t="n">
        <v>0.7</v>
      </c>
      <c r="X856" t="n">
        <v>0.71</v>
      </c>
      <c r="Y856" t="n">
        <v>1</v>
      </c>
      <c r="Z856" t="n">
        <v>10</v>
      </c>
    </row>
    <row r="857">
      <c r="A857" t="n">
        <v>5</v>
      </c>
      <c r="B857" t="n">
        <v>135</v>
      </c>
      <c r="C857" t="inlineStr">
        <is>
          <t xml:space="preserve">CONCLUIDO	</t>
        </is>
      </c>
      <c r="D857" t="n">
        <v>9.8606</v>
      </c>
      <c r="E857" t="n">
        <v>10.14</v>
      </c>
      <c r="F857" t="n">
        <v>5.67</v>
      </c>
      <c r="G857" t="n">
        <v>10.63</v>
      </c>
      <c r="H857" t="n">
        <v>0.15</v>
      </c>
      <c r="I857" t="n">
        <v>32</v>
      </c>
      <c r="J857" t="n">
        <v>265.66</v>
      </c>
      <c r="K857" t="n">
        <v>59.89</v>
      </c>
      <c r="L857" t="n">
        <v>2.25</v>
      </c>
      <c r="M857" t="n">
        <v>30</v>
      </c>
      <c r="N857" t="n">
        <v>68.53</v>
      </c>
      <c r="O857" t="n">
        <v>32999.19</v>
      </c>
      <c r="P857" t="n">
        <v>95.09999999999999</v>
      </c>
      <c r="Q857" t="n">
        <v>202.81</v>
      </c>
      <c r="R857" t="n">
        <v>37.47</v>
      </c>
      <c r="S857" t="n">
        <v>13.89</v>
      </c>
      <c r="T857" t="n">
        <v>9972.59</v>
      </c>
      <c r="U857" t="n">
        <v>0.37</v>
      </c>
      <c r="V857" t="n">
        <v>0.68</v>
      </c>
      <c r="W857" t="n">
        <v>0.6899999999999999</v>
      </c>
      <c r="X857" t="n">
        <v>0.63</v>
      </c>
      <c r="Y857" t="n">
        <v>1</v>
      </c>
      <c r="Z857" t="n">
        <v>10</v>
      </c>
    </row>
    <row r="858">
      <c r="A858" t="n">
        <v>6</v>
      </c>
      <c r="B858" t="n">
        <v>135</v>
      </c>
      <c r="C858" t="inlineStr">
        <is>
          <t xml:space="preserve">CONCLUIDO	</t>
        </is>
      </c>
      <c r="D858" t="n">
        <v>10.1468</v>
      </c>
      <c r="E858" t="n">
        <v>9.859999999999999</v>
      </c>
      <c r="F858" t="n">
        <v>5.59</v>
      </c>
      <c r="G858" t="n">
        <v>11.97</v>
      </c>
      <c r="H858" t="n">
        <v>0.17</v>
      </c>
      <c r="I858" t="n">
        <v>28</v>
      </c>
      <c r="J858" t="n">
        <v>266.13</v>
      </c>
      <c r="K858" t="n">
        <v>59.89</v>
      </c>
      <c r="L858" t="n">
        <v>2.5</v>
      </c>
      <c r="M858" t="n">
        <v>26</v>
      </c>
      <c r="N858" t="n">
        <v>68.75</v>
      </c>
      <c r="O858" t="n">
        <v>33057.26</v>
      </c>
      <c r="P858" t="n">
        <v>93.56</v>
      </c>
      <c r="Q858" t="n">
        <v>202.85</v>
      </c>
      <c r="R858" t="n">
        <v>34.79</v>
      </c>
      <c r="S858" t="n">
        <v>13.89</v>
      </c>
      <c r="T858" t="n">
        <v>8655.17</v>
      </c>
      <c r="U858" t="n">
        <v>0.4</v>
      </c>
      <c r="V858" t="n">
        <v>0.6899999999999999</v>
      </c>
      <c r="W858" t="n">
        <v>0.68</v>
      </c>
      <c r="X858" t="n">
        <v>0.55</v>
      </c>
      <c r="Y858" t="n">
        <v>1</v>
      </c>
      <c r="Z858" t="n">
        <v>10</v>
      </c>
    </row>
    <row r="859">
      <c r="A859" t="n">
        <v>7</v>
      </c>
      <c r="B859" t="n">
        <v>135</v>
      </c>
      <c r="C859" t="inlineStr">
        <is>
          <t xml:space="preserve">CONCLUIDO	</t>
        </is>
      </c>
      <c r="D859" t="n">
        <v>10.2837</v>
      </c>
      <c r="E859" t="n">
        <v>9.720000000000001</v>
      </c>
      <c r="F859" t="n">
        <v>5.56</v>
      </c>
      <c r="G859" t="n">
        <v>12.82</v>
      </c>
      <c r="H859" t="n">
        <v>0.18</v>
      </c>
      <c r="I859" t="n">
        <v>26</v>
      </c>
      <c r="J859" t="n">
        <v>266.6</v>
      </c>
      <c r="K859" t="n">
        <v>59.89</v>
      </c>
      <c r="L859" t="n">
        <v>2.75</v>
      </c>
      <c r="M859" t="n">
        <v>24</v>
      </c>
      <c r="N859" t="n">
        <v>68.97</v>
      </c>
      <c r="O859" t="n">
        <v>33115.41</v>
      </c>
      <c r="P859" t="n">
        <v>92.98999999999999</v>
      </c>
      <c r="Q859" t="n">
        <v>202.83</v>
      </c>
      <c r="R859" t="n">
        <v>33.85</v>
      </c>
      <c r="S859" t="n">
        <v>13.89</v>
      </c>
      <c r="T859" t="n">
        <v>8194.85</v>
      </c>
      <c r="U859" t="n">
        <v>0.41</v>
      </c>
      <c r="V859" t="n">
        <v>0.7</v>
      </c>
      <c r="W859" t="n">
        <v>0.68</v>
      </c>
      <c r="X859" t="n">
        <v>0.52</v>
      </c>
      <c r="Y859" t="n">
        <v>1</v>
      </c>
      <c r="Z859" t="n">
        <v>10</v>
      </c>
    </row>
    <row r="860">
      <c r="A860" t="n">
        <v>8</v>
      </c>
      <c r="B860" t="n">
        <v>135</v>
      </c>
      <c r="C860" t="inlineStr">
        <is>
          <t xml:space="preserve">CONCLUIDO	</t>
        </is>
      </c>
      <c r="D860" t="n">
        <v>10.5128</v>
      </c>
      <c r="E860" t="n">
        <v>9.51</v>
      </c>
      <c r="F860" t="n">
        <v>5.5</v>
      </c>
      <c r="G860" t="n">
        <v>14.34</v>
      </c>
      <c r="H860" t="n">
        <v>0.2</v>
      </c>
      <c r="I860" t="n">
        <v>23</v>
      </c>
      <c r="J860" t="n">
        <v>267.08</v>
      </c>
      <c r="K860" t="n">
        <v>59.89</v>
      </c>
      <c r="L860" t="n">
        <v>3</v>
      </c>
      <c r="M860" t="n">
        <v>21</v>
      </c>
      <c r="N860" t="n">
        <v>69.19</v>
      </c>
      <c r="O860" t="n">
        <v>33173.65</v>
      </c>
      <c r="P860" t="n">
        <v>91.86</v>
      </c>
      <c r="Q860" t="n">
        <v>202.93</v>
      </c>
      <c r="R860" t="n">
        <v>31.76</v>
      </c>
      <c r="S860" t="n">
        <v>13.89</v>
      </c>
      <c r="T860" t="n">
        <v>7163.1</v>
      </c>
      <c r="U860" t="n">
        <v>0.44</v>
      </c>
      <c r="V860" t="n">
        <v>0.7</v>
      </c>
      <c r="W860" t="n">
        <v>0.68</v>
      </c>
      <c r="X860" t="n">
        <v>0.46</v>
      </c>
      <c r="Y860" t="n">
        <v>1</v>
      </c>
      <c r="Z860" t="n">
        <v>10</v>
      </c>
    </row>
    <row r="861">
      <c r="A861" t="n">
        <v>9</v>
      </c>
      <c r="B861" t="n">
        <v>135</v>
      </c>
      <c r="C861" t="inlineStr">
        <is>
          <t xml:space="preserve">CONCLUIDO	</t>
        </is>
      </c>
      <c r="D861" t="n">
        <v>10.5839</v>
      </c>
      <c r="E861" t="n">
        <v>9.449999999999999</v>
      </c>
      <c r="F861" t="n">
        <v>5.48</v>
      </c>
      <c r="G861" t="n">
        <v>14.95</v>
      </c>
      <c r="H861" t="n">
        <v>0.22</v>
      </c>
      <c r="I861" t="n">
        <v>22</v>
      </c>
      <c r="J861" t="n">
        <v>267.55</v>
      </c>
      <c r="K861" t="n">
        <v>59.89</v>
      </c>
      <c r="L861" t="n">
        <v>3.25</v>
      </c>
      <c r="M861" t="n">
        <v>20</v>
      </c>
      <c r="N861" t="n">
        <v>69.41</v>
      </c>
      <c r="O861" t="n">
        <v>33231.97</v>
      </c>
      <c r="P861" t="n">
        <v>91.67</v>
      </c>
      <c r="Q861" t="n">
        <v>202.81</v>
      </c>
      <c r="R861" t="n">
        <v>31.49</v>
      </c>
      <c r="S861" t="n">
        <v>13.89</v>
      </c>
      <c r="T861" t="n">
        <v>7034.52</v>
      </c>
      <c r="U861" t="n">
        <v>0.44</v>
      </c>
      <c r="V861" t="n">
        <v>0.71</v>
      </c>
      <c r="W861" t="n">
        <v>0.68</v>
      </c>
      <c r="X861" t="n">
        <v>0.45</v>
      </c>
      <c r="Y861" t="n">
        <v>1</v>
      </c>
      <c r="Z861" t="n">
        <v>10</v>
      </c>
    </row>
    <row r="862">
      <c r="A862" t="n">
        <v>10</v>
      </c>
      <c r="B862" t="n">
        <v>135</v>
      </c>
      <c r="C862" t="inlineStr">
        <is>
          <t xml:space="preserve">CONCLUIDO	</t>
        </is>
      </c>
      <c r="D862" t="n">
        <v>10.7801</v>
      </c>
      <c r="E862" t="n">
        <v>9.279999999999999</v>
      </c>
      <c r="F862" t="n">
        <v>5.41</v>
      </c>
      <c r="G862" t="n">
        <v>16.24</v>
      </c>
      <c r="H862" t="n">
        <v>0.23</v>
      </c>
      <c r="I862" t="n">
        <v>20</v>
      </c>
      <c r="J862" t="n">
        <v>268.02</v>
      </c>
      <c r="K862" t="n">
        <v>59.89</v>
      </c>
      <c r="L862" t="n">
        <v>3.5</v>
      </c>
      <c r="M862" t="n">
        <v>18</v>
      </c>
      <c r="N862" t="n">
        <v>69.64</v>
      </c>
      <c r="O862" t="n">
        <v>33290.38</v>
      </c>
      <c r="P862" t="n">
        <v>90.31999999999999</v>
      </c>
      <c r="Q862" t="n">
        <v>202.84</v>
      </c>
      <c r="R862" t="n">
        <v>29.16</v>
      </c>
      <c r="S862" t="n">
        <v>13.89</v>
      </c>
      <c r="T862" t="n">
        <v>5879.18</v>
      </c>
      <c r="U862" t="n">
        <v>0.48</v>
      </c>
      <c r="V862" t="n">
        <v>0.71</v>
      </c>
      <c r="W862" t="n">
        <v>0.67</v>
      </c>
      <c r="X862" t="n">
        <v>0.37</v>
      </c>
      <c r="Y862" t="n">
        <v>1</v>
      </c>
      <c r="Z862" t="n">
        <v>10</v>
      </c>
    </row>
    <row r="863">
      <c r="A863" t="n">
        <v>11</v>
      </c>
      <c r="B863" t="n">
        <v>135</v>
      </c>
      <c r="C863" t="inlineStr">
        <is>
          <t xml:space="preserve">CONCLUIDO	</t>
        </is>
      </c>
      <c r="D863" t="n">
        <v>10.8502</v>
      </c>
      <c r="E863" t="n">
        <v>9.220000000000001</v>
      </c>
      <c r="F863" t="n">
        <v>5.4</v>
      </c>
      <c r="G863" t="n">
        <v>17.06</v>
      </c>
      <c r="H863" t="n">
        <v>0.25</v>
      </c>
      <c r="I863" t="n">
        <v>19</v>
      </c>
      <c r="J863" t="n">
        <v>268.5</v>
      </c>
      <c r="K863" t="n">
        <v>59.89</v>
      </c>
      <c r="L863" t="n">
        <v>3.75</v>
      </c>
      <c r="M863" t="n">
        <v>17</v>
      </c>
      <c r="N863" t="n">
        <v>69.86</v>
      </c>
      <c r="O863" t="n">
        <v>33348.87</v>
      </c>
      <c r="P863" t="n">
        <v>90.09</v>
      </c>
      <c r="Q863" t="n">
        <v>202.86</v>
      </c>
      <c r="R863" t="n">
        <v>28.84</v>
      </c>
      <c r="S863" t="n">
        <v>13.89</v>
      </c>
      <c r="T863" t="n">
        <v>5726.3</v>
      </c>
      <c r="U863" t="n">
        <v>0.48</v>
      </c>
      <c r="V863" t="n">
        <v>0.72</v>
      </c>
      <c r="W863" t="n">
        <v>0.67</v>
      </c>
      <c r="X863" t="n">
        <v>0.36</v>
      </c>
      <c r="Y863" t="n">
        <v>1</v>
      </c>
      <c r="Z863" t="n">
        <v>10</v>
      </c>
    </row>
    <row r="864">
      <c r="A864" t="n">
        <v>12</v>
      </c>
      <c r="B864" t="n">
        <v>135</v>
      </c>
      <c r="C864" t="inlineStr">
        <is>
          <t xml:space="preserve">CONCLUIDO	</t>
        </is>
      </c>
      <c r="D864" t="n">
        <v>11.0297</v>
      </c>
      <c r="E864" t="n">
        <v>9.07</v>
      </c>
      <c r="F864" t="n">
        <v>5.35</v>
      </c>
      <c r="G864" t="n">
        <v>18.9</v>
      </c>
      <c r="H864" t="n">
        <v>0.26</v>
      </c>
      <c r="I864" t="n">
        <v>17</v>
      </c>
      <c r="J864" t="n">
        <v>268.97</v>
      </c>
      <c r="K864" t="n">
        <v>59.89</v>
      </c>
      <c r="L864" t="n">
        <v>4</v>
      </c>
      <c r="M864" t="n">
        <v>15</v>
      </c>
      <c r="N864" t="n">
        <v>70.09</v>
      </c>
      <c r="O864" t="n">
        <v>33407.45</v>
      </c>
      <c r="P864" t="n">
        <v>88.98</v>
      </c>
      <c r="Q864" t="n">
        <v>202.87</v>
      </c>
      <c r="R864" t="n">
        <v>27.41</v>
      </c>
      <c r="S864" t="n">
        <v>13.89</v>
      </c>
      <c r="T864" t="n">
        <v>5019.08</v>
      </c>
      <c r="U864" t="n">
        <v>0.51</v>
      </c>
      <c r="V864" t="n">
        <v>0.72</v>
      </c>
      <c r="W864" t="n">
        <v>0.67</v>
      </c>
      <c r="X864" t="n">
        <v>0.31</v>
      </c>
      <c r="Y864" t="n">
        <v>1</v>
      </c>
      <c r="Z864" t="n">
        <v>10</v>
      </c>
    </row>
    <row r="865">
      <c r="A865" t="n">
        <v>13</v>
      </c>
      <c r="B865" t="n">
        <v>135</v>
      </c>
      <c r="C865" t="inlineStr">
        <is>
          <t xml:space="preserve">CONCLUIDO	</t>
        </is>
      </c>
      <c r="D865" t="n">
        <v>11.1097</v>
      </c>
      <c r="E865" t="n">
        <v>9</v>
      </c>
      <c r="F865" t="n">
        <v>5.34</v>
      </c>
      <c r="G865" t="n">
        <v>20.02</v>
      </c>
      <c r="H865" t="n">
        <v>0.28</v>
      </c>
      <c r="I865" t="n">
        <v>16</v>
      </c>
      <c r="J865" t="n">
        <v>269.45</v>
      </c>
      <c r="K865" t="n">
        <v>59.89</v>
      </c>
      <c r="L865" t="n">
        <v>4.25</v>
      </c>
      <c r="M865" t="n">
        <v>14</v>
      </c>
      <c r="N865" t="n">
        <v>70.31</v>
      </c>
      <c r="O865" t="n">
        <v>33466.11</v>
      </c>
      <c r="P865" t="n">
        <v>88.69</v>
      </c>
      <c r="Q865" t="n">
        <v>202.81</v>
      </c>
      <c r="R865" t="n">
        <v>27.03</v>
      </c>
      <c r="S865" t="n">
        <v>13.89</v>
      </c>
      <c r="T865" t="n">
        <v>4833.23</v>
      </c>
      <c r="U865" t="n">
        <v>0.51</v>
      </c>
      <c r="V865" t="n">
        <v>0.72</v>
      </c>
      <c r="W865" t="n">
        <v>0.66</v>
      </c>
      <c r="X865" t="n">
        <v>0.3</v>
      </c>
      <c r="Y865" t="n">
        <v>1</v>
      </c>
      <c r="Z865" t="n">
        <v>10</v>
      </c>
    </row>
    <row r="866">
      <c r="A866" t="n">
        <v>14</v>
      </c>
      <c r="B866" t="n">
        <v>135</v>
      </c>
      <c r="C866" t="inlineStr">
        <is>
          <t xml:space="preserve">CONCLUIDO	</t>
        </is>
      </c>
      <c r="D866" t="n">
        <v>11.0978</v>
      </c>
      <c r="E866" t="n">
        <v>9.01</v>
      </c>
      <c r="F866" t="n">
        <v>5.35</v>
      </c>
      <c r="G866" t="n">
        <v>20.06</v>
      </c>
      <c r="H866" t="n">
        <v>0.3</v>
      </c>
      <c r="I866" t="n">
        <v>16</v>
      </c>
      <c r="J866" t="n">
        <v>269.92</v>
      </c>
      <c r="K866" t="n">
        <v>59.89</v>
      </c>
      <c r="L866" t="n">
        <v>4.5</v>
      </c>
      <c r="M866" t="n">
        <v>14</v>
      </c>
      <c r="N866" t="n">
        <v>70.54000000000001</v>
      </c>
      <c r="O866" t="n">
        <v>33524.86</v>
      </c>
      <c r="P866" t="n">
        <v>88.8</v>
      </c>
      <c r="Q866" t="n">
        <v>202.81</v>
      </c>
      <c r="R866" t="n">
        <v>27.43</v>
      </c>
      <c r="S866" t="n">
        <v>13.89</v>
      </c>
      <c r="T866" t="n">
        <v>5036.93</v>
      </c>
      <c r="U866" t="n">
        <v>0.51</v>
      </c>
      <c r="V866" t="n">
        <v>0.72</v>
      </c>
      <c r="W866" t="n">
        <v>0.66</v>
      </c>
      <c r="X866" t="n">
        <v>0.31</v>
      </c>
      <c r="Y866" t="n">
        <v>1</v>
      </c>
      <c r="Z866" t="n">
        <v>10</v>
      </c>
    </row>
    <row r="867">
      <c r="A867" t="n">
        <v>15</v>
      </c>
      <c r="B867" t="n">
        <v>135</v>
      </c>
      <c r="C867" t="inlineStr">
        <is>
          <t xml:space="preserve">CONCLUIDO	</t>
        </is>
      </c>
      <c r="D867" t="n">
        <v>11.185</v>
      </c>
      <c r="E867" t="n">
        <v>8.94</v>
      </c>
      <c r="F867" t="n">
        <v>5.33</v>
      </c>
      <c r="G867" t="n">
        <v>21.32</v>
      </c>
      <c r="H867" t="n">
        <v>0.31</v>
      </c>
      <c r="I867" t="n">
        <v>15</v>
      </c>
      <c r="J867" t="n">
        <v>270.4</v>
      </c>
      <c r="K867" t="n">
        <v>59.89</v>
      </c>
      <c r="L867" t="n">
        <v>4.75</v>
      </c>
      <c r="M867" t="n">
        <v>13</v>
      </c>
      <c r="N867" t="n">
        <v>70.76000000000001</v>
      </c>
      <c r="O867" t="n">
        <v>33583.7</v>
      </c>
      <c r="P867" t="n">
        <v>88.38</v>
      </c>
      <c r="Q867" t="n">
        <v>202.81</v>
      </c>
      <c r="R867" t="n">
        <v>26.78</v>
      </c>
      <c r="S867" t="n">
        <v>13.89</v>
      </c>
      <c r="T867" t="n">
        <v>4715.21</v>
      </c>
      <c r="U867" t="n">
        <v>0.52</v>
      </c>
      <c r="V867" t="n">
        <v>0.73</v>
      </c>
      <c r="W867" t="n">
        <v>0.66</v>
      </c>
      <c r="X867" t="n">
        <v>0.29</v>
      </c>
      <c r="Y867" t="n">
        <v>1</v>
      </c>
      <c r="Z867" t="n">
        <v>10</v>
      </c>
    </row>
    <row r="868">
      <c r="A868" t="n">
        <v>16</v>
      </c>
      <c r="B868" t="n">
        <v>135</v>
      </c>
      <c r="C868" t="inlineStr">
        <is>
          <t xml:space="preserve">CONCLUIDO	</t>
        </is>
      </c>
      <c r="D868" t="n">
        <v>11.2828</v>
      </c>
      <c r="E868" t="n">
        <v>8.859999999999999</v>
      </c>
      <c r="F868" t="n">
        <v>5.3</v>
      </c>
      <c r="G868" t="n">
        <v>22.72</v>
      </c>
      <c r="H868" t="n">
        <v>0.33</v>
      </c>
      <c r="I868" t="n">
        <v>14</v>
      </c>
      <c r="J868" t="n">
        <v>270.88</v>
      </c>
      <c r="K868" t="n">
        <v>59.89</v>
      </c>
      <c r="L868" t="n">
        <v>5</v>
      </c>
      <c r="M868" t="n">
        <v>12</v>
      </c>
      <c r="N868" t="n">
        <v>70.98999999999999</v>
      </c>
      <c r="O868" t="n">
        <v>33642.62</v>
      </c>
      <c r="P868" t="n">
        <v>87.87</v>
      </c>
      <c r="Q868" t="n">
        <v>202.82</v>
      </c>
      <c r="R868" t="n">
        <v>25.82</v>
      </c>
      <c r="S868" t="n">
        <v>13.89</v>
      </c>
      <c r="T868" t="n">
        <v>4240.23</v>
      </c>
      <c r="U868" t="n">
        <v>0.54</v>
      </c>
      <c r="V868" t="n">
        <v>0.73</v>
      </c>
      <c r="W868" t="n">
        <v>0.66</v>
      </c>
      <c r="X868" t="n">
        <v>0.26</v>
      </c>
      <c r="Y868" t="n">
        <v>1</v>
      </c>
      <c r="Z868" t="n">
        <v>10</v>
      </c>
    </row>
    <row r="869">
      <c r="A869" t="n">
        <v>17</v>
      </c>
      <c r="B869" t="n">
        <v>135</v>
      </c>
      <c r="C869" t="inlineStr">
        <is>
          <t xml:space="preserve">CONCLUIDO	</t>
        </is>
      </c>
      <c r="D869" t="n">
        <v>11.3733</v>
      </c>
      <c r="E869" t="n">
        <v>8.789999999999999</v>
      </c>
      <c r="F869" t="n">
        <v>5.28</v>
      </c>
      <c r="G869" t="n">
        <v>24.38</v>
      </c>
      <c r="H869" t="n">
        <v>0.34</v>
      </c>
      <c r="I869" t="n">
        <v>13</v>
      </c>
      <c r="J869" t="n">
        <v>271.36</v>
      </c>
      <c r="K869" t="n">
        <v>59.89</v>
      </c>
      <c r="L869" t="n">
        <v>5.25</v>
      </c>
      <c r="M869" t="n">
        <v>11</v>
      </c>
      <c r="N869" t="n">
        <v>71.22</v>
      </c>
      <c r="O869" t="n">
        <v>33701.64</v>
      </c>
      <c r="P869" t="n">
        <v>87.45</v>
      </c>
      <c r="Q869" t="n">
        <v>202.85</v>
      </c>
      <c r="R869" t="n">
        <v>25.25</v>
      </c>
      <c r="S869" t="n">
        <v>13.89</v>
      </c>
      <c r="T869" t="n">
        <v>3961.37</v>
      </c>
      <c r="U869" t="n">
        <v>0.55</v>
      </c>
      <c r="V869" t="n">
        <v>0.73</v>
      </c>
      <c r="W869" t="n">
        <v>0.66</v>
      </c>
      <c r="X869" t="n">
        <v>0.24</v>
      </c>
      <c r="Y869" t="n">
        <v>1</v>
      </c>
      <c r="Z869" t="n">
        <v>10</v>
      </c>
    </row>
    <row r="870">
      <c r="A870" t="n">
        <v>18</v>
      </c>
      <c r="B870" t="n">
        <v>135</v>
      </c>
      <c r="C870" t="inlineStr">
        <is>
          <t xml:space="preserve">CONCLUIDO	</t>
        </is>
      </c>
      <c r="D870" t="n">
        <v>11.3827</v>
      </c>
      <c r="E870" t="n">
        <v>8.789999999999999</v>
      </c>
      <c r="F870" t="n">
        <v>5.28</v>
      </c>
      <c r="G870" t="n">
        <v>24.35</v>
      </c>
      <c r="H870" t="n">
        <v>0.36</v>
      </c>
      <c r="I870" t="n">
        <v>13</v>
      </c>
      <c r="J870" t="n">
        <v>271.84</v>
      </c>
      <c r="K870" t="n">
        <v>59.89</v>
      </c>
      <c r="L870" t="n">
        <v>5.5</v>
      </c>
      <c r="M870" t="n">
        <v>11</v>
      </c>
      <c r="N870" t="n">
        <v>71.45</v>
      </c>
      <c r="O870" t="n">
        <v>33760.74</v>
      </c>
      <c r="P870" t="n">
        <v>87.2</v>
      </c>
      <c r="Q870" t="n">
        <v>202.82</v>
      </c>
      <c r="R870" t="n">
        <v>24.8</v>
      </c>
      <c r="S870" t="n">
        <v>13.89</v>
      </c>
      <c r="T870" t="n">
        <v>3734.82</v>
      </c>
      <c r="U870" t="n">
        <v>0.5600000000000001</v>
      </c>
      <c r="V870" t="n">
        <v>0.73</v>
      </c>
      <c r="W870" t="n">
        <v>0.66</v>
      </c>
      <c r="X870" t="n">
        <v>0.24</v>
      </c>
      <c r="Y870" t="n">
        <v>1</v>
      </c>
      <c r="Z870" t="n">
        <v>10</v>
      </c>
    </row>
    <row r="871">
      <c r="A871" t="n">
        <v>19</v>
      </c>
      <c r="B871" t="n">
        <v>135</v>
      </c>
      <c r="C871" t="inlineStr">
        <is>
          <t xml:space="preserve">CONCLUIDO	</t>
        </is>
      </c>
      <c r="D871" t="n">
        <v>11.4745</v>
      </c>
      <c r="E871" t="n">
        <v>8.720000000000001</v>
      </c>
      <c r="F871" t="n">
        <v>5.26</v>
      </c>
      <c r="G871" t="n">
        <v>26.28</v>
      </c>
      <c r="H871" t="n">
        <v>0.38</v>
      </c>
      <c r="I871" t="n">
        <v>12</v>
      </c>
      <c r="J871" t="n">
        <v>272.32</v>
      </c>
      <c r="K871" t="n">
        <v>59.89</v>
      </c>
      <c r="L871" t="n">
        <v>5.75</v>
      </c>
      <c r="M871" t="n">
        <v>10</v>
      </c>
      <c r="N871" t="n">
        <v>71.68000000000001</v>
      </c>
      <c r="O871" t="n">
        <v>33820.05</v>
      </c>
      <c r="P871" t="n">
        <v>86.93000000000001</v>
      </c>
      <c r="Q871" t="n">
        <v>202.81</v>
      </c>
      <c r="R871" t="n">
        <v>24.46</v>
      </c>
      <c r="S871" t="n">
        <v>13.89</v>
      </c>
      <c r="T871" t="n">
        <v>3568.77</v>
      </c>
      <c r="U871" t="n">
        <v>0.57</v>
      </c>
      <c r="V871" t="n">
        <v>0.74</v>
      </c>
      <c r="W871" t="n">
        <v>0.65</v>
      </c>
      <c r="X871" t="n">
        <v>0.22</v>
      </c>
      <c r="Y871" t="n">
        <v>1</v>
      </c>
      <c r="Z871" t="n">
        <v>10</v>
      </c>
    </row>
    <row r="872">
      <c r="A872" t="n">
        <v>20</v>
      </c>
      <c r="B872" t="n">
        <v>135</v>
      </c>
      <c r="C872" t="inlineStr">
        <is>
          <t xml:space="preserve">CONCLUIDO	</t>
        </is>
      </c>
      <c r="D872" t="n">
        <v>11.4606</v>
      </c>
      <c r="E872" t="n">
        <v>8.73</v>
      </c>
      <c r="F872" t="n">
        <v>5.27</v>
      </c>
      <c r="G872" t="n">
        <v>26.33</v>
      </c>
      <c r="H872" t="n">
        <v>0.39</v>
      </c>
      <c r="I872" t="n">
        <v>12</v>
      </c>
      <c r="J872" t="n">
        <v>272.8</v>
      </c>
      <c r="K872" t="n">
        <v>59.89</v>
      </c>
      <c r="L872" t="n">
        <v>6</v>
      </c>
      <c r="M872" t="n">
        <v>10</v>
      </c>
      <c r="N872" t="n">
        <v>71.91</v>
      </c>
      <c r="O872" t="n">
        <v>33879.33</v>
      </c>
      <c r="P872" t="n">
        <v>86.95999999999999</v>
      </c>
      <c r="Q872" t="n">
        <v>202.81</v>
      </c>
      <c r="R872" t="n">
        <v>24.57</v>
      </c>
      <c r="S872" t="n">
        <v>13.89</v>
      </c>
      <c r="T872" t="n">
        <v>3622.39</v>
      </c>
      <c r="U872" t="n">
        <v>0.57</v>
      </c>
      <c r="V872" t="n">
        <v>0.73</v>
      </c>
      <c r="W872" t="n">
        <v>0.66</v>
      </c>
      <c r="X872" t="n">
        <v>0.23</v>
      </c>
      <c r="Y872" t="n">
        <v>1</v>
      </c>
      <c r="Z872" t="n">
        <v>10</v>
      </c>
    </row>
    <row r="873">
      <c r="A873" t="n">
        <v>21</v>
      </c>
      <c r="B873" t="n">
        <v>135</v>
      </c>
      <c r="C873" t="inlineStr">
        <is>
          <t xml:space="preserve">CONCLUIDO	</t>
        </is>
      </c>
      <c r="D873" t="n">
        <v>11.5566</v>
      </c>
      <c r="E873" t="n">
        <v>8.65</v>
      </c>
      <c r="F873" t="n">
        <v>5.24</v>
      </c>
      <c r="G873" t="n">
        <v>28.6</v>
      </c>
      <c r="H873" t="n">
        <v>0.41</v>
      </c>
      <c r="I873" t="n">
        <v>11</v>
      </c>
      <c r="J873" t="n">
        <v>273.28</v>
      </c>
      <c r="K873" t="n">
        <v>59.89</v>
      </c>
      <c r="L873" t="n">
        <v>6.25</v>
      </c>
      <c r="M873" t="n">
        <v>9</v>
      </c>
      <c r="N873" t="n">
        <v>72.14</v>
      </c>
      <c r="O873" t="n">
        <v>33938.7</v>
      </c>
      <c r="P873" t="n">
        <v>86.38</v>
      </c>
      <c r="Q873" t="n">
        <v>202.84</v>
      </c>
      <c r="R873" t="n">
        <v>23.99</v>
      </c>
      <c r="S873" t="n">
        <v>13.89</v>
      </c>
      <c r="T873" t="n">
        <v>3340.29</v>
      </c>
      <c r="U873" t="n">
        <v>0.58</v>
      </c>
      <c r="V873" t="n">
        <v>0.74</v>
      </c>
      <c r="W873" t="n">
        <v>0.66</v>
      </c>
      <c r="X873" t="n">
        <v>0.21</v>
      </c>
      <c r="Y873" t="n">
        <v>1</v>
      </c>
      <c r="Z873" t="n">
        <v>10</v>
      </c>
    </row>
    <row r="874">
      <c r="A874" t="n">
        <v>22</v>
      </c>
      <c r="B874" t="n">
        <v>135</v>
      </c>
      <c r="C874" t="inlineStr">
        <is>
          <t xml:space="preserve">CONCLUIDO	</t>
        </is>
      </c>
      <c r="D874" t="n">
        <v>11.5718</v>
      </c>
      <c r="E874" t="n">
        <v>8.640000000000001</v>
      </c>
      <c r="F874" t="n">
        <v>5.23</v>
      </c>
      <c r="G874" t="n">
        <v>28.54</v>
      </c>
      <c r="H874" t="n">
        <v>0.42</v>
      </c>
      <c r="I874" t="n">
        <v>11</v>
      </c>
      <c r="J874" t="n">
        <v>273.76</v>
      </c>
      <c r="K874" t="n">
        <v>59.89</v>
      </c>
      <c r="L874" t="n">
        <v>6.5</v>
      </c>
      <c r="M874" t="n">
        <v>9</v>
      </c>
      <c r="N874" t="n">
        <v>72.37</v>
      </c>
      <c r="O874" t="n">
        <v>33998.16</v>
      </c>
      <c r="P874" t="n">
        <v>86.05</v>
      </c>
      <c r="Q874" t="n">
        <v>202.81</v>
      </c>
      <c r="R874" t="n">
        <v>23.68</v>
      </c>
      <c r="S874" t="n">
        <v>13.89</v>
      </c>
      <c r="T874" t="n">
        <v>3182.62</v>
      </c>
      <c r="U874" t="n">
        <v>0.59</v>
      </c>
      <c r="V874" t="n">
        <v>0.74</v>
      </c>
      <c r="W874" t="n">
        <v>0.65</v>
      </c>
      <c r="X874" t="n">
        <v>0.19</v>
      </c>
      <c r="Y874" t="n">
        <v>1</v>
      </c>
      <c r="Z874" t="n">
        <v>10</v>
      </c>
    </row>
    <row r="875">
      <c r="A875" t="n">
        <v>23</v>
      </c>
      <c r="B875" t="n">
        <v>135</v>
      </c>
      <c r="C875" t="inlineStr">
        <is>
          <t xml:space="preserve">CONCLUIDO	</t>
        </is>
      </c>
      <c r="D875" t="n">
        <v>11.5685</v>
      </c>
      <c r="E875" t="n">
        <v>8.640000000000001</v>
      </c>
      <c r="F875" t="n">
        <v>5.24</v>
      </c>
      <c r="G875" t="n">
        <v>28.55</v>
      </c>
      <c r="H875" t="n">
        <v>0.44</v>
      </c>
      <c r="I875" t="n">
        <v>11</v>
      </c>
      <c r="J875" t="n">
        <v>274.24</v>
      </c>
      <c r="K875" t="n">
        <v>59.89</v>
      </c>
      <c r="L875" t="n">
        <v>6.75</v>
      </c>
      <c r="M875" t="n">
        <v>9</v>
      </c>
      <c r="N875" t="n">
        <v>72.61</v>
      </c>
      <c r="O875" t="n">
        <v>34057.71</v>
      </c>
      <c r="P875" t="n">
        <v>86.05</v>
      </c>
      <c r="Q875" t="n">
        <v>202.83</v>
      </c>
      <c r="R875" t="n">
        <v>23.72</v>
      </c>
      <c r="S875" t="n">
        <v>13.89</v>
      </c>
      <c r="T875" t="n">
        <v>3204.34</v>
      </c>
      <c r="U875" t="n">
        <v>0.59</v>
      </c>
      <c r="V875" t="n">
        <v>0.74</v>
      </c>
      <c r="W875" t="n">
        <v>0.65</v>
      </c>
      <c r="X875" t="n">
        <v>0.2</v>
      </c>
      <c r="Y875" t="n">
        <v>1</v>
      </c>
      <c r="Z875" t="n">
        <v>10</v>
      </c>
    </row>
    <row r="876">
      <c r="A876" t="n">
        <v>24</v>
      </c>
      <c r="B876" t="n">
        <v>135</v>
      </c>
      <c r="C876" t="inlineStr">
        <is>
          <t xml:space="preserve">CONCLUIDO	</t>
        </is>
      </c>
      <c r="D876" t="n">
        <v>11.6573</v>
      </c>
      <c r="E876" t="n">
        <v>8.58</v>
      </c>
      <c r="F876" t="n">
        <v>5.22</v>
      </c>
      <c r="G876" t="n">
        <v>31.32</v>
      </c>
      <c r="H876" t="n">
        <v>0.45</v>
      </c>
      <c r="I876" t="n">
        <v>10</v>
      </c>
      <c r="J876" t="n">
        <v>274.73</v>
      </c>
      <c r="K876" t="n">
        <v>59.89</v>
      </c>
      <c r="L876" t="n">
        <v>7</v>
      </c>
      <c r="M876" t="n">
        <v>8</v>
      </c>
      <c r="N876" t="n">
        <v>72.84</v>
      </c>
      <c r="O876" t="n">
        <v>34117.35</v>
      </c>
      <c r="P876" t="n">
        <v>85.68000000000001</v>
      </c>
      <c r="Q876" t="n">
        <v>202.82</v>
      </c>
      <c r="R876" t="n">
        <v>23.24</v>
      </c>
      <c r="S876" t="n">
        <v>13.89</v>
      </c>
      <c r="T876" t="n">
        <v>2970.05</v>
      </c>
      <c r="U876" t="n">
        <v>0.6</v>
      </c>
      <c r="V876" t="n">
        <v>0.74</v>
      </c>
      <c r="W876" t="n">
        <v>0.65</v>
      </c>
      <c r="X876" t="n">
        <v>0.18</v>
      </c>
      <c r="Y876" t="n">
        <v>1</v>
      </c>
      <c r="Z876" t="n">
        <v>10</v>
      </c>
    </row>
    <row r="877">
      <c r="A877" t="n">
        <v>25</v>
      </c>
      <c r="B877" t="n">
        <v>135</v>
      </c>
      <c r="C877" t="inlineStr">
        <is>
          <t xml:space="preserve">CONCLUIDO	</t>
        </is>
      </c>
      <c r="D877" t="n">
        <v>11.6652</v>
      </c>
      <c r="E877" t="n">
        <v>8.57</v>
      </c>
      <c r="F877" t="n">
        <v>5.21</v>
      </c>
      <c r="G877" t="n">
        <v>31.28</v>
      </c>
      <c r="H877" t="n">
        <v>0.47</v>
      </c>
      <c r="I877" t="n">
        <v>10</v>
      </c>
      <c r="J877" t="n">
        <v>275.21</v>
      </c>
      <c r="K877" t="n">
        <v>59.89</v>
      </c>
      <c r="L877" t="n">
        <v>7.25</v>
      </c>
      <c r="M877" t="n">
        <v>8</v>
      </c>
      <c r="N877" t="n">
        <v>73.08</v>
      </c>
      <c r="O877" t="n">
        <v>34177.09</v>
      </c>
      <c r="P877" t="n">
        <v>85.63</v>
      </c>
      <c r="Q877" t="n">
        <v>202.84</v>
      </c>
      <c r="R877" t="n">
        <v>23.13</v>
      </c>
      <c r="S877" t="n">
        <v>13.89</v>
      </c>
      <c r="T877" t="n">
        <v>2916.22</v>
      </c>
      <c r="U877" t="n">
        <v>0.6</v>
      </c>
      <c r="V877" t="n">
        <v>0.74</v>
      </c>
      <c r="W877" t="n">
        <v>0.65</v>
      </c>
      <c r="X877" t="n">
        <v>0.18</v>
      </c>
      <c r="Y877" t="n">
        <v>1</v>
      </c>
      <c r="Z877" t="n">
        <v>10</v>
      </c>
    </row>
    <row r="878">
      <c r="A878" t="n">
        <v>26</v>
      </c>
      <c r="B878" t="n">
        <v>135</v>
      </c>
      <c r="C878" t="inlineStr">
        <is>
          <t xml:space="preserve">CONCLUIDO	</t>
        </is>
      </c>
      <c r="D878" t="n">
        <v>11.666</v>
      </c>
      <c r="E878" t="n">
        <v>8.57</v>
      </c>
      <c r="F878" t="n">
        <v>5.21</v>
      </c>
      <c r="G878" t="n">
        <v>31.28</v>
      </c>
      <c r="H878" t="n">
        <v>0.48</v>
      </c>
      <c r="I878" t="n">
        <v>10</v>
      </c>
      <c r="J878" t="n">
        <v>275.7</v>
      </c>
      <c r="K878" t="n">
        <v>59.89</v>
      </c>
      <c r="L878" t="n">
        <v>7.5</v>
      </c>
      <c r="M878" t="n">
        <v>8</v>
      </c>
      <c r="N878" t="n">
        <v>73.31</v>
      </c>
      <c r="O878" t="n">
        <v>34236.91</v>
      </c>
      <c r="P878" t="n">
        <v>85.45999999999999</v>
      </c>
      <c r="Q878" t="n">
        <v>202.81</v>
      </c>
      <c r="R878" t="n">
        <v>23.02</v>
      </c>
      <c r="S878" t="n">
        <v>13.89</v>
      </c>
      <c r="T878" t="n">
        <v>2859.78</v>
      </c>
      <c r="U878" t="n">
        <v>0.6</v>
      </c>
      <c r="V878" t="n">
        <v>0.74</v>
      </c>
      <c r="W878" t="n">
        <v>0.65</v>
      </c>
      <c r="X878" t="n">
        <v>0.18</v>
      </c>
      <c r="Y878" t="n">
        <v>1</v>
      </c>
      <c r="Z878" t="n">
        <v>10</v>
      </c>
    </row>
    <row r="879">
      <c r="A879" t="n">
        <v>27</v>
      </c>
      <c r="B879" t="n">
        <v>135</v>
      </c>
      <c r="C879" t="inlineStr">
        <is>
          <t xml:space="preserve">CONCLUIDO	</t>
        </is>
      </c>
      <c r="D879" t="n">
        <v>11.7547</v>
      </c>
      <c r="E879" t="n">
        <v>8.51</v>
      </c>
      <c r="F879" t="n">
        <v>5.2</v>
      </c>
      <c r="G879" t="n">
        <v>34.66</v>
      </c>
      <c r="H879" t="n">
        <v>0.5</v>
      </c>
      <c r="I879" t="n">
        <v>9</v>
      </c>
      <c r="J879" t="n">
        <v>276.18</v>
      </c>
      <c r="K879" t="n">
        <v>59.89</v>
      </c>
      <c r="L879" t="n">
        <v>7.75</v>
      </c>
      <c r="M879" t="n">
        <v>7</v>
      </c>
      <c r="N879" t="n">
        <v>73.55</v>
      </c>
      <c r="O879" t="n">
        <v>34296.82</v>
      </c>
      <c r="P879" t="n">
        <v>85.03</v>
      </c>
      <c r="Q879" t="n">
        <v>202.9</v>
      </c>
      <c r="R879" t="n">
        <v>22.62</v>
      </c>
      <c r="S879" t="n">
        <v>13.89</v>
      </c>
      <c r="T879" t="n">
        <v>2664.63</v>
      </c>
      <c r="U879" t="n">
        <v>0.61</v>
      </c>
      <c r="V879" t="n">
        <v>0.74</v>
      </c>
      <c r="W879" t="n">
        <v>0.65</v>
      </c>
      <c r="X879" t="n">
        <v>0.16</v>
      </c>
      <c r="Y879" t="n">
        <v>1</v>
      </c>
      <c r="Z879" t="n">
        <v>10</v>
      </c>
    </row>
    <row r="880">
      <c r="A880" t="n">
        <v>28</v>
      </c>
      <c r="B880" t="n">
        <v>135</v>
      </c>
      <c r="C880" t="inlineStr">
        <is>
          <t xml:space="preserve">CONCLUIDO	</t>
        </is>
      </c>
      <c r="D880" t="n">
        <v>11.762</v>
      </c>
      <c r="E880" t="n">
        <v>8.5</v>
      </c>
      <c r="F880" t="n">
        <v>5.19</v>
      </c>
      <c r="G880" t="n">
        <v>34.63</v>
      </c>
      <c r="H880" t="n">
        <v>0.51</v>
      </c>
      <c r="I880" t="n">
        <v>9</v>
      </c>
      <c r="J880" t="n">
        <v>276.67</v>
      </c>
      <c r="K880" t="n">
        <v>59.89</v>
      </c>
      <c r="L880" t="n">
        <v>8</v>
      </c>
      <c r="M880" t="n">
        <v>7</v>
      </c>
      <c r="N880" t="n">
        <v>73.78</v>
      </c>
      <c r="O880" t="n">
        <v>34356.83</v>
      </c>
      <c r="P880" t="n">
        <v>84.84999999999999</v>
      </c>
      <c r="Q880" t="n">
        <v>202.81</v>
      </c>
      <c r="R880" t="n">
        <v>22.47</v>
      </c>
      <c r="S880" t="n">
        <v>13.89</v>
      </c>
      <c r="T880" t="n">
        <v>2589.23</v>
      </c>
      <c r="U880" t="n">
        <v>0.62</v>
      </c>
      <c r="V880" t="n">
        <v>0.74</v>
      </c>
      <c r="W880" t="n">
        <v>0.65</v>
      </c>
      <c r="X880" t="n">
        <v>0.16</v>
      </c>
      <c r="Y880" t="n">
        <v>1</v>
      </c>
      <c r="Z880" t="n">
        <v>10</v>
      </c>
    </row>
    <row r="881">
      <c r="A881" t="n">
        <v>29</v>
      </c>
      <c r="B881" t="n">
        <v>135</v>
      </c>
      <c r="C881" t="inlineStr">
        <is>
          <t xml:space="preserve">CONCLUIDO	</t>
        </is>
      </c>
      <c r="D881" t="n">
        <v>11.7574</v>
      </c>
      <c r="E881" t="n">
        <v>8.51</v>
      </c>
      <c r="F881" t="n">
        <v>5.2</v>
      </c>
      <c r="G881" t="n">
        <v>34.65</v>
      </c>
      <c r="H881" t="n">
        <v>0.53</v>
      </c>
      <c r="I881" t="n">
        <v>9</v>
      </c>
      <c r="J881" t="n">
        <v>277.16</v>
      </c>
      <c r="K881" t="n">
        <v>59.89</v>
      </c>
      <c r="L881" t="n">
        <v>8.25</v>
      </c>
      <c r="M881" t="n">
        <v>7</v>
      </c>
      <c r="N881" t="n">
        <v>74.02</v>
      </c>
      <c r="O881" t="n">
        <v>34416.93</v>
      </c>
      <c r="P881" t="n">
        <v>84.77</v>
      </c>
      <c r="Q881" t="n">
        <v>202.81</v>
      </c>
      <c r="R881" t="n">
        <v>22.59</v>
      </c>
      <c r="S881" t="n">
        <v>13.89</v>
      </c>
      <c r="T881" t="n">
        <v>2649.57</v>
      </c>
      <c r="U881" t="n">
        <v>0.61</v>
      </c>
      <c r="V881" t="n">
        <v>0.74</v>
      </c>
      <c r="W881" t="n">
        <v>0.65</v>
      </c>
      <c r="X881" t="n">
        <v>0.16</v>
      </c>
      <c r="Y881" t="n">
        <v>1</v>
      </c>
      <c r="Z881" t="n">
        <v>10</v>
      </c>
    </row>
    <row r="882">
      <c r="A882" t="n">
        <v>30</v>
      </c>
      <c r="B882" t="n">
        <v>135</v>
      </c>
      <c r="C882" t="inlineStr">
        <is>
          <t xml:space="preserve">CONCLUIDO	</t>
        </is>
      </c>
      <c r="D882" t="n">
        <v>11.7486</v>
      </c>
      <c r="E882" t="n">
        <v>8.51</v>
      </c>
      <c r="F882" t="n">
        <v>5.2</v>
      </c>
      <c r="G882" t="n">
        <v>34.69</v>
      </c>
      <c r="H882" t="n">
        <v>0.55</v>
      </c>
      <c r="I882" t="n">
        <v>9</v>
      </c>
      <c r="J882" t="n">
        <v>277.65</v>
      </c>
      <c r="K882" t="n">
        <v>59.89</v>
      </c>
      <c r="L882" t="n">
        <v>8.5</v>
      </c>
      <c r="M882" t="n">
        <v>7</v>
      </c>
      <c r="N882" t="n">
        <v>74.26000000000001</v>
      </c>
      <c r="O882" t="n">
        <v>34477.13</v>
      </c>
      <c r="P882" t="n">
        <v>84.81</v>
      </c>
      <c r="Q882" t="n">
        <v>202.81</v>
      </c>
      <c r="R882" t="n">
        <v>22.78</v>
      </c>
      <c r="S882" t="n">
        <v>13.89</v>
      </c>
      <c r="T882" t="n">
        <v>2742.69</v>
      </c>
      <c r="U882" t="n">
        <v>0.61</v>
      </c>
      <c r="V882" t="n">
        <v>0.74</v>
      </c>
      <c r="W882" t="n">
        <v>0.65</v>
      </c>
      <c r="X882" t="n">
        <v>0.17</v>
      </c>
      <c r="Y882" t="n">
        <v>1</v>
      </c>
      <c r="Z882" t="n">
        <v>10</v>
      </c>
    </row>
    <row r="883">
      <c r="A883" t="n">
        <v>31</v>
      </c>
      <c r="B883" t="n">
        <v>135</v>
      </c>
      <c r="C883" t="inlineStr">
        <is>
          <t xml:space="preserve">CONCLUIDO	</t>
        </is>
      </c>
      <c r="D883" t="n">
        <v>11.8441</v>
      </c>
      <c r="E883" t="n">
        <v>8.44</v>
      </c>
      <c r="F883" t="n">
        <v>5.19</v>
      </c>
      <c r="G883" t="n">
        <v>38.89</v>
      </c>
      <c r="H883" t="n">
        <v>0.5600000000000001</v>
      </c>
      <c r="I883" t="n">
        <v>8</v>
      </c>
      <c r="J883" t="n">
        <v>278.13</v>
      </c>
      <c r="K883" t="n">
        <v>59.89</v>
      </c>
      <c r="L883" t="n">
        <v>8.75</v>
      </c>
      <c r="M883" t="n">
        <v>6</v>
      </c>
      <c r="N883" t="n">
        <v>74.5</v>
      </c>
      <c r="O883" t="n">
        <v>34537.41</v>
      </c>
      <c r="P883" t="n">
        <v>84.44</v>
      </c>
      <c r="Q883" t="n">
        <v>202.82</v>
      </c>
      <c r="R883" t="n">
        <v>22.24</v>
      </c>
      <c r="S883" t="n">
        <v>13.89</v>
      </c>
      <c r="T883" t="n">
        <v>2479.09</v>
      </c>
      <c r="U883" t="n">
        <v>0.62</v>
      </c>
      <c r="V883" t="n">
        <v>0.75</v>
      </c>
      <c r="W883" t="n">
        <v>0.65</v>
      </c>
      <c r="X883" t="n">
        <v>0.15</v>
      </c>
      <c r="Y883" t="n">
        <v>1</v>
      </c>
      <c r="Z883" t="n">
        <v>10</v>
      </c>
    </row>
    <row r="884">
      <c r="A884" t="n">
        <v>32</v>
      </c>
      <c r="B884" t="n">
        <v>135</v>
      </c>
      <c r="C884" t="inlineStr">
        <is>
          <t xml:space="preserve">CONCLUIDO	</t>
        </is>
      </c>
      <c r="D884" t="n">
        <v>11.8429</v>
      </c>
      <c r="E884" t="n">
        <v>8.44</v>
      </c>
      <c r="F884" t="n">
        <v>5.19</v>
      </c>
      <c r="G884" t="n">
        <v>38.9</v>
      </c>
      <c r="H884" t="n">
        <v>0.58</v>
      </c>
      <c r="I884" t="n">
        <v>8</v>
      </c>
      <c r="J884" t="n">
        <v>278.62</v>
      </c>
      <c r="K884" t="n">
        <v>59.89</v>
      </c>
      <c r="L884" t="n">
        <v>9</v>
      </c>
      <c r="M884" t="n">
        <v>6</v>
      </c>
      <c r="N884" t="n">
        <v>74.73999999999999</v>
      </c>
      <c r="O884" t="n">
        <v>34597.8</v>
      </c>
      <c r="P884" t="n">
        <v>84.5</v>
      </c>
      <c r="Q884" t="n">
        <v>202.84</v>
      </c>
      <c r="R884" t="n">
        <v>22.18</v>
      </c>
      <c r="S884" t="n">
        <v>13.89</v>
      </c>
      <c r="T884" t="n">
        <v>2450.91</v>
      </c>
      <c r="U884" t="n">
        <v>0.63</v>
      </c>
      <c r="V884" t="n">
        <v>0.75</v>
      </c>
      <c r="W884" t="n">
        <v>0.65</v>
      </c>
      <c r="X884" t="n">
        <v>0.15</v>
      </c>
      <c r="Y884" t="n">
        <v>1</v>
      </c>
      <c r="Z884" t="n">
        <v>10</v>
      </c>
    </row>
    <row r="885">
      <c r="A885" t="n">
        <v>33</v>
      </c>
      <c r="B885" t="n">
        <v>135</v>
      </c>
      <c r="C885" t="inlineStr">
        <is>
          <t xml:space="preserve">CONCLUIDO	</t>
        </is>
      </c>
      <c r="D885" t="n">
        <v>11.8577</v>
      </c>
      <c r="E885" t="n">
        <v>8.43</v>
      </c>
      <c r="F885" t="n">
        <v>5.18</v>
      </c>
      <c r="G885" t="n">
        <v>38.82</v>
      </c>
      <c r="H885" t="n">
        <v>0.59</v>
      </c>
      <c r="I885" t="n">
        <v>8</v>
      </c>
      <c r="J885" t="n">
        <v>279.11</v>
      </c>
      <c r="K885" t="n">
        <v>59.89</v>
      </c>
      <c r="L885" t="n">
        <v>9.25</v>
      </c>
      <c r="M885" t="n">
        <v>6</v>
      </c>
      <c r="N885" t="n">
        <v>74.98</v>
      </c>
      <c r="O885" t="n">
        <v>34658.27</v>
      </c>
      <c r="P885" t="n">
        <v>84.15000000000001</v>
      </c>
      <c r="Q885" t="n">
        <v>202.82</v>
      </c>
      <c r="R885" t="n">
        <v>21.89</v>
      </c>
      <c r="S885" t="n">
        <v>13.89</v>
      </c>
      <c r="T885" t="n">
        <v>2302.69</v>
      </c>
      <c r="U885" t="n">
        <v>0.63</v>
      </c>
      <c r="V885" t="n">
        <v>0.75</v>
      </c>
      <c r="W885" t="n">
        <v>0.65</v>
      </c>
      <c r="X885" t="n">
        <v>0.14</v>
      </c>
      <c r="Y885" t="n">
        <v>1</v>
      </c>
      <c r="Z885" t="n">
        <v>10</v>
      </c>
    </row>
    <row r="886">
      <c r="A886" t="n">
        <v>34</v>
      </c>
      <c r="B886" t="n">
        <v>135</v>
      </c>
      <c r="C886" t="inlineStr">
        <is>
          <t xml:space="preserve">CONCLUIDO	</t>
        </is>
      </c>
      <c r="D886" t="n">
        <v>11.8624</v>
      </c>
      <c r="E886" t="n">
        <v>8.43</v>
      </c>
      <c r="F886" t="n">
        <v>5.17</v>
      </c>
      <c r="G886" t="n">
        <v>38.79</v>
      </c>
      <c r="H886" t="n">
        <v>0.6</v>
      </c>
      <c r="I886" t="n">
        <v>8</v>
      </c>
      <c r="J886" t="n">
        <v>279.61</v>
      </c>
      <c r="K886" t="n">
        <v>59.89</v>
      </c>
      <c r="L886" t="n">
        <v>9.5</v>
      </c>
      <c r="M886" t="n">
        <v>6</v>
      </c>
      <c r="N886" t="n">
        <v>75.22</v>
      </c>
      <c r="O886" t="n">
        <v>34718.84</v>
      </c>
      <c r="P886" t="n">
        <v>83.87</v>
      </c>
      <c r="Q886" t="n">
        <v>202.81</v>
      </c>
      <c r="R886" t="n">
        <v>21.85</v>
      </c>
      <c r="S886" t="n">
        <v>13.89</v>
      </c>
      <c r="T886" t="n">
        <v>2284.43</v>
      </c>
      <c r="U886" t="n">
        <v>0.64</v>
      </c>
      <c r="V886" t="n">
        <v>0.75</v>
      </c>
      <c r="W886" t="n">
        <v>0.65</v>
      </c>
      <c r="X886" t="n">
        <v>0.13</v>
      </c>
      <c r="Y886" t="n">
        <v>1</v>
      </c>
      <c r="Z886" t="n">
        <v>10</v>
      </c>
    </row>
    <row r="887">
      <c r="A887" t="n">
        <v>35</v>
      </c>
      <c r="B887" t="n">
        <v>135</v>
      </c>
      <c r="C887" t="inlineStr">
        <is>
          <t xml:space="preserve">CONCLUIDO	</t>
        </is>
      </c>
      <c r="D887" t="n">
        <v>11.8644</v>
      </c>
      <c r="E887" t="n">
        <v>8.43</v>
      </c>
      <c r="F887" t="n">
        <v>5.17</v>
      </c>
      <c r="G887" t="n">
        <v>38.78</v>
      </c>
      <c r="H887" t="n">
        <v>0.62</v>
      </c>
      <c r="I887" t="n">
        <v>8</v>
      </c>
      <c r="J887" t="n">
        <v>280.1</v>
      </c>
      <c r="K887" t="n">
        <v>59.89</v>
      </c>
      <c r="L887" t="n">
        <v>9.75</v>
      </c>
      <c r="M887" t="n">
        <v>6</v>
      </c>
      <c r="N887" t="n">
        <v>75.45999999999999</v>
      </c>
      <c r="O887" t="n">
        <v>34779.51</v>
      </c>
      <c r="P887" t="n">
        <v>83.81</v>
      </c>
      <c r="Q887" t="n">
        <v>202.82</v>
      </c>
      <c r="R887" t="n">
        <v>21.84</v>
      </c>
      <c r="S887" t="n">
        <v>13.89</v>
      </c>
      <c r="T887" t="n">
        <v>2279.62</v>
      </c>
      <c r="U887" t="n">
        <v>0.64</v>
      </c>
      <c r="V887" t="n">
        <v>0.75</v>
      </c>
      <c r="W887" t="n">
        <v>0.65</v>
      </c>
      <c r="X887" t="n">
        <v>0.13</v>
      </c>
      <c r="Y887" t="n">
        <v>1</v>
      </c>
      <c r="Z887" t="n">
        <v>10</v>
      </c>
    </row>
    <row r="888">
      <c r="A888" t="n">
        <v>36</v>
      </c>
      <c r="B888" t="n">
        <v>135</v>
      </c>
      <c r="C888" t="inlineStr">
        <is>
          <t xml:space="preserve">CONCLUIDO	</t>
        </is>
      </c>
      <c r="D888" t="n">
        <v>11.9574</v>
      </c>
      <c r="E888" t="n">
        <v>8.359999999999999</v>
      </c>
      <c r="F888" t="n">
        <v>5.16</v>
      </c>
      <c r="G888" t="n">
        <v>44.2</v>
      </c>
      <c r="H888" t="n">
        <v>0.63</v>
      </c>
      <c r="I888" t="n">
        <v>7</v>
      </c>
      <c r="J888" t="n">
        <v>280.59</v>
      </c>
      <c r="K888" t="n">
        <v>59.89</v>
      </c>
      <c r="L888" t="n">
        <v>10</v>
      </c>
      <c r="M888" t="n">
        <v>5</v>
      </c>
      <c r="N888" t="n">
        <v>75.7</v>
      </c>
      <c r="O888" t="n">
        <v>34840.27</v>
      </c>
      <c r="P888" t="n">
        <v>83.34999999999999</v>
      </c>
      <c r="Q888" t="n">
        <v>202.81</v>
      </c>
      <c r="R888" t="n">
        <v>21.27</v>
      </c>
      <c r="S888" t="n">
        <v>13.89</v>
      </c>
      <c r="T888" t="n">
        <v>2000.56</v>
      </c>
      <c r="U888" t="n">
        <v>0.65</v>
      </c>
      <c r="V888" t="n">
        <v>0.75</v>
      </c>
      <c r="W888" t="n">
        <v>0.65</v>
      </c>
      <c r="X888" t="n">
        <v>0.12</v>
      </c>
      <c r="Y888" t="n">
        <v>1</v>
      </c>
      <c r="Z888" t="n">
        <v>10</v>
      </c>
    </row>
    <row r="889">
      <c r="A889" t="n">
        <v>37</v>
      </c>
      <c r="B889" t="n">
        <v>135</v>
      </c>
      <c r="C889" t="inlineStr">
        <is>
          <t xml:space="preserve">CONCLUIDO	</t>
        </is>
      </c>
      <c r="D889" t="n">
        <v>11.9518</v>
      </c>
      <c r="E889" t="n">
        <v>8.369999999999999</v>
      </c>
      <c r="F889" t="n">
        <v>5.16</v>
      </c>
      <c r="G889" t="n">
        <v>44.23</v>
      </c>
      <c r="H889" t="n">
        <v>0.65</v>
      </c>
      <c r="I889" t="n">
        <v>7</v>
      </c>
      <c r="J889" t="n">
        <v>281.08</v>
      </c>
      <c r="K889" t="n">
        <v>59.89</v>
      </c>
      <c r="L889" t="n">
        <v>10.25</v>
      </c>
      <c r="M889" t="n">
        <v>5</v>
      </c>
      <c r="N889" t="n">
        <v>75.95</v>
      </c>
      <c r="O889" t="n">
        <v>34901.13</v>
      </c>
      <c r="P889" t="n">
        <v>83.41</v>
      </c>
      <c r="Q889" t="n">
        <v>202.81</v>
      </c>
      <c r="R889" t="n">
        <v>21.43</v>
      </c>
      <c r="S889" t="n">
        <v>13.89</v>
      </c>
      <c r="T889" t="n">
        <v>2078.06</v>
      </c>
      <c r="U889" t="n">
        <v>0.65</v>
      </c>
      <c r="V889" t="n">
        <v>0.75</v>
      </c>
      <c r="W889" t="n">
        <v>0.65</v>
      </c>
      <c r="X889" t="n">
        <v>0.12</v>
      </c>
      <c r="Y889" t="n">
        <v>1</v>
      </c>
      <c r="Z889" t="n">
        <v>10</v>
      </c>
    </row>
    <row r="890">
      <c r="A890" t="n">
        <v>38</v>
      </c>
      <c r="B890" t="n">
        <v>135</v>
      </c>
      <c r="C890" t="inlineStr">
        <is>
          <t xml:space="preserve">CONCLUIDO	</t>
        </is>
      </c>
      <c r="D890" t="n">
        <v>11.9657</v>
      </c>
      <c r="E890" t="n">
        <v>8.359999999999999</v>
      </c>
      <c r="F890" t="n">
        <v>5.15</v>
      </c>
      <c r="G890" t="n">
        <v>44.15</v>
      </c>
      <c r="H890" t="n">
        <v>0.66</v>
      </c>
      <c r="I890" t="n">
        <v>7</v>
      </c>
      <c r="J890" t="n">
        <v>281.58</v>
      </c>
      <c r="K890" t="n">
        <v>59.89</v>
      </c>
      <c r="L890" t="n">
        <v>10.5</v>
      </c>
      <c r="M890" t="n">
        <v>5</v>
      </c>
      <c r="N890" t="n">
        <v>76.19</v>
      </c>
      <c r="O890" t="n">
        <v>34962.08</v>
      </c>
      <c r="P890" t="n">
        <v>83.36</v>
      </c>
      <c r="Q890" t="n">
        <v>202.81</v>
      </c>
      <c r="R890" t="n">
        <v>21.03</v>
      </c>
      <c r="S890" t="n">
        <v>13.89</v>
      </c>
      <c r="T890" t="n">
        <v>1879.32</v>
      </c>
      <c r="U890" t="n">
        <v>0.66</v>
      </c>
      <c r="V890" t="n">
        <v>0.75</v>
      </c>
      <c r="W890" t="n">
        <v>0.65</v>
      </c>
      <c r="X890" t="n">
        <v>0.11</v>
      </c>
      <c r="Y890" t="n">
        <v>1</v>
      </c>
      <c r="Z890" t="n">
        <v>10</v>
      </c>
    </row>
    <row r="891">
      <c r="A891" t="n">
        <v>39</v>
      </c>
      <c r="B891" t="n">
        <v>135</v>
      </c>
      <c r="C891" t="inlineStr">
        <is>
          <t xml:space="preserve">CONCLUIDO	</t>
        </is>
      </c>
      <c r="D891" t="n">
        <v>11.9502</v>
      </c>
      <c r="E891" t="n">
        <v>8.369999999999999</v>
      </c>
      <c r="F891" t="n">
        <v>5.16</v>
      </c>
      <c r="G891" t="n">
        <v>44.24</v>
      </c>
      <c r="H891" t="n">
        <v>0.68</v>
      </c>
      <c r="I891" t="n">
        <v>7</v>
      </c>
      <c r="J891" t="n">
        <v>282.07</v>
      </c>
      <c r="K891" t="n">
        <v>59.89</v>
      </c>
      <c r="L891" t="n">
        <v>10.75</v>
      </c>
      <c r="M891" t="n">
        <v>5</v>
      </c>
      <c r="N891" t="n">
        <v>76.44</v>
      </c>
      <c r="O891" t="n">
        <v>35023.13</v>
      </c>
      <c r="P891" t="n">
        <v>83.56999999999999</v>
      </c>
      <c r="Q891" t="n">
        <v>202.85</v>
      </c>
      <c r="R891" t="n">
        <v>21.4</v>
      </c>
      <c r="S891" t="n">
        <v>13.89</v>
      </c>
      <c r="T891" t="n">
        <v>2064.12</v>
      </c>
      <c r="U891" t="n">
        <v>0.65</v>
      </c>
      <c r="V891" t="n">
        <v>0.75</v>
      </c>
      <c r="W891" t="n">
        <v>0.65</v>
      </c>
      <c r="X891" t="n">
        <v>0.12</v>
      </c>
      <c r="Y891" t="n">
        <v>1</v>
      </c>
      <c r="Z891" t="n">
        <v>10</v>
      </c>
    </row>
    <row r="892">
      <c r="A892" t="n">
        <v>40</v>
      </c>
      <c r="B892" t="n">
        <v>135</v>
      </c>
      <c r="C892" t="inlineStr">
        <is>
          <t xml:space="preserve">CONCLUIDO	</t>
        </is>
      </c>
      <c r="D892" t="n">
        <v>11.9514</v>
      </c>
      <c r="E892" t="n">
        <v>8.369999999999999</v>
      </c>
      <c r="F892" t="n">
        <v>5.16</v>
      </c>
      <c r="G892" t="n">
        <v>44.23</v>
      </c>
      <c r="H892" t="n">
        <v>0.6899999999999999</v>
      </c>
      <c r="I892" t="n">
        <v>7</v>
      </c>
      <c r="J892" t="n">
        <v>282.57</v>
      </c>
      <c r="K892" t="n">
        <v>59.89</v>
      </c>
      <c r="L892" t="n">
        <v>11</v>
      </c>
      <c r="M892" t="n">
        <v>5</v>
      </c>
      <c r="N892" t="n">
        <v>76.68000000000001</v>
      </c>
      <c r="O892" t="n">
        <v>35084.28</v>
      </c>
      <c r="P892" t="n">
        <v>83.58</v>
      </c>
      <c r="Q892" t="n">
        <v>202.81</v>
      </c>
      <c r="R892" t="n">
        <v>21.43</v>
      </c>
      <c r="S892" t="n">
        <v>13.89</v>
      </c>
      <c r="T892" t="n">
        <v>2081.47</v>
      </c>
      <c r="U892" t="n">
        <v>0.65</v>
      </c>
      <c r="V892" t="n">
        <v>0.75</v>
      </c>
      <c r="W892" t="n">
        <v>0.65</v>
      </c>
      <c r="X892" t="n">
        <v>0.12</v>
      </c>
      <c r="Y892" t="n">
        <v>1</v>
      </c>
      <c r="Z892" t="n">
        <v>10</v>
      </c>
    </row>
    <row r="893">
      <c r="A893" t="n">
        <v>41</v>
      </c>
      <c r="B893" t="n">
        <v>135</v>
      </c>
      <c r="C893" t="inlineStr">
        <is>
          <t xml:space="preserve">CONCLUIDO	</t>
        </is>
      </c>
      <c r="D893" t="n">
        <v>11.9562</v>
      </c>
      <c r="E893" t="n">
        <v>8.359999999999999</v>
      </c>
      <c r="F893" t="n">
        <v>5.16</v>
      </c>
      <c r="G893" t="n">
        <v>44.2</v>
      </c>
      <c r="H893" t="n">
        <v>0.71</v>
      </c>
      <c r="I893" t="n">
        <v>7</v>
      </c>
      <c r="J893" t="n">
        <v>283.06</v>
      </c>
      <c r="K893" t="n">
        <v>59.89</v>
      </c>
      <c r="L893" t="n">
        <v>11.25</v>
      </c>
      <c r="M893" t="n">
        <v>5</v>
      </c>
      <c r="N893" t="n">
        <v>76.93000000000001</v>
      </c>
      <c r="O893" t="n">
        <v>35145.53</v>
      </c>
      <c r="P893" t="n">
        <v>83.18000000000001</v>
      </c>
      <c r="Q893" t="n">
        <v>202.81</v>
      </c>
      <c r="R893" t="n">
        <v>21.29</v>
      </c>
      <c r="S893" t="n">
        <v>13.89</v>
      </c>
      <c r="T893" t="n">
        <v>2009.79</v>
      </c>
      <c r="U893" t="n">
        <v>0.65</v>
      </c>
      <c r="V893" t="n">
        <v>0.75</v>
      </c>
      <c r="W893" t="n">
        <v>0.65</v>
      </c>
      <c r="X893" t="n">
        <v>0.12</v>
      </c>
      <c r="Y893" t="n">
        <v>1</v>
      </c>
      <c r="Z893" t="n">
        <v>10</v>
      </c>
    </row>
    <row r="894">
      <c r="A894" t="n">
        <v>42</v>
      </c>
      <c r="B894" t="n">
        <v>135</v>
      </c>
      <c r="C894" t="inlineStr">
        <is>
          <t xml:space="preserve">CONCLUIDO	</t>
        </is>
      </c>
      <c r="D894" t="n">
        <v>11.9423</v>
      </c>
      <c r="E894" t="n">
        <v>8.369999999999999</v>
      </c>
      <c r="F894" t="n">
        <v>5.17</v>
      </c>
      <c r="G894" t="n">
        <v>44.29</v>
      </c>
      <c r="H894" t="n">
        <v>0.72</v>
      </c>
      <c r="I894" t="n">
        <v>7</v>
      </c>
      <c r="J894" t="n">
        <v>283.56</v>
      </c>
      <c r="K894" t="n">
        <v>59.89</v>
      </c>
      <c r="L894" t="n">
        <v>11.5</v>
      </c>
      <c r="M894" t="n">
        <v>5</v>
      </c>
      <c r="N894" t="n">
        <v>77.18000000000001</v>
      </c>
      <c r="O894" t="n">
        <v>35206.88</v>
      </c>
      <c r="P894" t="n">
        <v>83.18000000000001</v>
      </c>
      <c r="Q894" t="n">
        <v>202.81</v>
      </c>
      <c r="R894" t="n">
        <v>21.63</v>
      </c>
      <c r="S894" t="n">
        <v>13.89</v>
      </c>
      <c r="T894" t="n">
        <v>2179.37</v>
      </c>
      <c r="U894" t="n">
        <v>0.64</v>
      </c>
      <c r="V894" t="n">
        <v>0.75</v>
      </c>
      <c r="W894" t="n">
        <v>0.65</v>
      </c>
      <c r="X894" t="n">
        <v>0.13</v>
      </c>
      <c r="Y894" t="n">
        <v>1</v>
      </c>
      <c r="Z894" t="n">
        <v>10</v>
      </c>
    </row>
    <row r="895">
      <c r="A895" t="n">
        <v>43</v>
      </c>
      <c r="B895" t="n">
        <v>135</v>
      </c>
      <c r="C895" t="inlineStr">
        <is>
          <t xml:space="preserve">CONCLUIDO	</t>
        </is>
      </c>
      <c r="D895" t="n">
        <v>11.9431</v>
      </c>
      <c r="E895" t="n">
        <v>8.369999999999999</v>
      </c>
      <c r="F895" t="n">
        <v>5.17</v>
      </c>
      <c r="G895" t="n">
        <v>44.28</v>
      </c>
      <c r="H895" t="n">
        <v>0.74</v>
      </c>
      <c r="I895" t="n">
        <v>7</v>
      </c>
      <c r="J895" t="n">
        <v>284.06</v>
      </c>
      <c r="K895" t="n">
        <v>59.89</v>
      </c>
      <c r="L895" t="n">
        <v>11.75</v>
      </c>
      <c r="M895" t="n">
        <v>5</v>
      </c>
      <c r="N895" t="n">
        <v>77.42</v>
      </c>
      <c r="O895" t="n">
        <v>35268.32</v>
      </c>
      <c r="P895" t="n">
        <v>82.98</v>
      </c>
      <c r="Q895" t="n">
        <v>202.81</v>
      </c>
      <c r="R895" t="n">
        <v>21.7</v>
      </c>
      <c r="S895" t="n">
        <v>13.89</v>
      </c>
      <c r="T895" t="n">
        <v>2216.38</v>
      </c>
      <c r="U895" t="n">
        <v>0.64</v>
      </c>
      <c r="V895" t="n">
        <v>0.75</v>
      </c>
      <c r="W895" t="n">
        <v>0.65</v>
      </c>
      <c r="X895" t="n">
        <v>0.13</v>
      </c>
      <c r="Y895" t="n">
        <v>1</v>
      </c>
      <c r="Z895" t="n">
        <v>10</v>
      </c>
    </row>
    <row r="896">
      <c r="A896" t="n">
        <v>44</v>
      </c>
      <c r="B896" t="n">
        <v>135</v>
      </c>
      <c r="C896" t="inlineStr">
        <is>
          <t xml:space="preserve">CONCLUIDO	</t>
        </is>
      </c>
      <c r="D896" t="n">
        <v>12.0599</v>
      </c>
      <c r="E896" t="n">
        <v>8.289999999999999</v>
      </c>
      <c r="F896" t="n">
        <v>5.14</v>
      </c>
      <c r="G896" t="n">
        <v>51.36</v>
      </c>
      <c r="H896" t="n">
        <v>0.75</v>
      </c>
      <c r="I896" t="n">
        <v>6</v>
      </c>
      <c r="J896" t="n">
        <v>284.56</v>
      </c>
      <c r="K896" t="n">
        <v>59.89</v>
      </c>
      <c r="L896" t="n">
        <v>12</v>
      </c>
      <c r="M896" t="n">
        <v>4</v>
      </c>
      <c r="N896" t="n">
        <v>77.67</v>
      </c>
      <c r="O896" t="n">
        <v>35329.87</v>
      </c>
      <c r="P896" t="n">
        <v>82.42</v>
      </c>
      <c r="Q896" t="n">
        <v>202.81</v>
      </c>
      <c r="R896" t="n">
        <v>20.65</v>
      </c>
      <c r="S896" t="n">
        <v>13.89</v>
      </c>
      <c r="T896" t="n">
        <v>1694.03</v>
      </c>
      <c r="U896" t="n">
        <v>0.67</v>
      </c>
      <c r="V896" t="n">
        <v>0.75</v>
      </c>
      <c r="W896" t="n">
        <v>0.65</v>
      </c>
      <c r="X896" t="n">
        <v>0.1</v>
      </c>
      <c r="Y896" t="n">
        <v>1</v>
      </c>
      <c r="Z896" t="n">
        <v>10</v>
      </c>
    </row>
    <row r="897">
      <c r="A897" t="n">
        <v>45</v>
      </c>
      <c r="B897" t="n">
        <v>135</v>
      </c>
      <c r="C897" t="inlineStr">
        <is>
          <t xml:space="preserve">CONCLUIDO	</t>
        </is>
      </c>
      <c r="D897" t="n">
        <v>12.0587</v>
      </c>
      <c r="E897" t="n">
        <v>8.289999999999999</v>
      </c>
      <c r="F897" t="n">
        <v>5.14</v>
      </c>
      <c r="G897" t="n">
        <v>51.36</v>
      </c>
      <c r="H897" t="n">
        <v>0.77</v>
      </c>
      <c r="I897" t="n">
        <v>6</v>
      </c>
      <c r="J897" t="n">
        <v>285.06</v>
      </c>
      <c r="K897" t="n">
        <v>59.89</v>
      </c>
      <c r="L897" t="n">
        <v>12.25</v>
      </c>
      <c r="M897" t="n">
        <v>4</v>
      </c>
      <c r="N897" t="n">
        <v>77.92</v>
      </c>
      <c r="O897" t="n">
        <v>35391.51</v>
      </c>
      <c r="P897" t="n">
        <v>82.40000000000001</v>
      </c>
      <c r="Q897" t="n">
        <v>202.81</v>
      </c>
      <c r="R897" t="n">
        <v>20.69</v>
      </c>
      <c r="S897" t="n">
        <v>13.89</v>
      </c>
      <c r="T897" t="n">
        <v>1713.1</v>
      </c>
      <c r="U897" t="n">
        <v>0.67</v>
      </c>
      <c r="V897" t="n">
        <v>0.75</v>
      </c>
      <c r="W897" t="n">
        <v>0.65</v>
      </c>
      <c r="X897" t="n">
        <v>0.1</v>
      </c>
      <c r="Y897" t="n">
        <v>1</v>
      </c>
      <c r="Z897" t="n">
        <v>10</v>
      </c>
    </row>
    <row r="898">
      <c r="A898" t="n">
        <v>46</v>
      </c>
      <c r="B898" t="n">
        <v>135</v>
      </c>
      <c r="C898" t="inlineStr">
        <is>
          <t xml:space="preserve">CONCLUIDO	</t>
        </is>
      </c>
      <c r="D898" t="n">
        <v>12.0518</v>
      </c>
      <c r="E898" t="n">
        <v>8.300000000000001</v>
      </c>
      <c r="F898" t="n">
        <v>5.14</v>
      </c>
      <c r="G898" t="n">
        <v>51.41</v>
      </c>
      <c r="H898" t="n">
        <v>0.78</v>
      </c>
      <c r="I898" t="n">
        <v>6</v>
      </c>
      <c r="J898" t="n">
        <v>285.56</v>
      </c>
      <c r="K898" t="n">
        <v>59.89</v>
      </c>
      <c r="L898" t="n">
        <v>12.5</v>
      </c>
      <c r="M898" t="n">
        <v>4</v>
      </c>
      <c r="N898" t="n">
        <v>78.17</v>
      </c>
      <c r="O898" t="n">
        <v>35453.26</v>
      </c>
      <c r="P898" t="n">
        <v>82.42</v>
      </c>
      <c r="Q898" t="n">
        <v>202.81</v>
      </c>
      <c r="R898" t="n">
        <v>20.79</v>
      </c>
      <c r="S898" t="n">
        <v>13.89</v>
      </c>
      <c r="T898" t="n">
        <v>1765.52</v>
      </c>
      <c r="U898" t="n">
        <v>0.67</v>
      </c>
      <c r="V898" t="n">
        <v>0.75</v>
      </c>
      <c r="W898" t="n">
        <v>0.65</v>
      </c>
      <c r="X898" t="n">
        <v>0.1</v>
      </c>
      <c r="Y898" t="n">
        <v>1</v>
      </c>
      <c r="Z898" t="n">
        <v>10</v>
      </c>
    </row>
    <row r="899">
      <c r="A899" t="n">
        <v>47</v>
      </c>
      <c r="B899" t="n">
        <v>135</v>
      </c>
      <c r="C899" t="inlineStr">
        <is>
          <t xml:space="preserve">CONCLUIDO	</t>
        </is>
      </c>
      <c r="D899" t="n">
        <v>12.0627</v>
      </c>
      <c r="E899" t="n">
        <v>8.289999999999999</v>
      </c>
      <c r="F899" t="n">
        <v>5.13</v>
      </c>
      <c r="G899" t="n">
        <v>51.34</v>
      </c>
      <c r="H899" t="n">
        <v>0.79</v>
      </c>
      <c r="I899" t="n">
        <v>6</v>
      </c>
      <c r="J899" t="n">
        <v>286.06</v>
      </c>
      <c r="K899" t="n">
        <v>59.89</v>
      </c>
      <c r="L899" t="n">
        <v>12.75</v>
      </c>
      <c r="M899" t="n">
        <v>4</v>
      </c>
      <c r="N899" t="n">
        <v>78.42</v>
      </c>
      <c r="O899" t="n">
        <v>35515.1</v>
      </c>
      <c r="P899" t="n">
        <v>82.41</v>
      </c>
      <c r="Q899" t="n">
        <v>202.84</v>
      </c>
      <c r="R899" t="n">
        <v>20.68</v>
      </c>
      <c r="S899" t="n">
        <v>13.89</v>
      </c>
      <c r="T899" t="n">
        <v>1708</v>
      </c>
      <c r="U899" t="n">
        <v>0.67</v>
      </c>
      <c r="V899" t="n">
        <v>0.75</v>
      </c>
      <c r="W899" t="n">
        <v>0.64</v>
      </c>
      <c r="X899" t="n">
        <v>0.1</v>
      </c>
      <c r="Y899" t="n">
        <v>1</v>
      </c>
      <c r="Z899" t="n">
        <v>10</v>
      </c>
    </row>
    <row r="900">
      <c r="A900" t="n">
        <v>48</v>
      </c>
      <c r="B900" t="n">
        <v>135</v>
      </c>
      <c r="C900" t="inlineStr">
        <is>
          <t xml:space="preserve">CONCLUIDO	</t>
        </is>
      </c>
      <c r="D900" t="n">
        <v>12.068</v>
      </c>
      <c r="E900" t="n">
        <v>8.289999999999999</v>
      </c>
      <c r="F900" t="n">
        <v>5.13</v>
      </c>
      <c r="G900" t="n">
        <v>51.3</v>
      </c>
      <c r="H900" t="n">
        <v>0.8100000000000001</v>
      </c>
      <c r="I900" t="n">
        <v>6</v>
      </c>
      <c r="J900" t="n">
        <v>286.56</v>
      </c>
      <c r="K900" t="n">
        <v>59.89</v>
      </c>
      <c r="L900" t="n">
        <v>13</v>
      </c>
      <c r="M900" t="n">
        <v>4</v>
      </c>
      <c r="N900" t="n">
        <v>78.68000000000001</v>
      </c>
      <c r="O900" t="n">
        <v>35577.18</v>
      </c>
      <c r="P900" t="n">
        <v>82.18000000000001</v>
      </c>
      <c r="Q900" t="n">
        <v>202.81</v>
      </c>
      <c r="R900" t="n">
        <v>20.53</v>
      </c>
      <c r="S900" t="n">
        <v>13.89</v>
      </c>
      <c r="T900" t="n">
        <v>1635.81</v>
      </c>
      <c r="U900" t="n">
        <v>0.68</v>
      </c>
      <c r="V900" t="n">
        <v>0.75</v>
      </c>
      <c r="W900" t="n">
        <v>0.65</v>
      </c>
      <c r="X900" t="n">
        <v>0.09</v>
      </c>
      <c r="Y900" t="n">
        <v>1</v>
      </c>
      <c r="Z900" t="n">
        <v>10</v>
      </c>
    </row>
    <row r="901">
      <c r="A901" t="n">
        <v>49</v>
      </c>
      <c r="B901" t="n">
        <v>135</v>
      </c>
      <c r="C901" t="inlineStr">
        <is>
          <t xml:space="preserve">CONCLUIDO	</t>
        </is>
      </c>
      <c r="D901" t="n">
        <v>12.0546</v>
      </c>
      <c r="E901" t="n">
        <v>8.300000000000001</v>
      </c>
      <c r="F901" t="n">
        <v>5.14</v>
      </c>
      <c r="G901" t="n">
        <v>51.39</v>
      </c>
      <c r="H901" t="n">
        <v>0.82</v>
      </c>
      <c r="I901" t="n">
        <v>6</v>
      </c>
      <c r="J901" t="n">
        <v>287.07</v>
      </c>
      <c r="K901" t="n">
        <v>59.89</v>
      </c>
      <c r="L901" t="n">
        <v>13.25</v>
      </c>
      <c r="M901" t="n">
        <v>4</v>
      </c>
      <c r="N901" t="n">
        <v>78.93000000000001</v>
      </c>
      <c r="O901" t="n">
        <v>35639.23</v>
      </c>
      <c r="P901" t="n">
        <v>82.23999999999999</v>
      </c>
      <c r="Q901" t="n">
        <v>202.83</v>
      </c>
      <c r="R901" t="n">
        <v>20.72</v>
      </c>
      <c r="S901" t="n">
        <v>13.89</v>
      </c>
      <c r="T901" t="n">
        <v>1732.03</v>
      </c>
      <c r="U901" t="n">
        <v>0.67</v>
      </c>
      <c r="V901" t="n">
        <v>0.75</v>
      </c>
      <c r="W901" t="n">
        <v>0.65</v>
      </c>
      <c r="X901" t="n">
        <v>0.1</v>
      </c>
      <c r="Y901" t="n">
        <v>1</v>
      </c>
      <c r="Z901" t="n">
        <v>10</v>
      </c>
    </row>
    <row r="902">
      <c r="A902" t="n">
        <v>50</v>
      </c>
      <c r="B902" t="n">
        <v>135</v>
      </c>
      <c r="C902" t="inlineStr">
        <is>
          <t xml:space="preserve">CONCLUIDO	</t>
        </is>
      </c>
      <c r="D902" t="n">
        <v>12.0563</v>
      </c>
      <c r="E902" t="n">
        <v>8.289999999999999</v>
      </c>
      <c r="F902" t="n">
        <v>5.14</v>
      </c>
      <c r="G902" t="n">
        <v>51.38</v>
      </c>
      <c r="H902" t="n">
        <v>0.84</v>
      </c>
      <c r="I902" t="n">
        <v>6</v>
      </c>
      <c r="J902" t="n">
        <v>287.57</v>
      </c>
      <c r="K902" t="n">
        <v>59.89</v>
      </c>
      <c r="L902" t="n">
        <v>13.5</v>
      </c>
      <c r="M902" t="n">
        <v>4</v>
      </c>
      <c r="N902" t="n">
        <v>79.18000000000001</v>
      </c>
      <c r="O902" t="n">
        <v>35701.38</v>
      </c>
      <c r="P902" t="n">
        <v>82.17</v>
      </c>
      <c r="Q902" t="n">
        <v>202.81</v>
      </c>
      <c r="R902" t="n">
        <v>20.72</v>
      </c>
      <c r="S902" t="n">
        <v>13.89</v>
      </c>
      <c r="T902" t="n">
        <v>1731.28</v>
      </c>
      <c r="U902" t="n">
        <v>0.67</v>
      </c>
      <c r="V902" t="n">
        <v>0.75</v>
      </c>
      <c r="W902" t="n">
        <v>0.65</v>
      </c>
      <c r="X902" t="n">
        <v>0.1</v>
      </c>
      <c r="Y902" t="n">
        <v>1</v>
      </c>
      <c r="Z902" t="n">
        <v>10</v>
      </c>
    </row>
    <row r="903">
      <c r="A903" t="n">
        <v>51</v>
      </c>
      <c r="B903" t="n">
        <v>135</v>
      </c>
      <c r="C903" t="inlineStr">
        <is>
          <t xml:space="preserve">CONCLUIDO	</t>
        </is>
      </c>
      <c r="D903" t="n">
        <v>12.0575</v>
      </c>
      <c r="E903" t="n">
        <v>8.289999999999999</v>
      </c>
      <c r="F903" t="n">
        <v>5.14</v>
      </c>
      <c r="G903" t="n">
        <v>51.37</v>
      </c>
      <c r="H903" t="n">
        <v>0.85</v>
      </c>
      <c r="I903" t="n">
        <v>6</v>
      </c>
      <c r="J903" t="n">
        <v>288.08</v>
      </c>
      <c r="K903" t="n">
        <v>59.89</v>
      </c>
      <c r="L903" t="n">
        <v>13.75</v>
      </c>
      <c r="M903" t="n">
        <v>4</v>
      </c>
      <c r="N903" t="n">
        <v>79.44</v>
      </c>
      <c r="O903" t="n">
        <v>35763.64</v>
      </c>
      <c r="P903" t="n">
        <v>82.08</v>
      </c>
      <c r="Q903" t="n">
        <v>202.81</v>
      </c>
      <c r="R903" t="n">
        <v>20.69</v>
      </c>
      <c r="S903" t="n">
        <v>13.89</v>
      </c>
      <c r="T903" t="n">
        <v>1715.28</v>
      </c>
      <c r="U903" t="n">
        <v>0.67</v>
      </c>
      <c r="V903" t="n">
        <v>0.75</v>
      </c>
      <c r="W903" t="n">
        <v>0.65</v>
      </c>
      <c r="X903" t="n">
        <v>0.1</v>
      </c>
      <c r="Y903" t="n">
        <v>1</v>
      </c>
      <c r="Z903" t="n">
        <v>10</v>
      </c>
    </row>
    <row r="904">
      <c r="A904" t="n">
        <v>52</v>
      </c>
      <c r="B904" t="n">
        <v>135</v>
      </c>
      <c r="C904" t="inlineStr">
        <is>
          <t xml:space="preserve">CONCLUIDO	</t>
        </is>
      </c>
      <c r="D904" t="n">
        <v>12.0551</v>
      </c>
      <c r="E904" t="n">
        <v>8.300000000000001</v>
      </c>
      <c r="F904" t="n">
        <v>5.14</v>
      </c>
      <c r="G904" t="n">
        <v>51.39</v>
      </c>
      <c r="H904" t="n">
        <v>0.86</v>
      </c>
      <c r="I904" t="n">
        <v>6</v>
      </c>
      <c r="J904" t="n">
        <v>288.58</v>
      </c>
      <c r="K904" t="n">
        <v>59.89</v>
      </c>
      <c r="L904" t="n">
        <v>14</v>
      </c>
      <c r="M904" t="n">
        <v>4</v>
      </c>
      <c r="N904" t="n">
        <v>79.69</v>
      </c>
      <c r="O904" t="n">
        <v>35826</v>
      </c>
      <c r="P904" t="n">
        <v>82.01000000000001</v>
      </c>
      <c r="Q904" t="n">
        <v>202.82</v>
      </c>
      <c r="R904" t="n">
        <v>20.75</v>
      </c>
      <c r="S904" t="n">
        <v>13.89</v>
      </c>
      <c r="T904" t="n">
        <v>1743.38</v>
      </c>
      <c r="U904" t="n">
        <v>0.67</v>
      </c>
      <c r="V904" t="n">
        <v>0.75</v>
      </c>
      <c r="W904" t="n">
        <v>0.65</v>
      </c>
      <c r="X904" t="n">
        <v>0.1</v>
      </c>
      <c r="Y904" t="n">
        <v>1</v>
      </c>
      <c r="Z904" t="n">
        <v>10</v>
      </c>
    </row>
    <row r="905">
      <c r="A905" t="n">
        <v>53</v>
      </c>
      <c r="B905" t="n">
        <v>135</v>
      </c>
      <c r="C905" t="inlineStr">
        <is>
          <t xml:space="preserve">CONCLUIDO	</t>
        </is>
      </c>
      <c r="D905" t="n">
        <v>12.0591</v>
      </c>
      <c r="E905" t="n">
        <v>8.289999999999999</v>
      </c>
      <c r="F905" t="n">
        <v>5.14</v>
      </c>
      <c r="G905" t="n">
        <v>51.36</v>
      </c>
      <c r="H905" t="n">
        <v>0.88</v>
      </c>
      <c r="I905" t="n">
        <v>6</v>
      </c>
      <c r="J905" t="n">
        <v>289.09</v>
      </c>
      <c r="K905" t="n">
        <v>59.89</v>
      </c>
      <c r="L905" t="n">
        <v>14.25</v>
      </c>
      <c r="M905" t="n">
        <v>4</v>
      </c>
      <c r="N905" t="n">
        <v>79.95</v>
      </c>
      <c r="O905" t="n">
        <v>35888.47</v>
      </c>
      <c r="P905" t="n">
        <v>81.73</v>
      </c>
      <c r="Q905" t="n">
        <v>202.83</v>
      </c>
      <c r="R905" t="n">
        <v>20.74</v>
      </c>
      <c r="S905" t="n">
        <v>13.89</v>
      </c>
      <c r="T905" t="n">
        <v>1738.8</v>
      </c>
      <c r="U905" t="n">
        <v>0.67</v>
      </c>
      <c r="V905" t="n">
        <v>0.75</v>
      </c>
      <c r="W905" t="n">
        <v>0.64</v>
      </c>
      <c r="X905" t="n">
        <v>0.1</v>
      </c>
      <c r="Y905" t="n">
        <v>1</v>
      </c>
      <c r="Z905" t="n">
        <v>10</v>
      </c>
    </row>
    <row r="906">
      <c r="A906" t="n">
        <v>54</v>
      </c>
      <c r="B906" t="n">
        <v>135</v>
      </c>
      <c r="C906" t="inlineStr">
        <is>
          <t xml:space="preserve">CONCLUIDO	</t>
        </is>
      </c>
      <c r="D906" t="n">
        <v>12.045</v>
      </c>
      <c r="E906" t="n">
        <v>8.300000000000001</v>
      </c>
      <c r="F906" t="n">
        <v>5.15</v>
      </c>
      <c r="G906" t="n">
        <v>51.46</v>
      </c>
      <c r="H906" t="n">
        <v>0.89</v>
      </c>
      <c r="I906" t="n">
        <v>6</v>
      </c>
      <c r="J906" t="n">
        <v>289.6</v>
      </c>
      <c r="K906" t="n">
        <v>59.89</v>
      </c>
      <c r="L906" t="n">
        <v>14.5</v>
      </c>
      <c r="M906" t="n">
        <v>4</v>
      </c>
      <c r="N906" t="n">
        <v>80.20999999999999</v>
      </c>
      <c r="O906" t="n">
        <v>35951.04</v>
      </c>
      <c r="P906" t="n">
        <v>81.79000000000001</v>
      </c>
      <c r="Q906" t="n">
        <v>202.81</v>
      </c>
      <c r="R906" t="n">
        <v>20.96</v>
      </c>
      <c r="S906" t="n">
        <v>13.89</v>
      </c>
      <c r="T906" t="n">
        <v>1849.79</v>
      </c>
      <c r="U906" t="n">
        <v>0.66</v>
      </c>
      <c r="V906" t="n">
        <v>0.75</v>
      </c>
      <c r="W906" t="n">
        <v>0.65</v>
      </c>
      <c r="X906" t="n">
        <v>0.11</v>
      </c>
      <c r="Y906" t="n">
        <v>1</v>
      </c>
      <c r="Z906" t="n">
        <v>10</v>
      </c>
    </row>
    <row r="907">
      <c r="A907" t="n">
        <v>55</v>
      </c>
      <c r="B907" t="n">
        <v>135</v>
      </c>
      <c r="C907" t="inlineStr">
        <is>
          <t xml:space="preserve">CONCLUIDO	</t>
        </is>
      </c>
      <c r="D907" t="n">
        <v>12.1519</v>
      </c>
      <c r="E907" t="n">
        <v>8.23</v>
      </c>
      <c r="F907" t="n">
        <v>5.12</v>
      </c>
      <c r="G907" t="n">
        <v>61.48</v>
      </c>
      <c r="H907" t="n">
        <v>0.91</v>
      </c>
      <c r="I907" t="n">
        <v>5</v>
      </c>
      <c r="J907" t="n">
        <v>290.1</v>
      </c>
      <c r="K907" t="n">
        <v>59.89</v>
      </c>
      <c r="L907" t="n">
        <v>14.75</v>
      </c>
      <c r="M907" t="n">
        <v>3</v>
      </c>
      <c r="N907" t="n">
        <v>80.47</v>
      </c>
      <c r="O907" t="n">
        <v>36013.72</v>
      </c>
      <c r="P907" t="n">
        <v>81.31999999999999</v>
      </c>
      <c r="Q907" t="n">
        <v>202.82</v>
      </c>
      <c r="R907" t="n">
        <v>20.28</v>
      </c>
      <c r="S907" t="n">
        <v>13.89</v>
      </c>
      <c r="T907" t="n">
        <v>1514.03</v>
      </c>
      <c r="U907" t="n">
        <v>0.6899999999999999</v>
      </c>
      <c r="V907" t="n">
        <v>0.76</v>
      </c>
      <c r="W907" t="n">
        <v>0.65</v>
      </c>
      <c r="X907" t="n">
        <v>0.09</v>
      </c>
      <c r="Y907" t="n">
        <v>1</v>
      </c>
      <c r="Z907" t="n">
        <v>10</v>
      </c>
    </row>
    <row r="908">
      <c r="A908" t="n">
        <v>56</v>
      </c>
      <c r="B908" t="n">
        <v>135</v>
      </c>
      <c r="C908" t="inlineStr">
        <is>
          <t xml:space="preserve">CONCLUIDO	</t>
        </is>
      </c>
      <c r="D908" t="n">
        <v>12.1535</v>
      </c>
      <c r="E908" t="n">
        <v>8.23</v>
      </c>
      <c r="F908" t="n">
        <v>5.12</v>
      </c>
      <c r="G908" t="n">
        <v>61.47</v>
      </c>
      <c r="H908" t="n">
        <v>0.92</v>
      </c>
      <c r="I908" t="n">
        <v>5</v>
      </c>
      <c r="J908" t="n">
        <v>290.61</v>
      </c>
      <c r="K908" t="n">
        <v>59.89</v>
      </c>
      <c r="L908" t="n">
        <v>15</v>
      </c>
      <c r="M908" t="n">
        <v>3</v>
      </c>
      <c r="N908" t="n">
        <v>80.73</v>
      </c>
      <c r="O908" t="n">
        <v>36076.5</v>
      </c>
      <c r="P908" t="n">
        <v>81.23999999999999</v>
      </c>
      <c r="Q908" t="n">
        <v>202.82</v>
      </c>
      <c r="R908" t="n">
        <v>20.28</v>
      </c>
      <c r="S908" t="n">
        <v>13.89</v>
      </c>
      <c r="T908" t="n">
        <v>1516.98</v>
      </c>
      <c r="U908" t="n">
        <v>0.68</v>
      </c>
      <c r="V908" t="n">
        <v>0.76</v>
      </c>
      <c r="W908" t="n">
        <v>0.64</v>
      </c>
      <c r="X908" t="n">
        <v>0.08</v>
      </c>
      <c r="Y908" t="n">
        <v>1</v>
      </c>
      <c r="Z908" t="n">
        <v>10</v>
      </c>
    </row>
    <row r="909">
      <c r="A909" t="n">
        <v>57</v>
      </c>
      <c r="B909" t="n">
        <v>135</v>
      </c>
      <c r="C909" t="inlineStr">
        <is>
          <t xml:space="preserve">CONCLUIDO	</t>
        </is>
      </c>
      <c r="D909" t="n">
        <v>12.1535</v>
      </c>
      <c r="E909" t="n">
        <v>8.23</v>
      </c>
      <c r="F909" t="n">
        <v>5.12</v>
      </c>
      <c r="G909" t="n">
        <v>61.47</v>
      </c>
      <c r="H909" t="n">
        <v>0.93</v>
      </c>
      <c r="I909" t="n">
        <v>5</v>
      </c>
      <c r="J909" t="n">
        <v>291.12</v>
      </c>
      <c r="K909" t="n">
        <v>59.89</v>
      </c>
      <c r="L909" t="n">
        <v>15.25</v>
      </c>
      <c r="M909" t="n">
        <v>3</v>
      </c>
      <c r="N909" t="n">
        <v>80.98999999999999</v>
      </c>
      <c r="O909" t="n">
        <v>36139.39</v>
      </c>
      <c r="P909" t="n">
        <v>81.23</v>
      </c>
      <c r="Q909" t="n">
        <v>202.81</v>
      </c>
      <c r="R909" t="n">
        <v>20.27</v>
      </c>
      <c r="S909" t="n">
        <v>13.89</v>
      </c>
      <c r="T909" t="n">
        <v>1507.98</v>
      </c>
      <c r="U909" t="n">
        <v>0.6899999999999999</v>
      </c>
      <c r="V909" t="n">
        <v>0.76</v>
      </c>
      <c r="W909" t="n">
        <v>0.65</v>
      </c>
      <c r="X909" t="n">
        <v>0.08</v>
      </c>
      <c r="Y909" t="n">
        <v>1</v>
      </c>
      <c r="Z909" t="n">
        <v>10</v>
      </c>
    </row>
    <row r="910">
      <c r="A910" t="n">
        <v>58</v>
      </c>
      <c r="B910" t="n">
        <v>135</v>
      </c>
      <c r="C910" t="inlineStr">
        <is>
          <t xml:space="preserve">CONCLUIDO	</t>
        </is>
      </c>
      <c r="D910" t="n">
        <v>12.1613</v>
      </c>
      <c r="E910" t="n">
        <v>8.220000000000001</v>
      </c>
      <c r="F910" t="n">
        <v>5.12</v>
      </c>
      <c r="G910" t="n">
        <v>61.4</v>
      </c>
      <c r="H910" t="n">
        <v>0.95</v>
      </c>
      <c r="I910" t="n">
        <v>5</v>
      </c>
      <c r="J910" t="n">
        <v>291.63</v>
      </c>
      <c r="K910" t="n">
        <v>59.89</v>
      </c>
      <c r="L910" t="n">
        <v>15.5</v>
      </c>
      <c r="M910" t="n">
        <v>3</v>
      </c>
      <c r="N910" t="n">
        <v>81.25</v>
      </c>
      <c r="O910" t="n">
        <v>36202.38</v>
      </c>
      <c r="P910" t="n">
        <v>81.04000000000001</v>
      </c>
      <c r="Q910" t="n">
        <v>202.81</v>
      </c>
      <c r="R910" t="n">
        <v>20.11</v>
      </c>
      <c r="S910" t="n">
        <v>13.89</v>
      </c>
      <c r="T910" t="n">
        <v>1431.06</v>
      </c>
      <c r="U910" t="n">
        <v>0.6899999999999999</v>
      </c>
      <c r="V910" t="n">
        <v>0.76</v>
      </c>
      <c r="W910" t="n">
        <v>0.64</v>
      </c>
      <c r="X910" t="n">
        <v>0.08</v>
      </c>
      <c r="Y910" t="n">
        <v>1</v>
      </c>
      <c r="Z910" t="n">
        <v>10</v>
      </c>
    </row>
    <row r="911">
      <c r="A911" t="n">
        <v>59</v>
      </c>
      <c r="B911" t="n">
        <v>135</v>
      </c>
      <c r="C911" t="inlineStr">
        <is>
          <t xml:space="preserve">CONCLUIDO	</t>
        </is>
      </c>
      <c r="D911" t="n">
        <v>12.1601</v>
      </c>
      <c r="E911" t="n">
        <v>8.220000000000001</v>
      </c>
      <c r="F911" t="n">
        <v>5.12</v>
      </c>
      <c r="G911" t="n">
        <v>61.41</v>
      </c>
      <c r="H911" t="n">
        <v>0.96</v>
      </c>
      <c r="I911" t="n">
        <v>5</v>
      </c>
      <c r="J911" t="n">
        <v>292.15</v>
      </c>
      <c r="K911" t="n">
        <v>59.89</v>
      </c>
      <c r="L911" t="n">
        <v>15.75</v>
      </c>
      <c r="M911" t="n">
        <v>3</v>
      </c>
      <c r="N911" t="n">
        <v>81.51000000000001</v>
      </c>
      <c r="O911" t="n">
        <v>36265.48</v>
      </c>
      <c r="P911" t="n">
        <v>81.09999999999999</v>
      </c>
      <c r="Q911" t="n">
        <v>202.81</v>
      </c>
      <c r="R911" t="n">
        <v>20.16</v>
      </c>
      <c r="S911" t="n">
        <v>13.89</v>
      </c>
      <c r="T911" t="n">
        <v>1455.68</v>
      </c>
      <c r="U911" t="n">
        <v>0.6899999999999999</v>
      </c>
      <c r="V911" t="n">
        <v>0.76</v>
      </c>
      <c r="W911" t="n">
        <v>0.64</v>
      </c>
      <c r="X911" t="n">
        <v>0.08</v>
      </c>
      <c r="Y911" t="n">
        <v>1</v>
      </c>
      <c r="Z911" t="n">
        <v>10</v>
      </c>
    </row>
    <row r="912">
      <c r="A912" t="n">
        <v>60</v>
      </c>
      <c r="B912" t="n">
        <v>135</v>
      </c>
      <c r="C912" t="inlineStr">
        <is>
          <t xml:space="preserve">CONCLUIDO	</t>
        </is>
      </c>
      <c r="D912" t="n">
        <v>12.1572</v>
      </c>
      <c r="E912" t="n">
        <v>8.23</v>
      </c>
      <c r="F912" t="n">
        <v>5.12</v>
      </c>
      <c r="G912" t="n">
        <v>61.44</v>
      </c>
      <c r="H912" t="n">
        <v>0.97</v>
      </c>
      <c r="I912" t="n">
        <v>5</v>
      </c>
      <c r="J912" t="n">
        <v>292.66</v>
      </c>
      <c r="K912" t="n">
        <v>59.89</v>
      </c>
      <c r="L912" t="n">
        <v>16</v>
      </c>
      <c r="M912" t="n">
        <v>3</v>
      </c>
      <c r="N912" t="n">
        <v>81.77</v>
      </c>
      <c r="O912" t="n">
        <v>36328.69</v>
      </c>
      <c r="P912" t="n">
        <v>81.33</v>
      </c>
      <c r="Q912" t="n">
        <v>202.81</v>
      </c>
      <c r="R912" t="n">
        <v>20.16</v>
      </c>
      <c r="S912" t="n">
        <v>13.89</v>
      </c>
      <c r="T912" t="n">
        <v>1452.47</v>
      </c>
      <c r="U912" t="n">
        <v>0.6899999999999999</v>
      </c>
      <c r="V912" t="n">
        <v>0.76</v>
      </c>
      <c r="W912" t="n">
        <v>0.65</v>
      </c>
      <c r="X912" t="n">
        <v>0.08</v>
      </c>
      <c r="Y912" t="n">
        <v>1</v>
      </c>
      <c r="Z912" t="n">
        <v>10</v>
      </c>
    </row>
    <row r="913">
      <c r="A913" t="n">
        <v>61</v>
      </c>
      <c r="B913" t="n">
        <v>135</v>
      </c>
      <c r="C913" t="inlineStr">
        <is>
          <t xml:space="preserve">CONCLUIDO	</t>
        </is>
      </c>
      <c r="D913" t="n">
        <v>12.1437</v>
      </c>
      <c r="E913" t="n">
        <v>8.23</v>
      </c>
      <c r="F913" t="n">
        <v>5.13</v>
      </c>
      <c r="G913" t="n">
        <v>61.55</v>
      </c>
      <c r="H913" t="n">
        <v>0.99</v>
      </c>
      <c r="I913" t="n">
        <v>5</v>
      </c>
      <c r="J913" t="n">
        <v>293.17</v>
      </c>
      <c r="K913" t="n">
        <v>59.89</v>
      </c>
      <c r="L913" t="n">
        <v>16.25</v>
      </c>
      <c r="M913" t="n">
        <v>3</v>
      </c>
      <c r="N913" t="n">
        <v>82.03</v>
      </c>
      <c r="O913" t="n">
        <v>36392.01</v>
      </c>
      <c r="P913" t="n">
        <v>81.43000000000001</v>
      </c>
      <c r="Q913" t="n">
        <v>202.81</v>
      </c>
      <c r="R913" t="n">
        <v>20.39</v>
      </c>
      <c r="S913" t="n">
        <v>13.89</v>
      </c>
      <c r="T913" t="n">
        <v>1571.52</v>
      </c>
      <c r="U913" t="n">
        <v>0.68</v>
      </c>
      <c r="V913" t="n">
        <v>0.75</v>
      </c>
      <c r="W913" t="n">
        <v>0.65</v>
      </c>
      <c r="X913" t="n">
        <v>0.09</v>
      </c>
      <c r="Y913" t="n">
        <v>1</v>
      </c>
      <c r="Z913" t="n">
        <v>10</v>
      </c>
    </row>
    <row r="914">
      <c r="A914" t="n">
        <v>62</v>
      </c>
      <c r="B914" t="n">
        <v>135</v>
      </c>
      <c r="C914" t="inlineStr">
        <is>
          <t xml:space="preserve">CONCLUIDO	</t>
        </is>
      </c>
      <c r="D914" t="n">
        <v>12.1564</v>
      </c>
      <c r="E914" t="n">
        <v>8.23</v>
      </c>
      <c r="F914" t="n">
        <v>5.12</v>
      </c>
      <c r="G914" t="n">
        <v>61.44</v>
      </c>
      <c r="H914" t="n">
        <v>1</v>
      </c>
      <c r="I914" t="n">
        <v>5</v>
      </c>
      <c r="J914" t="n">
        <v>293.69</v>
      </c>
      <c r="K914" t="n">
        <v>59.89</v>
      </c>
      <c r="L914" t="n">
        <v>16.5</v>
      </c>
      <c r="M914" t="n">
        <v>3</v>
      </c>
      <c r="N914" t="n">
        <v>82.3</v>
      </c>
      <c r="O914" t="n">
        <v>36455.44</v>
      </c>
      <c r="P914" t="n">
        <v>81.14</v>
      </c>
      <c r="Q914" t="n">
        <v>202.81</v>
      </c>
      <c r="R914" t="n">
        <v>20.29</v>
      </c>
      <c r="S914" t="n">
        <v>13.89</v>
      </c>
      <c r="T914" t="n">
        <v>1520.99</v>
      </c>
      <c r="U914" t="n">
        <v>0.68</v>
      </c>
      <c r="V914" t="n">
        <v>0.76</v>
      </c>
      <c r="W914" t="n">
        <v>0.64</v>
      </c>
      <c r="X914" t="n">
        <v>0.08</v>
      </c>
      <c r="Y914" t="n">
        <v>1</v>
      </c>
      <c r="Z914" t="n">
        <v>10</v>
      </c>
    </row>
    <row r="915">
      <c r="A915" t="n">
        <v>63</v>
      </c>
      <c r="B915" t="n">
        <v>135</v>
      </c>
      <c r="C915" t="inlineStr">
        <is>
          <t xml:space="preserve">CONCLUIDO	</t>
        </is>
      </c>
      <c r="D915" t="n">
        <v>12.147</v>
      </c>
      <c r="E915" t="n">
        <v>8.23</v>
      </c>
      <c r="F915" t="n">
        <v>5.13</v>
      </c>
      <c r="G915" t="n">
        <v>61.52</v>
      </c>
      <c r="H915" t="n">
        <v>1.01</v>
      </c>
      <c r="I915" t="n">
        <v>5</v>
      </c>
      <c r="J915" t="n">
        <v>294.2</v>
      </c>
      <c r="K915" t="n">
        <v>59.89</v>
      </c>
      <c r="L915" t="n">
        <v>16.75</v>
      </c>
      <c r="M915" t="n">
        <v>3</v>
      </c>
      <c r="N915" t="n">
        <v>82.56</v>
      </c>
      <c r="O915" t="n">
        <v>36518.97</v>
      </c>
      <c r="P915" t="n">
        <v>81.06</v>
      </c>
      <c r="Q915" t="n">
        <v>202.81</v>
      </c>
      <c r="R915" t="n">
        <v>20.36</v>
      </c>
      <c r="S915" t="n">
        <v>13.89</v>
      </c>
      <c r="T915" t="n">
        <v>1556.49</v>
      </c>
      <c r="U915" t="n">
        <v>0.68</v>
      </c>
      <c r="V915" t="n">
        <v>0.75</v>
      </c>
      <c r="W915" t="n">
        <v>0.65</v>
      </c>
      <c r="X915" t="n">
        <v>0.09</v>
      </c>
      <c r="Y915" t="n">
        <v>1</v>
      </c>
      <c r="Z915" t="n">
        <v>10</v>
      </c>
    </row>
    <row r="916">
      <c r="A916" t="n">
        <v>64</v>
      </c>
      <c r="B916" t="n">
        <v>135</v>
      </c>
      <c r="C916" t="inlineStr">
        <is>
          <t xml:space="preserve">CONCLUIDO	</t>
        </is>
      </c>
      <c r="D916" t="n">
        <v>12.154</v>
      </c>
      <c r="E916" t="n">
        <v>8.23</v>
      </c>
      <c r="F916" t="n">
        <v>5.12</v>
      </c>
      <c r="G916" t="n">
        <v>61.46</v>
      </c>
      <c r="H916" t="n">
        <v>1.03</v>
      </c>
      <c r="I916" t="n">
        <v>5</v>
      </c>
      <c r="J916" t="n">
        <v>294.72</v>
      </c>
      <c r="K916" t="n">
        <v>59.89</v>
      </c>
      <c r="L916" t="n">
        <v>17</v>
      </c>
      <c r="M916" t="n">
        <v>3</v>
      </c>
      <c r="N916" t="n">
        <v>82.83</v>
      </c>
      <c r="O916" t="n">
        <v>36582.62</v>
      </c>
      <c r="P916" t="n">
        <v>80.83</v>
      </c>
      <c r="Q916" t="n">
        <v>202.81</v>
      </c>
      <c r="R916" t="n">
        <v>20.28</v>
      </c>
      <c r="S916" t="n">
        <v>13.89</v>
      </c>
      <c r="T916" t="n">
        <v>1515.57</v>
      </c>
      <c r="U916" t="n">
        <v>0.68</v>
      </c>
      <c r="V916" t="n">
        <v>0.76</v>
      </c>
      <c r="W916" t="n">
        <v>0.64</v>
      </c>
      <c r="X916" t="n">
        <v>0.08</v>
      </c>
      <c r="Y916" t="n">
        <v>1</v>
      </c>
      <c r="Z916" t="n">
        <v>10</v>
      </c>
    </row>
    <row r="917">
      <c r="A917" t="n">
        <v>65</v>
      </c>
      <c r="B917" t="n">
        <v>135</v>
      </c>
      <c r="C917" t="inlineStr">
        <is>
          <t xml:space="preserve">CONCLUIDO	</t>
        </is>
      </c>
      <c r="D917" t="n">
        <v>12.1589</v>
      </c>
      <c r="E917" t="n">
        <v>8.220000000000001</v>
      </c>
      <c r="F917" t="n">
        <v>5.12</v>
      </c>
      <c r="G917" t="n">
        <v>61.42</v>
      </c>
      <c r="H917" t="n">
        <v>1.04</v>
      </c>
      <c r="I917" t="n">
        <v>5</v>
      </c>
      <c r="J917" t="n">
        <v>295.23</v>
      </c>
      <c r="K917" t="n">
        <v>59.89</v>
      </c>
      <c r="L917" t="n">
        <v>17.25</v>
      </c>
      <c r="M917" t="n">
        <v>3</v>
      </c>
      <c r="N917" t="n">
        <v>83.09999999999999</v>
      </c>
      <c r="O917" t="n">
        <v>36646.38</v>
      </c>
      <c r="P917" t="n">
        <v>80.63</v>
      </c>
      <c r="Q917" t="n">
        <v>202.81</v>
      </c>
      <c r="R917" t="n">
        <v>20.19</v>
      </c>
      <c r="S917" t="n">
        <v>13.89</v>
      </c>
      <c r="T917" t="n">
        <v>1469.97</v>
      </c>
      <c r="U917" t="n">
        <v>0.6899999999999999</v>
      </c>
      <c r="V917" t="n">
        <v>0.76</v>
      </c>
      <c r="W917" t="n">
        <v>0.64</v>
      </c>
      <c r="X917" t="n">
        <v>0.08</v>
      </c>
      <c r="Y917" t="n">
        <v>1</v>
      </c>
      <c r="Z917" t="n">
        <v>10</v>
      </c>
    </row>
    <row r="918">
      <c r="A918" t="n">
        <v>66</v>
      </c>
      <c r="B918" t="n">
        <v>135</v>
      </c>
      <c r="C918" t="inlineStr">
        <is>
          <t xml:space="preserve">CONCLUIDO	</t>
        </is>
      </c>
      <c r="D918" t="n">
        <v>12.1659</v>
      </c>
      <c r="E918" t="n">
        <v>8.220000000000001</v>
      </c>
      <c r="F918" t="n">
        <v>5.11</v>
      </c>
      <c r="G918" t="n">
        <v>61.37</v>
      </c>
      <c r="H918" t="n">
        <v>1.05</v>
      </c>
      <c r="I918" t="n">
        <v>5</v>
      </c>
      <c r="J918" t="n">
        <v>295.75</v>
      </c>
      <c r="K918" t="n">
        <v>59.89</v>
      </c>
      <c r="L918" t="n">
        <v>17.5</v>
      </c>
      <c r="M918" t="n">
        <v>3</v>
      </c>
      <c r="N918" t="n">
        <v>83.36</v>
      </c>
      <c r="O918" t="n">
        <v>36710.24</v>
      </c>
      <c r="P918" t="n">
        <v>80.23</v>
      </c>
      <c r="Q918" t="n">
        <v>202.81</v>
      </c>
      <c r="R918" t="n">
        <v>19.99</v>
      </c>
      <c r="S918" t="n">
        <v>13.89</v>
      </c>
      <c r="T918" t="n">
        <v>1368.98</v>
      </c>
      <c r="U918" t="n">
        <v>0.6899999999999999</v>
      </c>
      <c r="V918" t="n">
        <v>0.76</v>
      </c>
      <c r="W918" t="n">
        <v>0.65</v>
      </c>
      <c r="X918" t="n">
        <v>0.08</v>
      </c>
      <c r="Y918" t="n">
        <v>1</v>
      </c>
      <c r="Z918" t="n">
        <v>10</v>
      </c>
    </row>
    <row r="919">
      <c r="A919" t="n">
        <v>67</v>
      </c>
      <c r="B919" t="n">
        <v>135</v>
      </c>
      <c r="C919" t="inlineStr">
        <is>
          <t xml:space="preserve">CONCLUIDO	</t>
        </is>
      </c>
      <c r="D919" t="n">
        <v>12.1667</v>
      </c>
      <c r="E919" t="n">
        <v>8.220000000000001</v>
      </c>
      <c r="F919" t="n">
        <v>5.11</v>
      </c>
      <c r="G919" t="n">
        <v>61.36</v>
      </c>
      <c r="H919" t="n">
        <v>1.07</v>
      </c>
      <c r="I919" t="n">
        <v>5</v>
      </c>
      <c r="J919" t="n">
        <v>296.27</v>
      </c>
      <c r="K919" t="n">
        <v>59.89</v>
      </c>
      <c r="L919" t="n">
        <v>17.75</v>
      </c>
      <c r="M919" t="n">
        <v>3</v>
      </c>
      <c r="N919" t="n">
        <v>83.63</v>
      </c>
      <c r="O919" t="n">
        <v>36774.22</v>
      </c>
      <c r="P919" t="n">
        <v>79.84</v>
      </c>
      <c r="Q919" t="n">
        <v>202.81</v>
      </c>
      <c r="R919" t="n">
        <v>19.96</v>
      </c>
      <c r="S919" t="n">
        <v>13.89</v>
      </c>
      <c r="T919" t="n">
        <v>1353.07</v>
      </c>
      <c r="U919" t="n">
        <v>0.7</v>
      </c>
      <c r="V919" t="n">
        <v>0.76</v>
      </c>
      <c r="W919" t="n">
        <v>0.65</v>
      </c>
      <c r="X919" t="n">
        <v>0.08</v>
      </c>
      <c r="Y919" t="n">
        <v>1</v>
      </c>
      <c r="Z919" t="n">
        <v>10</v>
      </c>
    </row>
    <row r="920">
      <c r="A920" t="n">
        <v>68</v>
      </c>
      <c r="B920" t="n">
        <v>135</v>
      </c>
      <c r="C920" t="inlineStr">
        <is>
          <t xml:space="preserve">CONCLUIDO	</t>
        </is>
      </c>
      <c r="D920" t="n">
        <v>12.1679</v>
      </c>
      <c r="E920" t="n">
        <v>8.220000000000001</v>
      </c>
      <c r="F920" t="n">
        <v>5.11</v>
      </c>
      <c r="G920" t="n">
        <v>61.35</v>
      </c>
      <c r="H920" t="n">
        <v>1.08</v>
      </c>
      <c r="I920" t="n">
        <v>5</v>
      </c>
      <c r="J920" t="n">
        <v>296.79</v>
      </c>
      <c r="K920" t="n">
        <v>59.89</v>
      </c>
      <c r="L920" t="n">
        <v>18</v>
      </c>
      <c r="M920" t="n">
        <v>3</v>
      </c>
      <c r="N920" t="n">
        <v>83.90000000000001</v>
      </c>
      <c r="O920" t="n">
        <v>36838.32</v>
      </c>
      <c r="P920" t="n">
        <v>79.66</v>
      </c>
      <c r="Q920" t="n">
        <v>202.81</v>
      </c>
      <c r="R920" t="n">
        <v>19.95</v>
      </c>
      <c r="S920" t="n">
        <v>13.89</v>
      </c>
      <c r="T920" t="n">
        <v>1348.22</v>
      </c>
      <c r="U920" t="n">
        <v>0.7</v>
      </c>
      <c r="V920" t="n">
        <v>0.76</v>
      </c>
      <c r="W920" t="n">
        <v>0.64</v>
      </c>
      <c r="X920" t="n">
        <v>0.07000000000000001</v>
      </c>
      <c r="Y920" t="n">
        <v>1</v>
      </c>
      <c r="Z920" t="n">
        <v>10</v>
      </c>
    </row>
    <row r="921">
      <c r="A921" t="n">
        <v>69</v>
      </c>
      <c r="B921" t="n">
        <v>135</v>
      </c>
      <c r="C921" t="inlineStr">
        <is>
          <t xml:space="preserve">CONCLUIDO	</t>
        </is>
      </c>
      <c r="D921" t="n">
        <v>12.1552</v>
      </c>
      <c r="E921" t="n">
        <v>8.23</v>
      </c>
      <c r="F921" t="n">
        <v>5.12</v>
      </c>
      <c r="G921" t="n">
        <v>61.45</v>
      </c>
      <c r="H921" t="n">
        <v>1.09</v>
      </c>
      <c r="I921" t="n">
        <v>5</v>
      </c>
      <c r="J921" t="n">
        <v>297.31</v>
      </c>
      <c r="K921" t="n">
        <v>59.89</v>
      </c>
      <c r="L921" t="n">
        <v>18.25</v>
      </c>
      <c r="M921" t="n">
        <v>3</v>
      </c>
      <c r="N921" t="n">
        <v>84.17</v>
      </c>
      <c r="O921" t="n">
        <v>36902.52</v>
      </c>
      <c r="P921" t="n">
        <v>79.73999999999999</v>
      </c>
      <c r="Q921" t="n">
        <v>202.81</v>
      </c>
      <c r="R921" t="n">
        <v>20.17</v>
      </c>
      <c r="S921" t="n">
        <v>13.89</v>
      </c>
      <c r="T921" t="n">
        <v>1461.77</v>
      </c>
      <c r="U921" t="n">
        <v>0.6899999999999999</v>
      </c>
      <c r="V921" t="n">
        <v>0.76</v>
      </c>
      <c r="W921" t="n">
        <v>0.65</v>
      </c>
      <c r="X921" t="n">
        <v>0.08</v>
      </c>
      <c r="Y921" t="n">
        <v>1</v>
      </c>
      <c r="Z921" t="n">
        <v>10</v>
      </c>
    </row>
    <row r="922">
      <c r="A922" t="n">
        <v>70</v>
      </c>
      <c r="B922" t="n">
        <v>135</v>
      </c>
      <c r="C922" t="inlineStr">
        <is>
          <t xml:space="preserve">CONCLUIDO	</t>
        </is>
      </c>
      <c r="D922" t="n">
        <v>12.1556</v>
      </c>
      <c r="E922" t="n">
        <v>8.23</v>
      </c>
      <c r="F922" t="n">
        <v>5.12</v>
      </c>
      <c r="G922" t="n">
        <v>61.45</v>
      </c>
      <c r="H922" t="n">
        <v>1.11</v>
      </c>
      <c r="I922" t="n">
        <v>5</v>
      </c>
      <c r="J922" t="n">
        <v>297.83</v>
      </c>
      <c r="K922" t="n">
        <v>59.89</v>
      </c>
      <c r="L922" t="n">
        <v>18.5</v>
      </c>
      <c r="M922" t="n">
        <v>3</v>
      </c>
      <c r="N922" t="n">
        <v>84.45</v>
      </c>
      <c r="O922" t="n">
        <v>36966.84</v>
      </c>
      <c r="P922" t="n">
        <v>79.69</v>
      </c>
      <c r="Q922" t="n">
        <v>202.81</v>
      </c>
      <c r="R922" t="n">
        <v>20.28</v>
      </c>
      <c r="S922" t="n">
        <v>13.89</v>
      </c>
      <c r="T922" t="n">
        <v>1515.62</v>
      </c>
      <c r="U922" t="n">
        <v>0.68</v>
      </c>
      <c r="V922" t="n">
        <v>0.76</v>
      </c>
      <c r="W922" t="n">
        <v>0.64</v>
      </c>
      <c r="X922" t="n">
        <v>0.08</v>
      </c>
      <c r="Y922" t="n">
        <v>1</v>
      </c>
      <c r="Z922" t="n">
        <v>10</v>
      </c>
    </row>
    <row r="923">
      <c r="A923" t="n">
        <v>71</v>
      </c>
      <c r="B923" t="n">
        <v>135</v>
      </c>
      <c r="C923" t="inlineStr">
        <is>
          <t xml:space="preserve">CONCLUIDO	</t>
        </is>
      </c>
      <c r="D923" t="n">
        <v>12.1564</v>
      </c>
      <c r="E923" t="n">
        <v>8.23</v>
      </c>
      <c r="F923" t="n">
        <v>5.12</v>
      </c>
      <c r="G923" t="n">
        <v>61.44</v>
      </c>
      <c r="H923" t="n">
        <v>1.12</v>
      </c>
      <c r="I923" t="n">
        <v>5</v>
      </c>
      <c r="J923" t="n">
        <v>298.35</v>
      </c>
      <c r="K923" t="n">
        <v>59.89</v>
      </c>
      <c r="L923" t="n">
        <v>18.75</v>
      </c>
      <c r="M923" t="n">
        <v>3</v>
      </c>
      <c r="N923" t="n">
        <v>84.72</v>
      </c>
      <c r="O923" t="n">
        <v>37031.27</v>
      </c>
      <c r="P923" t="n">
        <v>79.31</v>
      </c>
      <c r="Q923" t="n">
        <v>202.81</v>
      </c>
      <c r="R923" t="n">
        <v>20.16</v>
      </c>
      <c r="S923" t="n">
        <v>13.89</v>
      </c>
      <c r="T923" t="n">
        <v>1453.78</v>
      </c>
      <c r="U923" t="n">
        <v>0.6899999999999999</v>
      </c>
      <c r="V923" t="n">
        <v>0.76</v>
      </c>
      <c r="W923" t="n">
        <v>0.65</v>
      </c>
      <c r="X923" t="n">
        <v>0.08</v>
      </c>
      <c r="Y923" t="n">
        <v>1</v>
      </c>
      <c r="Z923" t="n">
        <v>10</v>
      </c>
    </row>
    <row r="924">
      <c r="A924" t="n">
        <v>72</v>
      </c>
      <c r="B924" t="n">
        <v>135</v>
      </c>
      <c r="C924" t="inlineStr">
        <is>
          <t xml:space="preserve">CONCLUIDO	</t>
        </is>
      </c>
      <c r="D924" t="n">
        <v>12.2662</v>
      </c>
      <c r="E924" t="n">
        <v>8.15</v>
      </c>
      <c r="F924" t="n">
        <v>5.1</v>
      </c>
      <c r="G924" t="n">
        <v>76.45999999999999</v>
      </c>
      <c r="H924" t="n">
        <v>1.13</v>
      </c>
      <c r="I924" t="n">
        <v>4</v>
      </c>
      <c r="J924" t="n">
        <v>298.88</v>
      </c>
      <c r="K924" t="n">
        <v>59.89</v>
      </c>
      <c r="L924" t="n">
        <v>19</v>
      </c>
      <c r="M924" t="n">
        <v>2</v>
      </c>
      <c r="N924" t="n">
        <v>84.98999999999999</v>
      </c>
      <c r="O924" t="n">
        <v>37095.82</v>
      </c>
      <c r="P924" t="n">
        <v>78.87</v>
      </c>
      <c r="Q924" t="n">
        <v>202.81</v>
      </c>
      <c r="R924" t="n">
        <v>19.34</v>
      </c>
      <c r="S924" t="n">
        <v>13.89</v>
      </c>
      <c r="T924" t="n">
        <v>1048.2</v>
      </c>
      <c r="U924" t="n">
        <v>0.72</v>
      </c>
      <c r="V924" t="n">
        <v>0.76</v>
      </c>
      <c r="W924" t="n">
        <v>0.65</v>
      </c>
      <c r="X924" t="n">
        <v>0.06</v>
      </c>
      <c r="Y924" t="n">
        <v>1</v>
      </c>
      <c r="Z924" t="n">
        <v>10</v>
      </c>
    </row>
    <row r="925">
      <c r="A925" t="n">
        <v>73</v>
      </c>
      <c r="B925" t="n">
        <v>135</v>
      </c>
      <c r="C925" t="inlineStr">
        <is>
          <t xml:space="preserve">CONCLUIDO	</t>
        </is>
      </c>
      <c r="D925" t="n">
        <v>12.2649</v>
      </c>
      <c r="E925" t="n">
        <v>8.15</v>
      </c>
      <c r="F925" t="n">
        <v>5.1</v>
      </c>
      <c r="G925" t="n">
        <v>76.47</v>
      </c>
      <c r="H925" t="n">
        <v>1.15</v>
      </c>
      <c r="I925" t="n">
        <v>4</v>
      </c>
      <c r="J925" t="n">
        <v>299.4</v>
      </c>
      <c r="K925" t="n">
        <v>59.89</v>
      </c>
      <c r="L925" t="n">
        <v>19.25</v>
      </c>
      <c r="M925" t="n">
        <v>2</v>
      </c>
      <c r="N925" t="n">
        <v>85.27</v>
      </c>
      <c r="O925" t="n">
        <v>37160.49</v>
      </c>
      <c r="P925" t="n">
        <v>78.92</v>
      </c>
      <c r="Q925" t="n">
        <v>202.82</v>
      </c>
      <c r="R925" t="n">
        <v>19.43</v>
      </c>
      <c r="S925" t="n">
        <v>13.89</v>
      </c>
      <c r="T925" t="n">
        <v>1097.17</v>
      </c>
      <c r="U925" t="n">
        <v>0.71</v>
      </c>
      <c r="V925" t="n">
        <v>0.76</v>
      </c>
      <c r="W925" t="n">
        <v>0.65</v>
      </c>
      <c r="X925" t="n">
        <v>0.06</v>
      </c>
      <c r="Y925" t="n">
        <v>1</v>
      </c>
      <c r="Z925" t="n">
        <v>10</v>
      </c>
    </row>
    <row r="926">
      <c r="A926" t="n">
        <v>74</v>
      </c>
      <c r="B926" t="n">
        <v>135</v>
      </c>
      <c r="C926" t="inlineStr">
        <is>
          <t xml:space="preserve">CONCLUIDO	</t>
        </is>
      </c>
      <c r="D926" t="n">
        <v>12.2637</v>
      </c>
      <c r="E926" t="n">
        <v>8.15</v>
      </c>
      <c r="F926" t="n">
        <v>5.1</v>
      </c>
      <c r="G926" t="n">
        <v>76.48</v>
      </c>
      <c r="H926" t="n">
        <v>1.16</v>
      </c>
      <c r="I926" t="n">
        <v>4</v>
      </c>
      <c r="J926" t="n">
        <v>299.93</v>
      </c>
      <c r="K926" t="n">
        <v>59.89</v>
      </c>
      <c r="L926" t="n">
        <v>19.5</v>
      </c>
      <c r="M926" t="n">
        <v>2</v>
      </c>
      <c r="N926" t="n">
        <v>85.54000000000001</v>
      </c>
      <c r="O926" t="n">
        <v>37225.39</v>
      </c>
      <c r="P926" t="n">
        <v>79.08</v>
      </c>
      <c r="Q926" t="n">
        <v>202.81</v>
      </c>
      <c r="R926" t="n">
        <v>19.59</v>
      </c>
      <c r="S926" t="n">
        <v>13.89</v>
      </c>
      <c r="T926" t="n">
        <v>1174.09</v>
      </c>
      <c r="U926" t="n">
        <v>0.71</v>
      </c>
      <c r="V926" t="n">
        <v>0.76</v>
      </c>
      <c r="W926" t="n">
        <v>0.64</v>
      </c>
      <c r="X926" t="n">
        <v>0.06</v>
      </c>
      <c r="Y926" t="n">
        <v>1</v>
      </c>
      <c r="Z926" t="n">
        <v>10</v>
      </c>
    </row>
    <row r="927">
      <c r="A927" t="n">
        <v>75</v>
      </c>
      <c r="B927" t="n">
        <v>135</v>
      </c>
      <c r="C927" t="inlineStr">
        <is>
          <t xml:space="preserve">CONCLUIDO	</t>
        </is>
      </c>
      <c r="D927" t="n">
        <v>12.2674</v>
      </c>
      <c r="E927" t="n">
        <v>8.15</v>
      </c>
      <c r="F927" t="n">
        <v>5.1</v>
      </c>
      <c r="G927" t="n">
        <v>76.45</v>
      </c>
      <c r="H927" t="n">
        <v>1.17</v>
      </c>
      <c r="I927" t="n">
        <v>4</v>
      </c>
      <c r="J927" t="n">
        <v>300.45</v>
      </c>
      <c r="K927" t="n">
        <v>59.89</v>
      </c>
      <c r="L927" t="n">
        <v>19.75</v>
      </c>
      <c r="M927" t="n">
        <v>2</v>
      </c>
      <c r="N927" t="n">
        <v>85.81999999999999</v>
      </c>
      <c r="O927" t="n">
        <v>37290.29</v>
      </c>
      <c r="P927" t="n">
        <v>79.3</v>
      </c>
      <c r="Q927" t="n">
        <v>202.81</v>
      </c>
      <c r="R927" t="n">
        <v>19.43</v>
      </c>
      <c r="S927" t="n">
        <v>13.89</v>
      </c>
      <c r="T927" t="n">
        <v>1095.99</v>
      </c>
      <c r="U927" t="n">
        <v>0.71</v>
      </c>
      <c r="V927" t="n">
        <v>0.76</v>
      </c>
      <c r="W927" t="n">
        <v>0.64</v>
      </c>
      <c r="X927" t="n">
        <v>0.06</v>
      </c>
      <c r="Y927" t="n">
        <v>1</v>
      </c>
      <c r="Z927" t="n">
        <v>10</v>
      </c>
    </row>
    <row r="928">
      <c r="A928" t="n">
        <v>76</v>
      </c>
      <c r="B928" t="n">
        <v>135</v>
      </c>
      <c r="C928" t="inlineStr">
        <is>
          <t xml:space="preserve">CONCLUIDO	</t>
        </is>
      </c>
      <c r="D928" t="n">
        <v>12.2616</v>
      </c>
      <c r="E928" t="n">
        <v>8.16</v>
      </c>
      <c r="F928" t="n">
        <v>5.1</v>
      </c>
      <c r="G928" t="n">
        <v>76.5</v>
      </c>
      <c r="H928" t="n">
        <v>1.18</v>
      </c>
      <c r="I928" t="n">
        <v>4</v>
      </c>
      <c r="J928" t="n">
        <v>300.98</v>
      </c>
      <c r="K928" t="n">
        <v>59.89</v>
      </c>
      <c r="L928" t="n">
        <v>20</v>
      </c>
      <c r="M928" t="n">
        <v>2</v>
      </c>
      <c r="N928" t="n">
        <v>86.09</v>
      </c>
      <c r="O928" t="n">
        <v>37355.31</v>
      </c>
      <c r="P928" t="n">
        <v>79.40000000000001</v>
      </c>
      <c r="Q928" t="n">
        <v>202.83</v>
      </c>
      <c r="R928" t="n">
        <v>19.55</v>
      </c>
      <c r="S928" t="n">
        <v>13.89</v>
      </c>
      <c r="T928" t="n">
        <v>1155.39</v>
      </c>
      <c r="U928" t="n">
        <v>0.71</v>
      </c>
      <c r="V928" t="n">
        <v>0.76</v>
      </c>
      <c r="W928" t="n">
        <v>0.64</v>
      </c>
      <c r="X928" t="n">
        <v>0.06</v>
      </c>
      <c r="Y928" t="n">
        <v>1</v>
      </c>
      <c r="Z928" t="n">
        <v>10</v>
      </c>
    </row>
    <row r="929">
      <c r="A929" t="n">
        <v>77</v>
      </c>
      <c r="B929" t="n">
        <v>135</v>
      </c>
      <c r="C929" t="inlineStr">
        <is>
          <t xml:space="preserve">CONCLUIDO	</t>
        </is>
      </c>
      <c r="D929" t="n">
        <v>12.2587</v>
      </c>
      <c r="E929" t="n">
        <v>8.16</v>
      </c>
      <c r="F929" t="n">
        <v>5.1</v>
      </c>
      <c r="G929" t="n">
        <v>76.53</v>
      </c>
      <c r="H929" t="n">
        <v>1.2</v>
      </c>
      <c r="I929" t="n">
        <v>4</v>
      </c>
      <c r="J929" t="n">
        <v>301.51</v>
      </c>
      <c r="K929" t="n">
        <v>59.89</v>
      </c>
      <c r="L929" t="n">
        <v>20.25</v>
      </c>
      <c r="M929" t="n">
        <v>2</v>
      </c>
      <c r="N929" t="n">
        <v>86.37</v>
      </c>
      <c r="O929" t="n">
        <v>37420.44</v>
      </c>
      <c r="P929" t="n">
        <v>79.56</v>
      </c>
      <c r="Q929" t="n">
        <v>202.82</v>
      </c>
      <c r="R929" t="n">
        <v>19.64</v>
      </c>
      <c r="S929" t="n">
        <v>13.89</v>
      </c>
      <c r="T929" t="n">
        <v>1200.27</v>
      </c>
      <c r="U929" t="n">
        <v>0.71</v>
      </c>
      <c r="V929" t="n">
        <v>0.76</v>
      </c>
      <c r="W929" t="n">
        <v>0.64</v>
      </c>
      <c r="X929" t="n">
        <v>0.06</v>
      </c>
      <c r="Y929" t="n">
        <v>1</v>
      </c>
      <c r="Z929" t="n">
        <v>10</v>
      </c>
    </row>
    <row r="930">
      <c r="A930" t="n">
        <v>78</v>
      </c>
      <c r="B930" t="n">
        <v>135</v>
      </c>
      <c r="C930" t="inlineStr">
        <is>
          <t xml:space="preserve">CONCLUIDO	</t>
        </is>
      </c>
      <c r="D930" t="n">
        <v>12.2607</v>
      </c>
      <c r="E930" t="n">
        <v>8.16</v>
      </c>
      <c r="F930" t="n">
        <v>5.1</v>
      </c>
      <c r="G930" t="n">
        <v>76.51000000000001</v>
      </c>
      <c r="H930" t="n">
        <v>1.21</v>
      </c>
      <c r="I930" t="n">
        <v>4</v>
      </c>
      <c r="J930" t="n">
        <v>302.04</v>
      </c>
      <c r="K930" t="n">
        <v>59.89</v>
      </c>
      <c r="L930" t="n">
        <v>20.5</v>
      </c>
      <c r="M930" t="n">
        <v>2</v>
      </c>
      <c r="N930" t="n">
        <v>86.65000000000001</v>
      </c>
      <c r="O930" t="n">
        <v>37485.7</v>
      </c>
      <c r="P930" t="n">
        <v>79.52</v>
      </c>
      <c r="Q930" t="n">
        <v>202.81</v>
      </c>
      <c r="R930" t="n">
        <v>19.58</v>
      </c>
      <c r="S930" t="n">
        <v>13.89</v>
      </c>
      <c r="T930" t="n">
        <v>1168.41</v>
      </c>
      <c r="U930" t="n">
        <v>0.71</v>
      </c>
      <c r="V930" t="n">
        <v>0.76</v>
      </c>
      <c r="W930" t="n">
        <v>0.64</v>
      </c>
      <c r="X930" t="n">
        <v>0.06</v>
      </c>
      <c r="Y930" t="n">
        <v>1</v>
      </c>
      <c r="Z930" t="n">
        <v>10</v>
      </c>
    </row>
    <row r="931">
      <c r="A931" t="n">
        <v>79</v>
      </c>
      <c r="B931" t="n">
        <v>135</v>
      </c>
      <c r="C931" t="inlineStr">
        <is>
          <t xml:space="preserve">CONCLUIDO	</t>
        </is>
      </c>
      <c r="D931" t="n">
        <v>12.2587</v>
      </c>
      <c r="E931" t="n">
        <v>8.16</v>
      </c>
      <c r="F931" t="n">
        <v>5.1</v>
      </c>
      <c r="G931" t="n">
        <v>76.53</v>
      </c>
      <c r="H931" t="n">
        <v>1.22</v>
      </c>
      <c r="I931" t="n">
        <v>4</v>
      </c>
      <c r="J931" t="n">
        <v>302.57</v>
      </c>
      <c r="K931" t="n">
        <v>59.89</v>
      </c>
      <c r="L931" t="n">
        <v>20.75</v>
      </c>
      <c r="M931" t="n">
        <v>2</v>
      </c>
      <c r="N931" t="n">
        <v>86.93000000000001</v>
      </c>
      <c r="O931" t="n">
        <v>37551.07</v>
      </c>
      <c r="P931" t="n">
        <v>79.47</v>
      </c>
      <c r="Q931" t="n">
        <v>202.81</v>
      </c>
      <c r="R931" t="n">
        <v>19.69</v>
      </c>
      <c r="S931" t="n">
        <v>13.89</v>
      </c>
      <c r="T931" t="n">
        <v>1227</v>
      </c>
      <c r="U931" t="n">
        <v>0.71</v>
      </c>
      <c r="V931" t="n">
        <v>0.76</v>
      </c>
      <c r="W931" t="n">
        <v>0.64</v>
      </c>
      <c r="X931" t="n">
        <v>0.06</v>
      </c>
      <c r="Y931" t="n">
        <v>1</v>
      </c>
      <c r="Z931" t="n">
        <v>10</v>
      </c>
    </row>
    <row r="932">
      <c r="A932" t="n">
        <v>80</v>
      </c>
      <c r="B932" t="n">
        <v>135</v>
      </c>
      <c r="C932" t="inlineStr">
        <is>
          <t xml:space="preserve">CONCLUIDO	</t>
        </is>
      </c>
      <c r="D932" t="n">
        <v>12.2624</v>
      </c>
      <c r="E932" t="n">
        <v>8.15</v>
      </c>
      <c r="F932" t="n">
        <v>5.1</v>
      </c>
      <c r="G932" t="n">
        <v>76.5</v>
      </c>
      <c r="H932" t="n">
        <v>1.23</v>
      </c>
      <c r="I932" t="n">
        <v>4</v>
      </c>
      <c r="J932" t="n">
        <v>303.1</v>
      </c>
      <c r="K932" t="n">
        <v>59.89</v>
      </c>
      <c r="L932" t="n">
        <v>21</v>
      </c>
      <c r="M932" t="n">
        <v>2</v>
      </c>
      <c r="N932" t="n">
        <v>87.20999999999999</v>
      </c>
      <c r="O932" t="n">
        <v>37616.56</v>
      </c>
      <c r="P932" t="n">
        <v>79.31</v>
      </c>
      <c r="Q932" t="n">
        <v>202.81</v>
      </c>
      <c r="R932" t="n">
        <v>19.59</v>
      </c>
      <c r="S932" t="n">
        <v>13.89</v>
      </c>
      <c r="T932" t="n">
        <v>1173.87</v>
      </c>
      <c r="U932" t="n">
        <v>0.71</v>
      </c>
      <c r="V932" t="n">
        <v>0.76</v>
      </c>
      <c r="W932" t="n">
        <v>0.64</v>
      </c>
      <c r="X932" t="n">
        <v>0.06</v>
      </c>
      <c r="Y932" t="n">
        <v>1</v>
      </c>
      <c r="Z932" t="n">
        <v>10</v>
      </c>
    </row>
    <row r="933">
      <c r="A933" t="n">
        <v>81</v>
      </c>
      <c r="B933" t="n">
        <v>135</v>
      </c>
      <c r="C933" t="inlineStr">
        <is>
          <t xml:space="preserve">CONCLUIDO	</t>
        </is>
      </c>
      <c r="D933" t="n">
        <v>12.2699</v>
      </c>
      <c r="E933" t="n">
        <v>8.15</v>
      </c>
      <c r="F933" t="n">
        <v>5.09</v>
      </c>
      <c r="G933" t="n">
        <v>76.42</v>
      </c>
      <c r="H933" t="n">
        <v>1.25</v>
      </c>
      <c r="I933" t="n">
        <v>4</v>
      </c>
      <c r="J933" t="n">
        <v>303.63</v>
      </c>
      <c r="K933" t="n">
        <v>59.89</v>
      </c>
      <c r="L933" t="n">
        <v>21.25</v>
      </c>
      <c r="M933" t="n">
        <v>2</v>
      </c>
      <c r="N933" t="n">
        <v>87.48999999999999</v>
      </c>
      <c r="O933" t="n">
        <v>37682.17</v>
      </c>
      <c r="P933" t="n">
        <v>79.37</v>
      </c>
      <c r="Q933" t="n">
        <v>202.81</v>
      </c>
      <c r="R933" t="n">
        <v>19.35</v>
      </c>
      <c r="S933" t="n">
        <v>13.89</v>
      </c>
      <c r="T933" t="n">
        <v>1054.38</v>
      </c>
      <c r="U933" t="n">
        <v>0.72</v>
      </c>
      <c r="V933" t="n">
        <v>0.76</v>
      </c>
      <c r="W933" t="n">
        <v>0.64</v>
      </c>
      <c r="X933" t="n">
        <v>0.06</v>
      </c>
      <c r="Y933" t="n">
        <v>1</v>
      </c>
      <c r="Z933" t="n">
        <v>10</v>
      </c>
    </row>
    <row r="934">
      <c r="A934" t="n">
        <v>82</v>
      </c>
      <c r="B934" t="n">
        <v>135</v>
      </c>
      <c r="C934" t="inlineStr">
        <is>
          <t xml:space="preserve">CONCLUIDO	</t>
        </is>
      </c>
      <c r="D934" t="n">
        <v>12.2616</v>
      </c>
      <c r="E934" t="n">
        <v>8.16</v>
      </c>
      <c r="F934" t="n">
        <v>5.1</v>
      </c>
      <c r="G934" t="n">
        <v>76.5</v>
      </c>
      <c r="H934" t="n">
        <v>1.26</v>
      </c>
      <c r="I934" t="n">
        <v>4</v>
      </c>
      <c r="J934" t="n">
        <v>304.16</v>
      </c>
      <c r="K934" t="n">
        <v>59.89</v>
      </c>
      <c r="L934" t="n">
        <v>21.5</v>
      </c>
      <c r="M934" t="n">
        <v>2</v>
      </c>
      <c r="N934" t="n">
        <v>87.78</v>
      </c>
      <c r="O934" t="n">
        <v>37747.91</v>
      </c>
      <c r="P934" t="n">
        <v>79.33</v>
      </c>
      <c r="Q934" t="n">
        <v>202.81</v>
      </c>
      <c r="R934" t="n">
        <v>19.51</v>
      </c>
      <c r="S934" t="n">
        <v>13.89</v>
      </c>
      <c r="T934" t="n">
        <v>1135.99</v>
      </c>
      <c r="U934" t="n">
        <v>0.71</v>
      </c>
      <c r="V934" t="n">
        <v>0.76</v>
      </c>
      <c r="W934" t="n">
        <v>0.65</v>
      </c>
      <c r="X934" t="n">
        <v>0.06</v>
      </c>
      <c r="Y934" t="n">
        <v>1</v>
      </c>
      <c r="Z934" t="n">
        <v>10</v>
      </c>
    </row>
    <row r="935">
      <c r="A935" t="n">
        <v>83</v>
      </c>
      <c r="B935" t="n">
        <v>135</v>
      </c>
      <c r="C935" t="inlineStr">
        <is>
          <t xml:space="preserve">CONCLUIDO	</t>
        </is>
      </c>
      <c r="D935" t="n">
        <v>12.2674</v>
      </c>
      <c r="E935" t="n">
        <v>8.15</v>
      </c>
      <c r="F935" t="n">
        <v>5.1</v>
      </c>
      <c r="G935" t="n">
        <v>76.45</v>
      </c>
      <c r="H935" t="n">
        <v>1.27</v>
      </c>
      <c r="I935" t="n">
        <v>4</v>
      </c>
      <c r="J935" t="n">
        <v>304.7</v>
      </c>
      <c r="K935" t="n">
        <v>59.89</v>
      </c>
      <c r="L935" t="n">
        <v>21.75</v>
      </c>
      <c r="M935" t="n">
        <v>2</v>
      </c>
      <c r="N935" t="n">
        <v>88.06</v>
      </c>
      <c r="O935" t="n">
        <v>37813.76</v>
      </c>
      <c r="P935" t="n">
        <v>79.12</v>
      </c>
      <c r="Q935" t="n">
        <v>202.81</v>
      </c>
      <c r="R935" t="n">
        <v>19.47</v>
      </c>
      <c r="S935" t="n">
        <v>13.89</v>
      </c>
      <c r="T935" t="n">
        <v>1117.05</v>
      </c>
      <c r="U935" t="n">
        <v>0.71</v>
      </c>
      <c r="V935" t="n">
        <v>0.76</v>
      </c>
      <c r="W935" t="n">
        <v>0.64</v>
      </c>
      <c r="X935" t="n">
        <v>0.06</v>
      </c>
      <c r="Y935" t="n">
        <v>1</v>
      </c>
      <c r="Z935" t="n">
        <v>10</v>
      </c>
    </row>
    <row r="936">
      <c r="A936" t="n">
        <v>84</v>
      </c>
      <c r="B936" t="n">
        <v>135</v>
      </c>
      <c r="C936" t="inlineStr">
        <is>
          <t xml:space="preserve">CONCLUIDO	</t>
        </is>
      </c>
      <c r="D936" t="n">
        <v>12.2633</v>
      </c>
      <c r="E936" t="n">
        <v>8.15</v>
      </c>
      <c r="F936" t="n">
        <v>5.1</v>
      </c>
      <c r="G936" t="n">
        <v>76.48999999999999</v>
      </c>
      <c r="H936" t="n">
        <v>1.28</v>
      </c>
      <c r="I936" t="n">
        <v>4</v>
      </c>
      <c r="J936" t="n">
        <v>305.23</v>
      </c>
      <c r="K936" t="n">
        <v>59.89</v>
      </c>
      <c r="L936" t="n">
        <v>22</v>
      </c>
      <c r="M936" t="n">
        <v>2</v>
      </c>
      <c r="N936" t="n">
        <v>88.34999999999999</v>
      </c>
      <c r="O936" t="n">
        <v>37879.74</v>
      </c>
      <c r="P936" t="n">
        <v>79.09</v>
      </c>
      <c r="Q936" t="n">
        <v>202.81</v>
      </c>
      <c r="R936" t="n">
        <v>19.51</v>
      </c>
      <c r="S936" t="n">
        <v>13.89</v>
      </c>
      <c r="T936" t="n">
        <v>1133.2</v>
      </c>
      <c r="U936" t="n">
        <v>0.71</v>
      </c>
      <c r="V936" t="n">
        <v>0.76</v>
      </c>
      <c r="W936" t="n">
        <v>0.64</v>
      </c>
      <c r="X936" t="n">
        <v>0.06</v>
      </c>
      <c r="Y936" t="n">
        <v>1</v>
      </c>
      <c r="Z936" t="n">
        <v>10</v>
      </c>
    </row>
    <row r="937">
      <c r="A937" t="n">
        <v>85</v>
      </c>
      <c r="B937" t="n">
        <v>135</v>
      </c>
      <c r="C937" t="inlineStr">
        <is>
          <t xml:space="preserve">CONCLUIDO	</t>
        </is>
      </c>
      <c r="D937" t="n">
        <v>12.2716</v>
      </c>
      <c r="E937" t="n">
        <v>8.15</v>
      </c>
      <c r="F937" t="n">
        <v>5.09</v>
      </c>
      <c r="G937" t="n">
        <v>76.40000000000001</v>
      </c>
      <c r="H937" t="n">
        <v>1.3</v>
      </c>
      <c r="I937" t="n">
        <v>4</v>
      </c>
      <c r="J937" t="n">
        <v>305.77</v>
      </c>
      <c r="K937" t="n">
        <v>59.89</v>
      </c>
      <c r="L937" t="n">
        <v>22.25</v>
      </c>
      <c r="M937" t="n">
        <v>2</v>
      </c>
      <c r="N937" t="n">
        <v>88.63</v>
      </c>
      <c r="O937" t="n">
        <v>37945.85</v>
      </c>
      <c r="P937" t="n">
        <v>78.83</v>
      </c>
      <c r="Q937" t="n">
        <v>202.81</v>
      </c>
      <c r="R937" t="n">
        <v>19.36</v>
      </c>
      <c r="S937" t="n">
        <v>13.89</v>
      </c>
      <c r="T937" t="n">
        <v>1057.82</v>
      </c>
      <c r="U937" t="n">
        <v>0.72</v>
      </c>
      <c r="V937" t="n">
        <v>0.76</v>
      </c>
      <c r="W937" t="n">
        <v>0.64</v>
      </c>
      <c r="X937" t="n">
        <v>0.06</v>
      </c>
      <c r="Y937" t="n">
        <v>1</v>
      </c>
      <c r="Z937" t="n">
        <v>10</v>
      </c>
    </row>
    <row r="938">
      <c r="A938" t="n">
        <v>86</v>
      </c>
      <c r="B938" t="n">
        <v>135</v>
      </c>
      <c r="C938" t="inlineStr">
        <is>
          <t xml:space="preserve">CONCLUIDO	</t>
        </is>
      </c>
      <c r="D938" t="n">
        <v>12.2658</v>
      </c>
      <c r="E938" t="n">
        <v>8.15</v>
      </c>
      <c r="F938" t="n">
        <v>5.1</v>
      </c>
      <c r="G938" t="n">
        <v>76.45999999999999</v>
      </c>
      <c r="H938" t="n">
        <v>1.31</v>
      </c>
      <c r="I938" t="n">
        <v>4</v>
      </c>
      <c r="J938" t="n">
        <v>306.31</v>
      </c>
      <c r="K938" t="n">
        <v>59.89</v>
      </c>
      <c r="L938" t="n">
        <v>22.5</v>
      </c>
      <c r="M938" t="n">
        <v>2</v>
      </c>
      <c r="N938" t="n">
        <v>88.92</v>
      </c>
      <c r="O938" t="n">
        <v>38012.07</v>
      </c>
      <c r="P938" t="n">
        <v>78.75</v>
      </c>
      <c r="Q938" t="n">
        <v>202.82</v>
      </c>
      <c r="R938" t="n">
        <v>19.41</v>
      </c>
      <c r="S938" t="n">
        <v>13.89</v>
      </c>
      <c r="T938" t="n">
        <v>1087.05</v>
      </c>
      <c r="U938" t="n">
        <v>0.72</v>
      </c>
      <c r="V938" t="n">
        <v>0.76</v>
      </c>
      <c r="W938" t="n">
        <v>0.65</v>
      </c>
      <c r="X938" t="n">
        <v>0.06</v>
      </c>
      <c r="Y938" t="n">
        <v>1</v>
      </c>
      <c r="Z938" t="n">
        <v>10</v>
      </c>
    </row>
    <row r="939">
      <c r="A939" t="n">
        <v>87</v>
      </c>
      <c r="B939" t="n">
        <v>135</v>
      </c>
      <c r="C939" t="inlineStr">
        <is>
          <t xml:space="preserve">CONCLUIDO	</t>
        </is>
      </c>
      <c r="D939" t="n">
        <v>12.2733</v>
      </c>
      <c r="E939" t="n">
        <v>8.15</v>
      </c>
      <c r="F939" t="n">
        <v>5.09</v>
      </c>
      <c r="G939" t="n">
        <v>76.39</v>
      </c>
      <c r="H939" t="n">
        <v>1.32</v>
      </c>
      <c r="I939" t="n">
        <v>4</v>
      </c>
      <c r="J939" t="n">
        <v>306.84</v>
      </c>
      <c r="K939" t="n">
        <v>59.89</v>
      </c>
      <c r="L939" t="n">
        <v>22.75</v>
      </c>
      <c r="M939" t="n">
        <v>2</v>
      </c>
      <c r="N939" t="n">
        <v>89.20999999999999</v>
      </c>
      <c r="O939" t="n">
        <v>38078.42</v>
      </c>
      <c r="P939" t="n">
        <v>78.56999999999999</v>
      </c>
      <c r="Q939" t="n">
        <v>202.81</v>
      </c>
      <c r="R939" t="n">
        <v>19.36</v>
      </c>
      <c r="S939" t="n">
        <v>13.89</v>
      </c>
      <c r="T939" t="n">
        <v>1059.72</v>
      </c>
      <c r="U939" t="n">
        <v>0.72</v>
      </c>
      <c r="V939" t="n">
        <v>0.76</v>
      </c>
      <c r="W939" t="n">
        <v>0.64</v>
      </c>
      <c r="X939" t="n">
        <v>0.05</v>
      </c>
      <c r="Y939" t="n">
        <v>1</v>
      </c>
      <c r="Z939" t="n">
        <v>10</v>
      </c>
    </row>
    <row r="940">
      <c r="A940" t="n">
        <v>88</v>
      </c>
      <c r="B940" t="n">
        <v>135</v>
      </c>
      <c r="C940" t="inlineStr">
        <is>
          <t xml:space="preserve">CONCLUIDO	</t>
        </is>
      </c>
      <c r="D940" t="n">
        <v>12.275</v>
      </c>
      <c r="E940" t="n">
        <v>8.15</v>
      </c>
      <c r="F940" t="n">
        <v>5.09</v>
      </c>
      <c r="G940" t="n">
        <v>76.37</v>
      </c>
      <c r="H940" t="n">
        <v>1.33</v>
      </c>
      <c r="I940" t="n">
        <v>4</v>
      </c>
      <c r="J940" t="n">
        <v>307.38</v>
      </c>
      <c r="K940" t="n">
        <v>59.89</v>
      </c>
      <c r="L940" t="n">
        <v>23</v>
      </c>
      <c r="M940" t="n">
        <v>2</v>
      </c>
      <c r="N940" t="n">
        <v>89.5</v>
      </c>
      <c r="O940" t="n">
        <v>38144.9</v>
      </c>
      <c r="P940" t="n">
        <v>78.39</v>
      </c>
      <c r="Q940" t="n">
        <v>202.82</v>
      </c>
      <c r="R940" t="n">
        <v>19.27</v>
      </c>
      <c r="S940" t="n">
        <v>13.89</v>
      </c>
      <c r="T940" t="n">
        <v>1015.59</v>
      </c>
      <c r="U940" t="n">
        <v>0.72</v>
      </c>
      <c r="V940" t="n">
        <v>0.76</v>
      </c>
      <c r="W940" t="n">
        <v>0.64</v>
      </c>
      <c r="X940" t="n">
        <v>0.05</v>
      </c>
      <c r="Y940" t="n">
        <v>1</v>
      </c>
      <c r="Z940" t="n">
        <v>10</v>
      </c>
    </row>
    <row r="941">
      <c r="A941" t="n">
        <v>89</v>
      </c>
      <c r="B941" t="n">
        <v>135</v>
      </c>
      <c r="C941" t="inlineStr">
        <is>
          <t xml:space="preserve">CONCLUIDO	</t>
        </is>
      </c>
      <c r="D941" t="n">
        <v>12.2649</v>
      </c>
      <c r="E941" t="n">
        <v>8.15</v>
      </c>
      <c r="F941" t="n">
        <v>5.1</v>
      </c>
      <c r="G941" t="n">
        <v>76.47</v>
      </c>
      <c r="H941" t="n">
        <v>1.35</v>
      </c>
      <c r="I941" t="n">
        <v>4</v>
      </c>
      <c r="J941" t="n">
        <v>307.92</v>
      </c>
      <c r="K941" t="n">
        <v>59.89</v>
      </c>
      <c r="L941" t="n">
        <v>23.25</v>
      </c>
      <c r="M941" t="n">
        <v>2</v>
      </c>
      <c r="N941" t="n">
        <v>89.79000000000001</v>
      </c>
      <c r="O941" t="n">
        <v>38211.5</v>
      </c>
      <c r="P941" t="n">
        <v>78.36</v>
      </c>
      <c r="Q941" t="n">
        <v>202.81</v>
      </c>
      <c r="R941" t="n">
        <v>19.45</v>
      </c>
      <c r="S941" t="n">
        <v>13.89</v>
      </c>
      <c r="T941" t="n">
        <v>1107.01</v>
      </c>
      <c r="U941" t="n">
        <v>0.71</v>
      </c>
      <c r="V941" t="n">
        <v>0.76</v>
      </c>
      <c r="W941" t="n">
        <v>0.64</v>
      </c>
      <c r="X941" t="n">
        <v>0.06</v>
      </c>
      <c r="Y941" t="n">
        <v>1</v>
      </c>
      <c r="Z941" t="n">
        <v>10</v>
      </c>
    </row>
    <row r="942">
      <c r="A942" t="n">
        <v>90</v>
      </c>
      <c r="B942" t="n">
        <v>135</v>
      </c>
      <c r="C942" t="inlineStr">
        <is>
          <t xml:space="preserve">CONCLUIDO	</t>
        </is>
      </c>
      <c r="D942" t="n">
        <v>12.2733</v>
      </c>
      <c r="E942" t="n">
        <v>8.15</v>
      </c>
      <c r="F942" t="n">
        <v>5.09</v>
      </c>
      <c r="G942" t="n">
        <v>76.39</v>
      </c>
      <c r="H942" t="n">
        <v>1.36</v>
      </c>
      <c r="I942" t="n">
        <v>4</v>
      </c>
      <c r="J942" t="n">
        <v>308.46</v>
      </c>
      <c r="K942" t="n">
        <v>59.89</v>
      </c>
      <c r="L942" t="n">
        <v>23.5</v>
      </c>
      <c r="M942" t="n">
        <v>2</v>
      </c>
      <c r="N942" t="n">
        <v>90.08</v>
      </c>
      <c r="O942" t="n">
        <v>38278.23</v>
      </c>
      <c r="P942" t="n">
        <v>78.03</v>
      </c>
      <c r="Q942" t="n">
        <v>202.81</v>
      </c>
      <c r="R942" t="n">
        <v>19.39</v>
      </c>
      <c r="S942" t="n">
        <v>13.89</v>
      </c>
      <c r="T942" t="n">
        <v>1073.31</v>
      </c>
      <c r="U942" t="n">
        <v>0.72</v>
      </c>
      <c r="V942" t="n">
        <v>0.76</v>
      </c>
      <c r="W942" t="n">
        <v>0.64</v>
      </c>
      <c r="X942" t="n">
        <v>0.05</v>
      </c>
      <c r="Y942" t="n">
        <v>1</v>
      </c>
      <c r="Z942" t="n">
        <v>10</v>
      </c>
    </row>
    <row r="943">
      <c r="A943" t="n">
        <v>91</v>
      </c>
      <c r="B943" t="n">
        <v>135</v>
      </c>
      <c r="C943" t="inlineStr">
        <is>
          <t xml:space="preserve">CONCLUIDO	</t>
        </is>
      </c>
      <c r="D943" t="n">
        <v>12.28</v>
      </c>
      <c r="E943" t="n">
        <v>8.140000000000001</v>
      </c>
      <c r="F943" t="n">
        <v>5.09</v>
      </c>
      <c r="G943" t="n">
        <v>76.31999999999999</v>
      </c>
      <c r="H943" t="n">
        <v>1.37</v>
      </c>
      <c r="I943" t="n">
        <v>4</v>
      </c>
      <c r="J943" t="n">
        <v>309.01</v>
      </c>
      <c r="K943" t="n">
        <v>59.89</v>
      </c>
      <c r="L943" t="n">
        <v>23.75</v>
      </c>
      <c r="M943" t="n">
        <v>2</v>
      </c>
      <c r="N943" t="n">
        <v>90.37</v>
      </c>
      <c r="O943" t="n">
        <v>38345.09</v>
      </c>
      <c r="P943" t="n">
        <v>77.66</v>
      </c>
      <c r="Q943" t="n">
        <v>202.81</v>
      </c>
      <c r="R943" t="n">
        <v>19.21</v>
      </c>
      <c r="S943" t="n">
        <v>13.89</v>
      </c>
      <c r="T943" t="n">
        <v>986.14</v>
      </c>
      <c r="U943" t="n">
        <v>0.72</v>
      </c>
      <c r="V943" t="n">
        <v>0.76</v>
      </c>
      <c r="W943" t="n">
        <v>0.64</v>
      </c>
      <c r="X943" t="n">
        <v>0.05</v>
      </c>
      <c r="Y943" t="n">
        <v>1</v>
      </c>
      <c r="Z943" t="n">
        <v>10</v>
      </c>
    </row>
    <row r="944">
      <c r="A944" t="n">
        <v>92</v>
      </c>
      <c r="B944" t="n">
        <v>135</v>
      </c>
      <c r="C944" t="inlineStr">
        <is>
          <t xml:space="preserve">CONCLUIDO	</t>
        </is>
      </c>
      <c r="D944" t="n">
        <v>12.2829</v>
      </c>
      <c r="E944" t="n">
        <v>8.140000000000001</v>
      </c>
      <c r="F944" t="n">
        <v>5.09</v>
      </c>
      <c r="G944" t="n">
        <v>76.29000000000001</v>
      </c>
      <c r="H944" t="n">
        <v>1.38</v>
      </c>
      <c r="I944" t="n">
        <v>4</v>
      </c>
      <c r="J944" t="n">
        <v>309.55</v>
      </c>
      <c r="K944" t="n">
        <v>59.89</v>
      </c>
      <c r="L944" t="n">
        <v>24</v>
      </c>
      <c r="M944" t="n">
        <v>2</v>
      </c>
      <c r="N944" t="n">
        <v>90.66</v>
      </c>
      <c r="O944" t="n">
        <v>38412.07</v>
      </c>
      <c r="P944" t="n">
        <v>77.31</v>
      </c>
      <c r="Q944" t="n">
        <v>202.81</v>
      </c>
      <c r="R944" t="n">
        <v>19.11</v>
      </c>
      <c r="S944" t="n">
        <v>13.89</v>
      </c>
      <c r="T944" t="n">
        <v>935.17</v>
      </c>
      <c r="U944" t="n">
        <v>0.73</v>
      </c>
      <c r="V944" t="n">
        <v>0.76</v>
      </c>
      <c r="W944" t="n">
        <v>0.64</v>
      </c>
      <c r="X944" t="n">
        <v>0.05</v>
      </c>
      <c r="Y944" t="n">
        <v>1</v>
      </c>
      <c r="Z944" t="n">
        <v>10</v>
      </c>
    </row>
    <row r="945">
      <c r="A945" t="n">
        <v>93</v>
      </c>
      <c r="B945" t="n">
        <v>135</v>
      </c>
      <c r="C945" t="inlineStr">
        <is>
          <t xml:space="preserve">CONCLUIDO	</t>
        </is>
      </c>
      <c r="D945" t="n">
        <v>12.2808</v>
      </c>
      <c r="E945" t="n">
        <v>8.140000000000001</v>
      </c>
      <c r="F945" t="n">
        <v>5.09</v>
      </c>
      <c r="G945" t="n">
        <v>76.31</v>
      </c>
      <c r="H945" t="n">
        <v>1.39</v>
      </c>
      <c r="I945" t="n">
        <v>4</v>
      </c>
      <c r="J945" t="n">
        <v>310.09</v>
      </c>
      <c r="K945" t="n">
        <v>59.89</v>
      </c>
      <c r="L945" t="n">
        <v>24.25</v>
      </c>
      <c r="M945" t="n">
        <v>2</v>
      </c>
      <c r="N945" t="n">
        <v>90.95999999999999</v>
      </c>
      <c r="O945" t="n">
        <v>38479.19</v>
      </c>
      <c r="P945" t="n">
        <v>77.23999999999999</v>
      </c>
      <c r="Q945" t="n">
        <v>202.81</v>
      </c>
      <c r="R945" t="n">
        <v>19.19</v>
      </c>
      <c r="S945" t="n">
        <v>13.89</v>
      </c>
      <c r="T945" t="n">
        <v>976.26</v>
      </c>
      <c r="U945" t="n">
        <v>0.72</v>
      </c>
      <c r="V945" t="n">
        <v>0.76</v>
      </c>
      <c r="W945" t="n">
        <v>0.64</v>
      </c>
      <c r="X945" t="n">
        <v>0.05</v>
      </c>
      <c r="Y945" t="n">
        <v>1</v>
      </c>
      <c r="Z945" t="n">
        <v>10</v>
      </c>
    </row>
    <row r="946">
      <c r="A946" t="n">
        <v>94</v>
      </c>
      <c r="B946" t="n">
        <v>135</v>
      </c>
      <c r="C946" t="inlineStr">
        <is>
          <t xml:space="preserve">CONCLUIDO	</t>
        </is>
      </c>
      <c r="D946" t="n">
        <v>12.2812</v>
      </c>
      <c r="E946" t="n">
        <v>8.140000000000001</v>
      </c>
      <c r="F946" t="n">
        <v>5.09</v>
      </c>
      <c r="G946" t="n">
        <v>76.31</v>
      </c>
      <c r="H946" t="n">
        <v>1.41</v>
      </c>
      <c r="I946" t="n">
        <v>4</v>
      </c>
      <c r="J946" t="n">
        <v>310.64</v>
      </c>
      <c r="K946" t="n">
        <v>59.89</v>
      </c>
      <c r="L946" t="n">
        <v>24.5</v>
      </c>
      <c r="M946" t="n">
        <v>2</v>
      </c>
      <c r="N946" t="n">
        <v>91.25</v>
      </c>
      <c r="O946" t="n">
        <v>38546.43</v>
      </c>
      <c r="P946" t="n">
        <v>77.12</v>
      </c>
      <c r="Q946" t="n">
        <v>202.81</v>
      </c>
      <c r="R946" t="n">
        <v>19.17</v>
      </c>
      <c r="S946" t="n">
        <v>13.89</v>
      </c>
      <c r="T946" t="n">
        <v>965.6</v>
      </c>
      <c r="U946" t="n">
        <v>0.72</v>
      </c>
      <c r="V946" t="n">
        <v>0.76</v>
      </c>
      <c r="W946" t="n">
        <v>0.64</v>
      </c>
      <c r="X946" t="n">
        <v>0.05</v>
      </c>
      <c r="Y946" t="n">
        <v>1</v>
      </c>
      <c r="Z946" t="n">
        <v>10</v>
      </c>
    </row>
    <row r="947">
      <c r="A947" t="n">
        <v>95</v>
      </c>
      <c r="B947" t="n">
        <v>135</v>
      </c>
      <c r="C947" t="inlineStr">
        <is>
          <t xml:space="preserve">CONCLUIDO	</t>
        </is>
      </c>
      <c r="D947" t="n">
        <v>12.2787</v>
      </c>
      <c r="E947" t="n">
        <v>8.140000000000001</v>
      </c>
      <c r="F947" t="n">
        <v>5.09</v>
      </c>
      <c r="G947" t="n">
        <v>76.33</v>
      </c>
      <c r="H947" t="n">
        <v>1.42</v>
      </c>
      <c r="I947" t="n">
        <v>4</v>
      </c>
      <c r="J947" t="n">
        <v>311.19</v>
      </c>
      <c r="K947" t="n">
        <v>59.89</v>
      </c>
      <c r="L947" t="n">
        <v>24.75</v>
      </c>
      <c r="M947" t="n">
        <v>2</v>
      </c>
      <c r="N947" t="n">
        <v>91.55</v>
      </c>
      <c r="O947" t="n">
        <v>38613.8</v>
      </c>
      <c r="P947" t="n">
        <v>76.98</v>
      </c>
      <c r="Q947" t="n">
        <v>202.81</v>
      </c>
      <c r="R947" t="n">
        <v>19.18</v>
      </c>
      <c r="S947" t="n">
        <v>13.89</v>
      </c>
      <c r="T947" t="n">
        <v>972.08</v>
      </c>
      <c r="U947" t="n">
        <v>0.72</v>
      </c>
      <c r="V947" t="n">
        <v>0.76</v>
      </c>
      <c r="W947" t="n">
        <v>0.64</v>
      </c>
      <c r="X947" t="n">
        <v>0.05</v>
      </c>
      <c r="Y947" t="n">
        <v>1</v>
      </c>
      <c r="Z947" t="n">
        <v>10</v>
      </c>
    </row>
    <row r="948">
      <c r="A948" t="n">
        <v>96</v>
      </c>
      <c r="B948" t="n">
        <v>135</v>
      </c>
      <c r="C948" t="inlineStr">
        <is>
          <t xml:space="preserve">CONCLUIDO	</t>
        </is>
      </c>
      <c r="D948" t="n">
        <v>12.2821</v>
      </c>
      <c r="E948" t="n">
        <v>8.140000000000001</v>
      </c>
      <c r="F948" t="n">
        <v>5.09</v>
      </c>
      <c r="G948" t="n">
        <v>76.3</v>
      </c>
      <c r="H948" t="n">
        <v>1.43</v>
      </c>
      <c r="I948" t="n">
        <v>4</v>
      </c>
      <c r="J948" t="n">
        <v>311.73</v>
      </c>
      <c r="K948" t="n">
        <v>59.89</v>
      </c>
      <c r="L948" t="n">
        <v>25</v>
      </c>
      <c r="M948" t="n">
        <v>2</v>
      </c>
      <c r="N948" t="n">
        <v>91.84999999999999</v>
      </c>
      <c r="O948" t="n">
        <v>38681.31</v>
      </c>
      <c r="P948" t="n">
        <v>76.76000000000001</v>
      </c>
      <c r="Q948" t="n">
        <v>202.81</v>
      </c>
      <c r="R948" t="n">
        <v>19.12</v>
      </c>
      <c r="S948" t="n">
        <v>13.89</v>
      </c>
      <c r="T948" t="n">
        <v>940.5700000000001</v>
      </c>
      <c r="U948" t="n">
        <v>0.73</v>
      </c>
      <c r="V948" t="n">
        <v>0.76</v>
      </c>
      <c r="W948" t="n">
        <v>0.64</v>
      </c>
      <c r="X948" t="n">
        <v>0.05</v>
      </c>
      <c r="Y948" t="n">
        <v>1</v>
      </c>
      <c r="Z948" t="n">
        <v>10</v>
      </c>
    </row>
    <row r="949">
      <c r="A949" t="n">
        <v>97</v>
      </c>
      <c r="B949" t="n">
        <v>135</v>
      </c>
      <c r="C949" t="inlineStr">
        <is>
          <t xml:space="preserve">CONCLUIDO	</t>
        </is>
      </c>
      <c r="D949" t="n">
        <v>12.2829</v>
      </c>
      <c r="E949" t="n">
        <v>8.140000000000001</v>
      </c>
      <c r="F949" t="n">
        <v>5.09</v>
      </c>
      <c r="G949" t="n">
        <v>76.29000000000001</v>
      </c>
      <c r="H949" t="n">
        <v>1.44</v>
      </c>
      <c r="I949" t="n">
        <v>4</v>
      </c>
      <c r="J949" t="n">
        <v>312.28</v>
      </c>
      <c r="K949" t="n">
        <v>59.89</v>
      </c>
      <c r="L949" t="n">
        <v>25.25</v>
      </c>
      <c r="M949" t="n">
        <v>2</v>
      </c>
      <c r="N949" t="n">
        <v>92.15000000000001</v>
      </c>
      <c r="O949" t="n">
        <v>38749.07</v>
      </c>
      <c r="P949" t="n">
        <v>76.48999999999999</v>
      </c>
      <c r="Q949" t="n">
        <v>202.81</v>
      </c>
      <c r="R949" t="n">
        <v>19.1</v>
      </c>
      <c r="S949" t="n">
        <v>13.89</v>
      </c>
      <c r="T949" t="n">
        <v>931.05</v>
      </c>
      <c r="U949" t="n">
        <v>0.73</v>
      </c>
      <c r="V949" t="n">
        <v>0.76</v>
      </c>
      <c r="W949" t="n">
        <v>0.64</v>
      </c>
      <c r="X949" t="n">
        <v>0.05</v>
      </c>
      <c r="Y949" t="n">
        <v>1</v>
      </c>
      <c r="Z949" t="n">
        <v>10</v>
      </c>
    </row>
    <row r="950">
      <c r="A950" t="n">
        <v>98</v>
      </c>
      <c r="B950" t="n">
        <v>135</v>
      </c>
      <c r="C950" t="inlineStr">
        <is>
          <t xml:space="preserve">CONCLUIDO	</t>
        </is>
      </c>
      <c r="D950" t="n">
        <v>12.2825</v>
      </c>
      <c r="E950" t="n">
        <v>8.140000000000001</v>
      </c>
      <c r="F950" t="n">
        <v>5.09</v>
      </c>
      <c r="G950" t="n">
        <v>76.3</v>
      </c>
      <c r="H950" t="n">
        <v>1.45</v>
      </c>
      <c r="I950" t="n">
        <v>4</v>
      </c>
      <c r="J950" t="n">
        <v>312.83</v>
      </c>
      <c r="K950" t="n">
        <v>59.89</v>
      </c>
      <c r="L950" t="n">
        <v>25.5</v>
      </c>
      <c r="M950" t="n">
        <v>2</v>
      </c>
      <c r="N950" t="n">
        <v>92.44</v>
      </c>
      <c r="O950" t="n">
        <v>38816.85</v>
      </c>
      <c r="P950" t="n">
        <v>76.34</v>
      </c>
      <c r="Q950" t="n">
        <v>202.83</v>
      </c>
      <c r="R950" t="n">
        <v>19.1</v>
      </c>
      <c r="S950" t="n">
        <v>13.89</v>
      </c>
      <c r="T950" t="n">
        <v>932.16</v>
      </c>
      <c r="U950" t="n">
        <v>0.73</v>
      </c>
      <c r="V950" t="n">
        <v>0.76</v>
      </c>
      <c r="W950" t="n">
        <v>0.64</v>
      </c>
      <c r="X950" t="n">
        <v>0.05</v>
      </c>
      <c r="Y950" t="n">
        <v>1</v>
      </c>
      <c r="Z950" t="n">
        <v>10</v>
      </c>
    </row>
    <row r="951">
      <c r="A951" t="n">
        <v>99</v>
      </c>
      <c r="B951" t="n">
        <v>135</v>
      </c>
      <c r="C951" t="inlineStr">
        <is>
          <t xml:space="preserve">CONCLUIDO	</t>
        </is>
      </c>
      <c r="D951" t="n">
        <v>12.2863</v>
      </c>
      <c r="E951" t="n">
        <v>8.140000000000001</v>
      </c>
      <c r="F951" t="n">
        <v>5.08</v>
      </c>
      <c r="G951" t="n">
        <v>76.26000000000001</v>
      </c>
      <c r="H951" t="n">
        <v>1.46</v>
      </c>
      <c r="I951" t="n">
        <v>4</v>
      </c>
      <c r="J951" t="n">
        <v>313.38</v>
      </c>
      <c r="K951" t="n">
        <v>59.89</v>
      </c>
      <c r="L951" t="n">
        <v>25.75</v>
      </c>
      <c r="M951" t="n">
        <v>2</v>
      </c>
      <c r="N951" t="n">
        <v>92.75</v>
      </c>
      <c r="O951" t="n">
        <v>38884.75</v>
      </c>
      <c r="P951" t="n">
        <v>76.03</v>
      </c>
      <c r="Q951" t="n">
        <v>202.81</v>
      </c>
      <c r="R951" t="n">
        <v>18.99</v>
      </c>
      <c r="S951" t="n">
        <v>13.89</v>
      </c>
      <c r="T951" t="n">
        <v>876.67</v>
      </c>
      <c r="U951" t="n">
        <v>0.73</v>
      </c>
      <c r="V951" t="n">
        <v>0.76</v>
      </c>
      <c r="W951" t="n">
        <v>0.64</v>
      </c>
      <c r="X951" t="n">
        <v>0.05</v>
      </c>
      <c r="Y951" t="n">
        <v>1</v>
      </c>
      <c r="Z951" t="n">
        <v>10</v>
      </c>
    </row>
    <row r="952">
      <c r="A952" t="n">
        <v>100</v>
      </c>
      <c r="B952" t="n">
        <v>135</v>
      </c>
      <c r="C952" t="inlineStr">
        <is>
          <t xml:space="preserve">CONCLUIDO	</t>
        </is>
      </c>
      <c r="D952" t="n">
        <v>12.2871</v>
      </c>
      <c r="E952" t="n">
        <v>8.140000000000001</v>
      </c>
      <c r="F952" t="n">
        <v>5.08</v>
      </c>
      <c r="G952" t="n">
        <v>76.25</v>
      </c>
      <c r="H952" t="n">
        <v>1.48</v>
      </c>
      <c r="I952" t="n">
        <v>4</v>
      </c>
      <c r="J952" t="n">
        <v>313.93</v>
      </c>
      <c r="K952" t="n">
        <v>59.89</v>
      </c>
      <c r="L952" t="n">
        <v>26</v>
      </c>
      <c r="M952" t="n">
        <v>2</v>
      </c>
      <c r="N952" t="n">
        <v>93.05</v>
      </c>
      <c r="O952" t="n">
        <v>38952.8</v>
      </c>
      <c r="P952" t="n">
        <v>75.66</v>
      </c>
      <c r="Q952" t="n">
        <v>202.83</v>
      </c>
      <c r="R952" t="n">
        <v>19.03</v>
      </c>
      <c r="S952" t="n">
        <v>13.89</v>
      </c>
      <c r="T952" t="n">
        <v>894.38</v>
      </c>
      <c r="U952" t="n">
        <v>0.73</v>
      </c>
      <c r="V952" t="n">
        <v>0.76</v>
      </c>
      <c r="W952" t="n">
        <v>0.64</v>
      </c>
      <c r="X952" t="n">
        <v>0.04</v>
      </c>
      <c r="Y952" t="n">
        <v>1</v>
      </c>
      <c r="Z952" t="n">
        <v>10</v>
      </c>
    </row>
    <row r="953">
      <c r="A953" t="n">
        <v>101</v>
      </c>
      <c r="B953" t="n">
        <v>135</v>
      </c>
      <c r="C953" t="inlineStr">
        <is>
          <t xml:space="preserve">CONCLUIDO	</t>
        </is>
      </c>
      <c r="D953" t="n">
        <v>12.2842</v>
      </c>
      <c r="E953" t="n">
        <v>8.140000000000001</v>
      </c>
      <c r="F953" t="n">
        <v>5.09</v>
      </c>
      <c r="G953" t="n">
        <v>76.28</v>
      </c>
      <c r="H953" t="n">
        <v>1.49</v>
      </c>
      <c r="I953" t="n">
        <v>4</v>
      </c>
      <c r="J953" t="n">
        <v>314.49</v>
      </c>
      <c r="K953" t="n">
        <v>59.89</v>
      </c>
      <c r="L953" t="n">
        <v>26.25</v>
      </c>
      <c r="M953" t="n">
        <v>2</v>
      </c>
      <c r="N953" t="n">
        <v>93.34999999999999</v>
      </c>
      <c r="O953" t="n">
        <v>39020.97</v>
      </c>
      <c r="P953" t="n">
        <v>75.26000000000001</v>
      </c>
      <c r="Q953" t="n">
        <v>202.81</v>
      </c>
      <c r="R953" t="n">
        <v>19.08</v>
      </c>
      <c r="S953" t="n">
        <v>13.89</v>
      </c>
      <c r="T953" t="n">
        <v>921.91</v>
      </c>
      <c r="U953" t="n">
        <v>0.73</v>
      </c>
      <c r="V953" t="n">
        <v>0.76</v>
      </c>
      <c r="W953" t="n">
        <v>0.64</v>
      </c>
      <c r="X953" t="n">
        <v>0.05</v>
      </c>
      <c r="Y953" t="n">
        <v>1</v>
      </c>
      <c r="Z953" t="n">
        <v>10</v>
      </c>
    </row>
    <row r="954">
      <c r="A954" t="n">
        <v>102</v>
      </c>
      <c r="B954" t="n">
        <v>135</v>
      </c>
      <c r="C954" t="inlineStr">
        <is>
          <t xml:space="preserve">CONCLUIDO	</t>
        </is>
      </c>
      <c r="D954" t="n">
        <v>12.2808</v>
      </c>
      <c r="E954" t="n">
        <v>8.140000000000001</v>
      </c>
      <c r="F954" t="n">
        <v>5.09</v>
      </c>
      <c r="G954" t="n">
        <v>76.31</v>
      </c>
      <c r="H954" t="n">
        <v>1.5</v>
      </c>
      <c r="I954" t="n">
        <v>4</v>
      </c>
      <c r="J954" t="n">
        <v>315.04</v>
      </c>
      <c r="K954" t="n">
        <v>59.89</v>
      </c>
      <c r="L954" t="n">
        <v>26.5</v>
      </c>
      <c r="M954" t="n">
        <v>2</v>
      </c>
      <c r="N954" t="n">
        <v>93.65000000000001</v>
      </c>
      <c r="O954" t="n">
        <v>39089.29</v>
      </c>
      <c r="P954" t="n">
        <v>74.95999999999999</v>
      </c>
      <c r="Q954" t="n">
        <v>202.81</v>
      </c>
      <c r="R954" t="n">
        <v>19.15</v>
      </c>
      <c r="S954" t="n">
        <v>13.89</v>
      </c>
      <c r="T954" t="n">
        <v>953.79</v>
      </c>
      <c r="U954" t="n">
        <v>0.73</v>
      </c>
      <c r="V954" t="n">
        <v>0.76</v>
      </c>
      <c r="W954" t="n">
        <v>0.64</v>
      </c>
      <c r="X954" t="n">
        <v>0.05</v>
      </c>
      <c r="Y954" t="n">
        <v>1</v>
      </c>
      <c r="Z954" t="n">
        <v>10</v>
      </c>
    </row>
    <row r="955">
      <c r="A955" t="n">
        <v>103</v>
      </c>
      <c r="B955" t="n">
        <v>135</v>
      </c>
      <c r="C955" t="inlineStr">
        <is>
          <t xml:space="preserve">CONCLUIDO	</t>
        </is>
      </c>
      <c r="D955" t="n">
        <v>12.3894</v>
      </c>
      <c r="E955" t="n">
        <v>8.07</v>
      </c>
      <c r="F955" t="n">
        <v>5.07</v>
      </c>
      <c r="G955" t="n">
        <v>101.33</v>
      </c>
      <c r="H955" t="n">
        <v>1.51</v>
      </c>
      <c r="I955" t="n">
        <v>3</v>
      </c>
      <c r="J955" t="n">
        <v>315.6</v>
      </c>
      <c r="K955" t="n">
        <v>59.89</v>
      </c>
      <c r="L955" t="n">
        <v>26.75</v>
      </c>
      <c r="M955" t="n">
        <v>1</v>
      </c>
      <c r="N955" t="n">
        <v>93.95999999999999</v>
      </c>
      <c r="O955" t="n">
        <v>39157.74</v>
      </c>
      <c r="P955" t="n">
        <v>74.41</v>
      </c>
      <c r="Q955" t="n">
        <v>202.81</v>
      </c>
      <c r="R955" t="n">
        <v>18.49</v>
      </c>
      <c r="S955" t="n">
        <v>13.89</v>
      </c>
      <c r="T955" t="n">
        <v>630.58</v>
      </c>
      <c r="U955" t="n">
        <v>0.75</v>
      </c>
      <c r="V955" t="n">
        <v>0.76</v>
      </c>
      <c r="W955" t="n">
        <v>0.64</v>
      </c>
      <c r="X955" t="n">
        <v>0.03</v>
      </c>
      <c r="Y955" t="n">
        <v>1</v>
      </c>
      <c r="Z955" t="n">
        <v>10</v>
      </c>
    </row>
    <row r="956">
      <c r="A956" t="n">
        <v>104</v>
      </c>
      <c r="B956" t="n">
        <v>135</v>
      </c>
      <c r="C956" t="inlineStr">
        <is>
          <t xml:space="preserve">CONCLUIDO	</t>
        </is>
      </c>
      <c r="D956" t="n">
        <v>12.3796</v>
      </c>
      <c r="E956" t="n">
        <v>8.08</v>
      </c>
      <c r="F956" t="n">
        <v>5.07</v>
      </c>
      <c r="G956" t="n">
        <v>101.46</v>
      </c>
      <c r="H956" t="n">
        <v>1.52</v>
      </c>
      <c r="I956" t="n">
        <v>3</v>
      </c>
      <c r="J956" t="n">
        <v>316.15</v>
      </c>
      <c r="K956" t="n">
        <v>59.89</v>
      </c>
      <c r="L956" t="n">
        <v>27</v>
      </c>
      <c r="M956" t="n">
        <v>1</v>
      </c>
      <c r="N956" t="n">
        <v>94.26000000000001</v>
      </c>
      <c r="O956" t="n">
        <v>39226.32</v>
      </c>
      <c r="P956" t="n">
        <v>74.63</v>
      </c>
      <c r="Q956" t="n">
        <v>202.81</v>
      </c>
      <c r="R956" t="n">
        <v>18.63</v>
      </c>
      <c r="S956" t="n">
        <v>13.89</v>
      </c>
      <c r="T956" t="n">
        <v>702.22</v>
      </c>
      <c r="U956" t="n">
        <v>0.75</v>
      </c>
      <c r="V956" t="n">
        <v>0.76</v>
      </c>
      <c r="W956" t="n">
        <v>0.64</v>
      </c>
      <c r="X956" t="n">
        <v>0.04</v>
      </c>
      <c r="Y956" t="n">
        <v>1</v>
      </c>
      <c r="Z956" t="n">
        <v>10</v>
      </c>
    </row>
    <row r="957">
      <c r="A957" t="n">
        <v>105</v>
      </c>
      <c r="B957" t="n">
        <v>135</v>
      </c>
      <c r="C957" t="inlineStr">
        <is>
          <t xml:space="preserve">CONCLUIDO	</t>
        </is>
      </c>
      <c r="D957" t="n">
        <v>12.3818</v>
      </c>
      <c r="E957" t="n">
        <v>8.08</v>
      </c>
      <c r="F957" t="n">
        <v>5.07</v>
      </c>
      <c r="G957" t="n">
        <v>101.43</v>
      </c>
      <c r="H957" t="n">
        <v>1.53</v>
      </c>
      <c r="I957" t="n">
        <v>3</v>
      </c>
      <c r="J957" t="n">
        <v>316.71</v>
      </c>
      <c r="K957" t="n">
        <v>59.89</v>
      </c>
      <c r="L957" t="n">
        <v>27.25</v>
      </c>
      <c r="M957" t="n">
        <v>1</v>
      </c>
      <c r="N957" t="n">
        <v>94.56999999999999</v>
      </c>
      <c r="O957" t="n">
        <v>39295.05</v>
      </c>
      <c r="P957" t="n">
        <v>74.69</v>
      </c>
      <c r="Q957" t="n">
        <v>202.81</v>
      </c>
      <c r="R957" t="n">
        <v>18.64</v>
      </c>
      <c r="S957" t="n">
        <v>13.89</v>
      </c>
      <c r="T957" t="n">
        <v>706.21</v>
      </c>
      <c r="U957" t="n">
        <v>0.75</v>
      </c>
      <c r="V957" t="n">
        <v>0.76</v>
      </c>
      <c r="W957" t="n">
        <v>0.64</v>
      </c>
      <c r="X957" t="n">
        <v>0.03</v>
      </c>
      <c r="Y957" t="n">
        <v>1</v>
      </c>
      <c r="Z957" t="n">
        <v>10</v>
      </c>
    </row>
    <row r="958">
      <c r="A958" t="n">
        <v>106</v>
      </c>
      <c r="B958" t="n">
        <v>135</v>
      </c>
      <c r="C958" t="inlineStr">
        <is>
          <t xml:space="preserve">CONCLUIDO	</t>
        </is>
      </c>
      <c r="D958" t="n">
        <v>12.3856</v>
      </c>
      <c r="E958" t="n">
        <v>8.07</v>
      </c>
      <c r="F958" t="n">
        <v>5.07</v>
      </c>
      <c r="G958" t="n">
        <v>101.38</v>
      </c>
      <c r="H958" t="n">
        <v>1.54</v>
      </c>
      <c r="I958" t="n">
        <v>3</v>
      </c>
      <c r="J958" t="n">
        <v>317.27</v>
      </c>
      <c r="K958" t="n">
        <v>59.89</v>
      </c>
      <c r="L958" t="n">
        <v>27.5</v>
      </c>
      <c r="M958" t="n">
        <v>1</v>
      </c>
      <c r="N958" t="n">
        <v>94.88</v>
      </c>
      <c r="O958" t="n">
        <v>39363.91</v>
      </c>
      <c r="P958" t="n">
        <v>74.86</v>
      </c>
      <c r="Q958" t="n">
        <v>202.81</v>
      </c>
      <c r="R958" t="n">
        <v>18.58</v>
      </c>
      <c r="S958" t="n">
        <v>13.89</v>
      </c>
      <c r="T958" t="n">
        <v>673.5599999999999</v>
      </c>
      <c r="U958" t="n">
        <v>0.75</v>
      </c>
      <c r="V958" t="n">
        <v>0.76</v>
      </c>
      <c r="W958" t="n">
        <v>0.64</v>
      </c>
      <c r="X958" t="n">
        <v>0.03</v>
      </c>
      <c r="Y958" t="n">
        <v>1</v>
      </c>
      <c r="Z958" t="n">
        <v>10</v>
      </c>
    </row>
    <row r="959">
      <c r="A959" t="n">
        <v>107</v>
      </c>
      <c r="B959" t="n">
        <v>135</v>
      </c>
      <c r="C959" t="inlineStr">
        <is>
          <t xml:space="preserve">CONCLUIDO	</t>
        </is>
      </c>
      <c r="D959" t="n">
        <v>12.3869</v>
      </c>
      <c r="E959" t="n">
        <v>8.07</v>
      </c>
      <c r="F959" t="n">
        <v>5.07</v>
      </c>
      <c r="G959" t="n">
        <v>101.37</v>
      </c>
      <c r="H959" t="n">
        <v>1.56</v>
      </c>
      <c r="I959" t="n">
        <v>3</v>
      </c>
      <c r="J959" t="n">
        <v>317.83</v>
      </c>
      <c r="K959" t="n">
        <v>59.89</v>
      </c>
      <c r="L959" t="n">
        <v>27.75</v>
      </c>
      <c r="M959" t="n">
        <v>1</v>
      </c>
      <c r="N959" t="n">
        <v>95.19</v>
      </c>
      <c r="O959" t="n">
        <v>39432.92</v>
      </c>
      <c r="P959" t="n">
        <v>74.89</v>
      </c>
      <c r="Q959" t="n">
        <v>202.81</v>
      </c>
      <c r="R959" t="n">
        <v>18.51</v>
      </c>
      <c r="S959" t="n">
        <v>13.89</v>
      </c>
      <c r="T959" t="n">
        <v>640.97</v>
      </c>
      <c r="U959" t="n">
        <v>0.75</v>
      </c>
      <c r="V959" t="n">
        <v>0.76</v>
      </c>
      <c r="W959" t="n">
        <v>0.64</v>
      </c>
      <c r="X959" t="n">
        <v>0.03</v>
      </c>
      <c r="Y959" t="n">
        <v>1</v>
      </c>
      <c r="Z959" t="n">
        <v>10</v>
      </c>
    </row>
    <row r="960">
      <c r="A960" t="n">
        <v>108</v>
      </c>
      <c r="B960" t="n">
        <v>135</v>
      </c>
      <c r="C960" t="inlineStr">
        <is>
          <t xml:space="preserve">CONCLUIDO	</t>
        </is>
      </c>
      <c r="D960" t="n">
        <v>12.3869</v>
      </c>
      <c r="E960" t="n">
        <v>8.07</v>
      </c>
      <c r="F960" t="n">
        <v>5.07</v>
      </c>
      <c r="G960" t="n">
        <v>101.37</v>
      </c>
      <c r="H960" t="n">
        <v>1.57</v>
      </c>
      <c r="I960" t="n">
        <v>3</v>
      </c>
      <c r="J960" t="n">
        <v>318.39</v>
      </c>
      <c r="K960" t="n">
        <v>59.89</v>
      </c>
      <c r="L960" t="n">
        <v>28</v>
      </c>
      <c r="M960" t="n">
        <v>1</v>
      </c>
      <c r="N960" t="n">
        <v>95.5</v>
      </c>
      <c r="O960" t="n">
        <v>39502.07</v>
      </c>
      <c r="P960" t="n">
        <v>74.97</v>
      </c>
      <c r="Q960" t="n">
        <v>202.81</v>
      </c>
      <c r="R960" t="n">
        <v>18.48</v>
      </c>
      <c r="S960" t="n">
        <v>13.89</v>
      </c>
      <c r="T960" t="n">
        <v>625.1</v>
      </c>
      <c r="U960" t="n">
        <v>0.75</v>
      </c>
      <c r="V960" t="n">
        <v>0.76</v>
      </c>
      <c r="W960" t="n">
        <v>0.64</v>
      </c>
      <c r="X960" t="n">
        <v>0.03</v>
      </c>
      <c r="Y960" t="n">
        <v>1</v>
      </c>
      <c r="Z960" t="n">
        <v>10</v>
      </c>
    </row>
    <row r="961">
      <c r="A961" t="n">
        <v>109</v>
      </c>
      <c r="B961" t="n">
        <v>135</v>
      </c>
      <c r="C961" t="inlineStr">
        <is>
          <t xml:space="preserve">CONCLUIDO	</t>
        </is>
      </c>
      <c r="D961" t="n">
        <v>12.389</v>
      </c>
      <c r="E961" t="n">
        <v>8.07</v>
      </c>
      <c r="F961" t="n">
        <v>5.07</v>
      </c>
      <c r="G961" t="n">
        <v>101.34</v>
      </c>
      <c r="H961" t="n">
        <v>1.58</v>
      </c>
      <c r="I961" t="n">
        <v>3</v>
      </c>
      <c r="J961" t="n">
        <v>318.95</v>
      </c>
      <c r="K961" t="n">
        <v>59.89</v>
      </c>
      <c r="L961" t="n">
        <v>28.25</v>
      </c>
      <c r="M961" t="n">
        <v>1</v>
      </c>
      <c r="N961" t="n">
        <v>95.81</v>
      </c>
      <c r="O961" t="n">
        <v>39571.36</v>
      </c>
      <c r="P961" t="n">
        <v>75.02</v>
      </c>
      <c r="Q961" t="n">
        <v>202.81</v>
      </c>
      <c r="R961" t="n">
        <v>18.48</v>
      </c>
      <c r="S961" t="n">
        <v>13.89</v>
      </c>
      <c r="T961" t="n">
        <v>622.48</v>
      </c>
      <c r="U961" t="n">
        <v>0.75</v>
      </c>
      <c r="V961" t="n">
        <v>0.76</v>
      </c>
      <c r="W961" t="n">
        <v>0.64</v>
      </c>
      <c r="X961" t="n">
        <v>0.03</v>
      </c>
      <c r="Y961" t="n">
        <v>1</v>
      </c>
      <c r="Z961" t="n">
        <v>10</v>
      </c>
    </row>
    <row r="962">
      <c r="A962" t="n">
        <v>110</v>
      </c>
      <c r="B962" t="n">
        <v>135</v>
      </c>
      <c r="C962" t="inlineStr">
        <is>
          <t xml:space="preserve">CONCLUIDO	</t>
        </is>
      </c>
      <c r="D962" t="n">
        <v>12.3873</v>
      </c>
      <c r="E962" t="n">
        <v>8.07</v>
      </c>
      <c r="F962" t="n">
        <v>5.07</v>
      </c>
      <c r="G962" t="n">
        <v>101.36</v>
      </c>
      <c r="H962" t="n">
        <v>1.59</v>
      </c>
      <c r="I962" t="n">
        <v>3</v>
      </c>
      <c r="J962" t="n">
        <v>319.51</v>
      </c>
      <c r="K962" t="n">
        <v>59.89</v>
      </c>
      <c r="L962" t="n">
        <v>28.5</v>
      </c>
      <c r="M962" t="n">
        <v>1</v>
      </c>
      <c r="N962" t="n">
        <v>96.13</v>
      </c>
      <c r="O962" t="n">
        <v>39640.79</v>
      </c>
      <c r="P962" t="n">
        <v>75.11</v>
      </c>
      <c r="Q962" t="n">
        <v>202.81</v>
      </c>
      <c r="R962" t="n">
        <v>18.56</v>
      </c>
      <c r="S962" t="n">
        <v>13.89</v>
      </c>
      <c r="T962" t="n">
        <v>666.21</v>
      </c>
      <c r="U962" t="n">
        <v>0.75</v>
      </c>
      <c r="V962" t="n">
        <v>0.76</v>
      </c>
      <c r="W962" t="n">
        <v>0.64</v>
      </c>
      <c r="X962" t="n">
        <v>0.03</v>
      </c>
      <c r="Y962" t="n">
        <v>1</v>
      </c>
      <c r="Z962" t="n">
        <v>10</v>
      </c>
    </row>
    <row r="963">
      <c r="A963" t="n">
        <v>111</v>
      </c>
      <c r="B963" t="n">
        <v>135</v>
      </c>
      <c r="C963" t="inlineStr">
        <is>
          <t xml:space="preserve">CONCLUIDO	</t>
        </is>
      </c>
      <c r="D963" t="n">
        <v>12.3894</v>
      </c>
      <c r="E963" t="n">
        <v>8.07</v>
      </c>
      <c r="F963" t="n">
        <v>5.07</v>
      </c>
      <c r="G963" t="n">
        <v>101.33</v>
      </c>
      <c r="H963" t="n">
        <v>1.6</v>
      </c>
      <c r="I963" t="n">
        <v>3</v>
      </c>
      <c r="J963" t="n">
        <v>320.08</v>
      </c>
      <c r="K963" t="n">
        <v>59.89</v>
      </c>
      <c r="L963" t="n">
        <v>28.75</v>
      </c>
      <c r="M963" t="n">
        <v>1</v>
      </c>
      <c r="N963" t="n">
        <v>96.44</v>
      </c>
      <c r="O963" t="n">
        <v>39710.36</v>
      </c>
      <c r="P963" t="n">
        <v>75.17</v>
      </c>
      <c r="Q963" t="n">
        <v>202.81</v>
      </c>
      <c r="R963" t="n">
        <v>18.5</v>
      </c>
      <c r="S963" t="n">
        <v>13.89</v>
      </c>
      <c r="T963" t="n">
        <v>632.51</v>
      </c>
      <c r="U963" t="n">
        <v>0.75</v>
      </c>
      <c r="V963" t="n">
        <v>0.76</v>
      </c>
      <c r="W963" t="n">
        <v>0.64</v>
      </c>
      <c r="X963" t="n">
        <v>0.03</v>
      </c>
      <c r="Y963" t="n">
        <v>1</v>
      </c>
      <c r="Z963" t="n">
        <v>10</v>
      </c>
    </row>
    <row r="964">
      <c r="A964" t="n">
        <v>112</v>
      </c>
      <c r="B964" t="n">
        <v>135</v>
      </c>
      <c r="C964" t="inlineStr">
        <is>
          <t xml:space="preserve">CONCLUIDO	</t>
        </is>
      </c>
      <c r="D964" t="n">
        <v>12.386</v>
      </c>
      <c r="E964" t="n">
        <v>8.07</v>
      </c>
      <c r="F964" t="n">
        <v>5.07</v>
      </c>
      <c r="G964" t="n">
        <v>101.38</v>
      </c>
      <c r="H964" t="n">
        <v>1.61</v>
      </c>
      <c r="I964" t="n">
        <v>3</v>
      </c>
      <c r="J964" t="n">
        <v>320.64</v>
      </c>
      <c r="K964" t="n">
        <v>59.89</v>
      </c>
      <c r="L964" t="n">
        <v>29</v>
      </c>
      <c r="M964" t="n">
        <v>1</v>
      </c>
      <c r="N964" t="n">
        <v>96.75</v>
      </c>
      <c r="O964" t="n">
        <v>39780.08</v>
      </c>
      <c r="P964" t="n">
        <v>75.5</v>
      </c>
      <c r="Q964" t="n">
        <v>202.83</v>
      </c>
      <c r="R964" t="n">
        <v>18.55</v>
      </c>
      <c r="S964" t="n">
        <v>13.89</v>
      </c>
      <c r="T964" t="n">
        <v>661.91</v>
      </c>
      <c r="U964" t="n">
        <v>0.75</v>
      </c>
      <c r="V964" t="n">
        <v>0.76</v>
      </c>
      <c r="W964" t="n">
        <v>0.64</v>
      </c>
      <c r="X964" t="n">
        <v>0.03</v>
      </c>
      <c r="Y964" t="n">
        <v>1</v>
      </c>
      <c r="Z964" t="n">
        <v>10</v>
      </c>
    </row>
    <row r="965">
      <c r="A965" t="n">
        <v>113</v>
      </c>
      <c r="B965" t="n">
        <v>135</v>
      </c>
      <c r="C965" t="inlineStr">
        <is>
          <t xml:space="preserve">CONCLUIDO	</t>
        </is>
      </c>
      <c r="D965" t="n">
        <v>12.3835</v>
      </c>
      <c r="E965" t="n">
        <v>8.08</v>
      </c>
      <c r="F965" t="n">
        <v>5.07</v>
      </c>
      <c r="G965" t="n">
        <v>101.41</v>
      </c>
      <c r="H965" t="n">
        <v>1.62</v>
      </c>
      <c r="I965" t="n">
        <v>3</v>
      </c>
      <c r="J965" t="n">
        <v>321.21</v>
      </c>
      <c r="K965" t="n">
        <v>59.89</v>
      </c>
      <c r="L965" t="n">
        <v>29.25</v>
      </c>
      <c r="M965" t="n">
        <v>1</v>
      </c>
      <c r="N965" t="n">
        <v>97.06999999999999</v>
      </c>
      <c r="O965" t="n">
        <v>39849.95</v>
      </c>
      <c r="P965" t="n">
        <v>75.64</v>
      </c>
      <c r="Q965" t="n">
        <v>202.83</v>
      </c>
      <c r="R965" t="n">
        <v>18.6</v>
      </c>
      <c r="S965" t="n">
        <v>13.89</v>
      </c>
      <c r="T965" t="n">
        <v>685.89</v>
      </c>
      <c r="U965" t="n">
        <v>0.75</v>
      </c>
      <c r="V965" t="n">
        <v>0.76</v>
      </c>
      <c r="W965" t="n">
        <v>0.64</v>
      </c>
      <c r="X965" t="n">
        <v>0.03</v>
      </c>
      <c r="Y965" t="n">
        <v>1</v>
      </c>
      <c r="Z965" t="n">
        <v>10</v>
      </c>
    </row>
    <row r="966">
      <c r="A966" t="n">
        <v>114</v>
      </c>
      <c r="B966" t="n">
        <v>135</v>
      </c>
      <c r="C966" t="inlineStr">
        <is>
          <t xml:space="preserve">CONCLUIDO	</t>
        </is>
      </c>
      <c r="D966" t="n">
        <v>12.3805</v>
      </c>
      <c r="E966" t="n">
        <v>8.08</v>
      </c>
      <c r="F966" t="n">
        <v>5.07</v>
      </c>
      <c r="G966" t="n">
        <v>101.45</v>
      </c>
      <c r="H966" t="n">
        <v>1.63</v>
      </c>
      <c r="I966" t="n">
        <v>3</v>
      </c>
      <c r="J966" t="n">
        <v>321.78</v>
      </c>
      <c r="K966" t="n">
        <v>59.89</v>
      </c>
      <c r="L966" t="n">
        <v>29.5</v>
      </c>
      <c r="M966" t="n">
        <v>1</v>
      </c>
      <c r="N966" t="n">
        <v>97.39</v>
      </c>
      <c r="O966" t="n">
        <v>39919.96</v>
      </c>
      <c r="P966" t="n">
        <v>75.69</v>
      </c>
      <c r="Q966" t="n">
        <v>202.81</v>
      </c>
      <c r="R966" t="n">
        <v>18.65</v>
      </c>
      <c r="S966" t="n">
        <v>13.89</v>
      </c>
      <c r="T966" t="n">
        <v>708.66</v>
      </c>
      <c r="U966" t="n">
        <v>0.74</v>
      </c>
      <c r="V966" t="n">
        <v>0.76</v>
      </c>
      <c r="W966" t="n">
        <v>0.64</v>
      </c>
      <c r="X966" t="n">
        <v>0.03</v>
      </c>
      <c r="Y966" t="n">
        <v>1</v>
      </c>
      <c r="Z966" t="n">
        <v>10</v>
      </c>
    </row>
    <row r="967">
      <c r="A967" t="n">
        <v>115</v>
      </c>
      <c r="B967" t="n">
        <v>135</v>
      </c>
      <c r="C967" t="inlineStr">
        <is>
          <t xml:space="preserve">CONCLUIDO	</t>
        </is>
      </c>
      <c r="D967" t="n">
        <v>12.3865</v>
      </c>
      <c r="E967" t="n">
        <v>8.07</v>
      </c>
      <c r="F967" t="n">
        <v>5.07</v>
      </c>
      <c r="G967" t="n">
        <v>101.37</v>
      </c>
      <c r="H967" t="n">
        <v>1.64</v>
      </c>
      <c r="I967" t="n">
        <v>3</v>
      </c>
      <c r="J967" t="n">
        <v>322.34</v>
      </c>
      <c r="K967" t="n">
        <v>59.89</v>
      </c>
      <c r="L967" t="n">
        <v>29.75</v>
      </c>
      <c r="M967" t="n">
        <v>1</v>
      </c>
      <c r="N967" t="n">
        <v>97.70999999999999</v>
      </c>
      <c r="O967" t="n">
        <v>39990.12</v>
      </c>
      <c r="P967" t="n">
        <v>75.53</v>
      </c>
      <c r="Q967" t="n">
        <v>202.81</v>
      </c>
      <c r="R967" t="n">
        <v>18.52</v>
      </c>
      <c r="S967" t="n">
        <v>13.89</v>
      </c>
      <c r="T967" t="n">
        <v>644.0700000000001</v>
      </c>
      <c r="U967" t="n">
        <v>0.75</v>
      </c>
      <c r="V967" t="n">
        <v>0.76</v>
      </c>
      <c r="W967" t="n">
        <v>0.64</v>
      </c>
      <c r="X967" t="n">
        <v>0.03</v>
      </c>
      <c r="Y967" t="n">
        <v>1</v>
      </c>
      <c r="Z967" t="n">
        <v>10</v>
      </c>
    </row>
    <row r="968">
      <c r="A968" t="n">
        <v>116</v>
      </c>
      <c r="B968" t="n">
        <v>135</v>
      </c>
      <c r="C968" t="inlineStr">
        <is>
          <t xml:space="preserve">CONCLUIDO	</t>
        </is>
      </c>
      <c r="D968" t="n">
        <v>12.3869</v>
      </c>
      <c r="E968" t="n">
        <v>8.07</v>
      </c>
      <c r="F968" t="n">
        <v>5.07</v>
      </c>
      <c r="G968" t="n">
        <v>101.37</v>
      </c>
      <c r="H968" t="n">
        <v>1.66</v>
      </c>
      <c r="I968" t="n">
        <v>3</v>
      </c>
      <c r="J968" t="n">
        <v>322.91</v>
      </c>
      <c r="K968" t="n">
        <v>59.89</v>
      </c>
      <c r="L968" t="n">
        <v>30</v>
      </c>
      <c r="M968" t="n">
        <v>1</v>
      </c>
      <c r="N968" t="n">
        <v>98.03</v>
      </c>
      <c r="O968" t="n">
        <v>40060.43</v>
      </c>
      <c r="P968" t="n">
        <v>75.67</v>
      </c>
      <c r="Q968" t="n">
        <v>202.81</v>
      </c>
      <c r="R968" t="n">
        <v>18.57</v>
      </c>
      <c r="S968" t="n">
        <v>13.89</v>
      </c>
      <c r="T968" t="n">
        <v>671.65</v>
      </c>
      <c r="U968" t="n">
        <v>0.75</v>
      </c>
      <c r="V968" t="n">
        <v>0.76</v>
      </c>
      <c r="W968" t="n">
        <v>0.64</v>
      </c>
      <c r="X968" t="n">
        <v>0.03</v>
      </c>
      <c r="Y968" t="n">
        <v>1</v>
      </c>
      <c r="Z968" t="n">
        <v>10</v>
      </c>
    </row>
    <row r="969">
      <c r="A969" t="n">
        <v>117</v>
      </c>
      <c r="B969" t="n">
        <v>135</v>
      </c>
      <c r="C969" t="inlineStr">
        <is>
          <t xml:space="preserve">CONCLUIDO	</t>
        </is>
      </c>
      <c r="D969" t="n">
        <v>12.3805</v>
      </c>
      <c r="E969" t="n">
        <v>8.08</v>
      </c>
      <c r="F969" t="n">
        <v>5.07</v>
      </c>
      <c r="G969" t="n">
        <v>101.45</v>
      </c>
      <c r="H969" t="n">
        <v>1.67</v>
      </c>
      <c r="I969" t="n">
        <v>3</v>
      </c>
      <c r="J969" t="n">
        <v>323.49</v>
      </c>
      <c r="K969" t="n">
        <v>59.89</v>
      </c>
      <c r="L969" t="n">
        <v>30.25</v>
      </c>
      <c r="M969" t="n">
        <v>1</v>
      </c>
      <c r="N969" t="n">
        <v>98.34999999999999</v>
      </c>
      <c r="O969" t="n">
        <v>40131.01</v>
      </c>
      <c r="P969" t="n">
        <v>75.8</v>
      </c>
      <c r="Q969" t="n">
        <v>202.81</v>
      </c>
      <c r="R969" t="n">
        <v>18.65</v>
      </c>
      <c r="S969" t="n">
        <v>13.89</v>
      </c>
      <c r="T969" t="n">
        <v>712.29</v>
      </c>
      <c r="U969" t="n">
        <v>0.74</v>
      </c>
      <c r="V969" t="n">
        <v>0.76</v>
      </c>
      <c r="W969" t="n">
        <v>0.64</v>
      </c>
      <c r="X969" t="n">
        <v>0.03</v>
      </c>
      <c r="Y969" t="n">
        <v>1</v>
      </c>
      <c r="Z969" t="n">
        <v>10</v>
      </c>
    </row>
    <row r="970">
      <c r="A970" t="n">
        <v>118</v>
      </c>
      <c r="B970" t="n">
        <v>135</v>
      </c>
      <c r="C970" t="inlineStr">
        <is>
          <t xml:space="preserve">CONCLUIDO	</t>
        </is>
      </c>
      <c r="D970" t="n">
        <v>12.3779</v>
      </c>
      <c r="E970" t="n">
        <v>8.08</v>
      </c>
      <c r="F970" t="n">
        <v>5.07</v>
      </c>
      <c r="G970" t="n">
        <v>101.48</v>
      </c>
      <c r="H970" t="n">
        <v>1.68</v>
      </c>
      <c r="I970" t="n">
        <v>3</v>
      </c>
      <c r="J970" t="n">
        <v>324.06</v>
      </c>
      <c r="K970" t="n">
        <v>59.89</v>
      </c>
      <c r="L970" t="n">
        <v>30.5</v>
      </c>
      <c r="M970" t="n">
        <v>1</v>
      </c>
      <c r="N970" t="n">
        <v>98.67</v>
      </c>
      <c r="O970" t="n">
        <v>40201.62</v>
      </c>
      <c r="P970" t="n">
        <v>75.8</v>
      </c>
      <c r="Q970" t="n">
        <v>202.81</v>
      </c>
      <c r="R970" t="n">
        <v>18.7</v>
      </c>
      <c r="S970" t="n">
        <v>13.89</v>
      </c>
      <c r="T970" t="n">
        <v>734.86</v>
      </c>
      <c r="U970" t="n">
        <v>0.74</v>
      </c>
      <c r="V970" t="n">
        <v>0.76</v>
      </c>
      <c r="W970" t="n">
        <v>0.64</v>
      </c>
      <c r="X970" t="n">
        <v>0.04</v>
      </c>
      <c r="Y970" t="n">
        <v>1</v>
      </c>
      <c r="Z970" t="n">
        <v>10</v>
      </c>
    </row>
    <row r="971">
      <c r="A971" t="n">
        <v>119</v>
      </c>
      <c r="B971" t="n">
        <v>135</v>
      </c>
      <c r="C971" t="inlineStr">
        <is>
          <t xml:space="preserve">CONCLUIDO	</t>
        </is>
      </c>
      <c r="D971" t="n">
        <v>12.3809</v>
      </c>
      <c r="E971" t="n">
        <v>8.08</v>
      </c>
      <c r="F971" t="n">
        <v>5.07</v>
      </c>
      <c r="G971" t="n">
        <v>101.44</v>
      </c>
      <c r="H971" t="n">
        <v>1.69</v>
      </c>
      <c r="I971" t="n">
        <v>3</v>
      </c>
      <c r="J971" t="n">
        <v>324.63</v>
      </c>
      <c r="K971" t="n">
        <v>59.89</v>
      </c>
      <c r="L971" t="n">
        <v>30.75</v>
      </c>
      <c r="M971" t="n">
        <v>1</v>
      </c>
      <c r="N971" t="n">
        <v>99</v>
      </c>
      <c r="O971" t="n">
        <v>40272.38</v>
      </c>
      <c r="P971" t="n">
        <v>75.83</v>
      </c>
      <c r="Q971" t="n">
        <v>202.83</v>
      </c>
      <c r="R971" t="n">
        <v>18.68</v>
      </c>
      <c r="S971" t="n">
        <v>13.89</v>
      </c>
      <c r="T971" t="n">
        <v>724.1900000000001</v>
      </c>
      <c r="U971" t="n">
        <v>0.74</v>
      </c>
      <c r="V971" t="n">
        <v>0.76</v>
      </c>
      <c r="W971" t="n">
        <v>0.64</v>
      </c>
      <c r="X971" t="n">
        <v>0.03</v>
      </c>
      <c r="Y971" t="n">
        <v>1</v>
      </c>
      <c r="Z971" t="n">
        <v>10</v>
      </c>
    </row>
    <row r="972">
      <c r="A972" t="n">
        <v>120</v>
      </c>
      <c r="B972" t="n">
        <v>135</v>
      </c>
      <c r="C972" t="inlineStr">
        <is>
          <t xml:space="preserve">CONCLUIDO	</t>
        </is>
      </c>
      <c r="D972" t="n">
        <v>12.3813</v>
      </c>
      <c r="E972" t="n">
        <v>8.08</v>
      </c>
      <c r="F972" t="n">
        <v>5.07</v>
      </c>
      <c r="G972" t="n">
        <v>101.44</v>
      </c>
      <c r="H972" t="n">
        <v>1.7</v>
      </c>
      <c r="I972" t="n">
        <v>3</v>
      </c>
      <c r="J972" t="n">
        <v>325.21</v>
      </c>
      <c r="K972" t="n">
        <v>59.89</v>
      </c>
      <c r="L972" t="n">
        <v>31</v>
      </c>
      <c r="M972" t="n">
        <v>1</v>
      </c>
      <c r="N972" t="n">
        <v>99.31999999999999</v>
      </c>
      <c r="O972" t="n">
        <v>40343.29</v>
      </c>
      <c r="P972" t="n">
        <v>75.92</v>
      </c>
      <c r="Q972" t="n">
        <v>202.81</v>
      </c>
      <c r="R972" t="n">
        <v>18.63</v>
      </c>
      <c r="S972" t="n">
        <v>13.89</v>
      </c>
      <c r="T972" t="n">
        <v>700.41</v>
      </c>
      <c r="U972" t="n">
        <v>0.75</v>
      </c>
      <c r="V972" t="n">
        <v>0.76</v>
      </c>
      <c r="W972" t="n">
        <v>0.64</v>
      </c>
      <c r="X972" t="n">
        <v>0.03</v>
      </c>
      <c r="Y972" t="n">
        <v>1</v>
      </c>
      <c r="Z972" t="n">
        <v>10</v>
      </c>
    </row>
    <row r="973">
      <c r="A973" t="n">
        <v>121</v>
      </c>
      <c r="B973" t="n">
        <v>135</v>
      </c>
      <c r="C973" t="inlineStr">
        <is>
          <t xml:space="preserve">CONCLUIDO	</t>
        </is>
      </c>
      <c r="D973" t="n">
        <v>12.383</v>
      </c>
      <c r="E973" t="n">
        <v>8.08</v>
      </c>
      <c r="F973" t="n">
        <v>5.07</v>
      </c>
      <c r="G973" t="n">
        <v>101.42</v>
      </c>
      <c r="H973" t="n">
        <v>1.71</v>
      </c>
      <c r="I973" t="n">
        <v>3</v>
      </c>
      <c r="J973" t="n">
        <v>325.78</v>
      </c>
      <c r="K973" t="n">
        <v>59.89</v>
      </c>
      <c r="L973" t="n">
        <v>31.25</v>
      </c>
      <c r="M973" t="n">
        <v>1</v>
      </c>
      <c r="N973" t="n">
        <v>99.65000000000001</v>
      </c>
      <c r="O973" t="n">
        <v>40414.36</v>
      </c>
      <c r="P973" t="n">
        <v>75.93000000000001</v>
      </c>
      <c r="Q973" t="n">
        <v>202.81</v>
      </c>
      <c r="R973" t="n">
        <v>18.62</v>
      </c>
      <c r="S973" t="n">
        <v>13.89</v>
      </c>
      <c r="T973" t="n">
        <v>693.09</v>
      </c>
      <c r="U973" t="n">
        <v>0.75</v>
      </c>
      <c r="V973" t="n">
        <v>0.76</v>
      </c>
      <c r="W973" t="n">
        <v>0.64</v>
      </c>
      <c r="X973" t="n">
        <v>0.03</v>
      </c>
      <c r="Y973" t="n">
        <v>1</v>
      </c>
      <c r="Z973" t="n">
        <v>10</v>
      </c>
    </row>
    <row r="974">
      <c r="A974" t="n">
        <v>122</v>
      </c>
      <c r="B974" t="n">
        <v>135</v>
      </c>
      <c r="C974" t="inlineStr">
        <is>
          <t xml:space="preserve">CONCLUIDO	</t>
        </is>
      </c>
      <c r="D974" t="n">
        <v>12.3801</v>
      </c>
      <c r="E974" t="n">
        <v>8.08</v>
      </c>
      <c r="F974" t="n">
        <v>5.07</v>
      </c>
      <c r="G974" t="n">
        <v>101.46</v>
      </c>
      <c r="H974" t="n">
        <v>1.72</v>
      </c>
      <c r="I974" t="n">
        <v>3</v>
      </c>
      <c r="J974" t="n">
        <v>326.36</v>
      </c>
      <c r="K974" t="n">
        <v>59.89</v>
      </c>
      <c r="L974" t="n">
        <v>31.5</v>
      </c>
      <c r="M974" t="n">
        <v>1</v>
      </c>
      <c r="N974" t="n">
        <v>99.97</v>
      </c>
      <c r="O974" t="n">
        <v>40485.58</v>
      </c>
      <c r="P974" t="n">
        <v>75.97</v>
      </c>
      <c r="Q974" t="n">
        <v>202.85</v>
      </c>
      <c r="R974" t="n">
        <v>18.69</v>
      </c>
      <c r="S974" t="n">
        <v>13.89</v>
      </c>
      <c r="T974" t="n">
        <v>728.5</v>
      </c>
      <c r="U974" t="n">
        <v>0.74</v>
      </c>
      <c r="V974" t="n">
        <v>0.76</v>
      </c>
      <c r="W974" t="n">
        <v>0.64</v>
      </c>
      <c r="X974" t="n">
        <v>0.03</v>
      </c>
      <c r="Y974" t="n">
        <v>1</v>
      </c>
      <c r="Z974" t="n">
        <v>10</v>
      </c>
    </row>
    <row r="975">
      <c r="A975" t="n">
        <v>123</v>
      </c>
      <c r="B975" t="n">
        <v>135</v>
      </c>
      <c r="C975" t="inlineStr">
        <is>
          <t xml:space="preserve">CONCLUIDO	</t>
        </is>
      </c>
      <c r="D975" t="n">
        <v>12.3796</v>
      </c>
      <c r="E975" t="n">
        <v>8.08</v>
      </c>
      <c r="F975" t="n">
        <v>5.07</v>
      </c>
      <c r="G975" t="n">
        <v>101.46</v>
      </c>
      <c r="H975" t="n">
        <v>1.73</v>
      </c>
      <c r="I975" t="n">
        <v>3</v>
      </c>
      <c r="J975" t="n">
        <v>326.94</v>
      </c>
      <c r="K975" t="n">
        <v>59.89</v>
      </c>
      <c r="L975" t="n">
        <v>31.75</v>
      </c>
      <c r="M975" t="n">
        <v>1</v>
      </c>
      <c r="N975" t="n">
        <v>100.3</v>
      </c>
      <c r="O975" t="n">
        <v>40556.96</v>
      </c>
      <c r="P975" t="n">
        <v>75.98999999999999</v>
      </c>
      <c r="Q975" t="n">
        <v>202.81</v>
      </c>
      <c r="R975" t="n">
        <v>18.67</v>
      </c>
      <c r="S975" t="n">
        <v>13.89</v>
      </c>
      <c r="T975" t="n">
        <v>719.5700000000001</v>
      </c>
      <c r="U975" t="n">
        <v>0.74</v>
      </c>
      <c r="V975" t="n">
        <v>0.76</v>
      </c>
      <c r="W975" t="n">
        <v>0.64</v>
      </c>
      <c r="X975" t="n">
        <v>0.04</v>
      </c>
      <c r="Y975" t="n">
        <v>1</v>
      </c>
      <c r="Z975" t="n">
        <v>10</v>
      </c>
    </row>
    <row r="976">
      <c r="A976" t="n">
        <v>124</v>
      </c>
      <c r="B976" t="n">
        <v>135</v>
      </c>
      <c r="C976" t="inlineStr">
        <is>
          <t xml:space="preserve">CONCLUIDO	</t>
        </is>
      </c>
      <c r="D976" t="n">
        <v>12.3822</v>
      </c>
      <c r="E976" t="n">
        <v>8.08</v>
      </c>
      <c r="F976" t="n">
        <v>5.07</v>
      </c>
      <c r="G976" t="n">
        <v>101.43</v>
      </c>
      <c r="H976" t="n">
        <v>1.74</v>
      </c>
      <c r="I976" t="n">
        <v>3</v>
      </c>
      <c r="J976" t="n">
        <v>327.52</v>
      </c>
      <c r="K976" t="n">
        <v>59.89</v>
      </c>
      <c r="L976" t="n">
        <v>32</v>
      </c>
      <c r="M976" t="n">
        <v>1</v>
      </c>
      <c r="N976" t="n">
        <v>100.63</v>
      </c>
      <c r="O976" t="n">
        <v>40628.49</v>
      </c>
      <c r="P976" t="n">
        <v>75.97</v>
      </c>
      <c r="Q976" t="n">
        <v>202.81</v>
      </c>
      <c r="R976" t="n">
        <v>18.59</v>
      </c>
      <c r="S976" t="n">
        <v>13.89</v>
      </c>
      <c r="T976" t="n">
        <v>680.2</v>
      </c>
      <c r="U976" t="n">
        <v>0.75</v>
      </c>
      <c r="V976" t="n">
        <v>0.76</v>
      </c>
      <c r="W976" t="n">
        <v>0.64</v>
      </c>
      <c r="X976" t="n">
        <v>0.03</v>
      </c>
      <c r="Y976" t="n">
        <v>1</v>
      </c>
      <c r="Z976" t="n">
        <v>10</v>
      </c>
    </row>
    <row r="977">
      <c r="A977" t="n">
        <v>125</v>
      </c>
      <c r="B977" t="n">
        <v>135</v>
      </c>
      <c r="C977" t="inlineStr">
        <is>
          <t xml:space="preserve">CONCLUIDO	</t>
        </is>
      </c>
      <c r="D977" t="n">
        <v>12.3818</v>
      </c>
      <c r="E977" t="n">
        <v>8.08</v>
      </c>
      <c r="F977" t="n">
        <v>5.07</v>
      </c>
      <c r="G977" t="n">
        <v>101.43</v>
      </c>
      <c r="H977" t="n">
        <v>1.75</v>
      </c>
      <c r="I977" t="n">
        <v>3</v>
      </c>
      <c r="J977" t="n">
        <v>328.1</v>
      </c>
      <c r="K977" t="n">
        <v>59.89</v>
      </c>
      <c r="L977" t="n">
        <v>32.25</v>
      </c>
      <c r="M977" t="n">
        <v>1</v>
      </c>
      <c r="N977" t="n">
        <v>100.96</v>
      </c>
      <c r="O977" t="n">
        <v>40700.18</v>
      </c>
      <c r="P977" t="n">
        <v>75.92</v>
      </c>
      <c r="Q977" t="n">
        <v>202.81</v>
      </c>
      <c r="R977" t="n">
        <v>18.64</v>
      </c>
      <c r="S977" t="n">
        <v>13.89</v>
      </c>
      <c r="T977" t="n">
        <v>704.29</v>
      </c>
      <c r="U977" t="n">
        <v>0.75</v>
      </c>
      <c r="V977" t="n">
        <v>0.76</v>
      </c>
      <c r="W977" t="n">
        <v>0.64</v>
      </c>
      <c r="X977" t="n">
        <v>0.03</v>
      </c>
      <c r="Y977" t="n">
        <v>1</v>
      </c>
      <c r="Z977" t="n">
        <v>10</v>
      </c>
    </row>
    <row r="978">
      <c r="A978" t="n">
        <v>126</v>
      </c>
      <c r="B978" t="n">
        <v>135</v>
      </c>
      <c r="C978" t="inlineStr">
        <is>
          <t xml:space="preserve">CONCLUIDO	</t>
        </is>
      </c>
      <c r="D978" t="n">
        <v>12.3788</v>
      </c>
      <c r="E978" t="n">
        <v>8.08</v>
      </c>
      <c r="F978" t="n">
        <v>5.07</v>
      </c>
      <c r="G978" t="n">
        <v>101.47</v>
      </c>
      <c r="H978" t="n">
        <v>1.76</v>
      </c>
      <c r="I978" t="n">
        <v>3</v>
      </c>
      <c r="J978" t="n">
        <v>328.68</v>
      </c>
      <c r="K978" t="n">
        <v>59.89</v>
      </c>
      <c r="L978" t="n">
        <v>32.5</v>
      </c>
      <c r="M978" t="n">
        <v>1</v>
      </c>
      <c r="N978" t="n">
        <v>101.3</v>
      </c>
      <c r="O978" t="n">
        <v>40772.03</v>
      </c>
      <c r="P978" t="n">
        <v>76.01000000000001</v>
      </c>
      <c r="Q978" t="n">
        <v>202.81</v>
      </c>
      <c r="R978" t="n">
        <v>18.75</v>
      </c>
      <c r="S978" t="n">
        <v>13.89</v>
      </c>
      <c r="T978" t="n">
        <v>760.64</v>
      </c>
      <c r="U978" t="n">
        <v>0.74</v>
      </c>
      <c r="V978" t="n">
        <v>0.76</v>
      </c>
      <c r="W978" t="n">
        <v>0.64</v>
      </c>
      <c r="X978" t="n">
        <v>0.04</v>
      </c>
      <c r="Y978" t="n">
        <v>1</v>
      </c>
      <c r="Z978" t="n">
        <v>10</v>
      </c>
    </row>
    <row r="979">
      <c r="A979" t="n">
        <v>127</v>
      </c>
      <c r="B979" t="n">
        <v>135</v>
      </c>
      <c r="C979" t="inlineStr">
        <is>
          <t xml:space="preserve">CONCLUIDO	</t>
        </is>
      </c>
      <c r="D979" t="n">
        <v>12.3826</v>
      </c>
      <c r="E979" t="n">
        <v>8.08</v>
      </c>
      <c r="F979" t="n">
        <v>5.07</v>
      </c>
      <c r="G979" t="n">
        <v>101.42</v>
      </c>
      <c r="H979" t="n">
        <v>1.77</v>
      </c>
      <c r="I979" t="n">
        <v>3</v>
      </c>
      <c r="J979" t="n">
        <v>329.27</v>
      </c>
      <c r="K979" t="n">
        <v>59.89</v>
      </c>
      <c r="L979" t="n">
        <v>32.75</v>
      </c>
      <c r="M979" t="n">
        <v>1</v>
      </c>
      <c r="N979" t="n">
        <v>101.63</v>
      </c>
      <c r="O979" t="n">
        <v>40844.03</v>
      </c>
      <c r="P979" t="n">
        <v>75.90000000000001</v>
      </c>
      <c r="Q979" t="n">
        <v>202.81</v>
      </c>
      <c r="R979" t="n">
        <v>18.67</v>
      </c>
      <c r="S979" t="n">
        <v>13.89</v>
      </c>
      <c r="T979" t="n">
        <v>718.28</v>
      </c>
      <c r="U979" t="n">
        <v>0.74</v>
      </c>
      <c r="V979" t="n">
        <v>0.76</v>
      </c>
      <c r="W979" t="n">
        <v>0.64</v>
      </c>
      <c r="X979" t="n">
        <v>0.03</v>
      </c>
      <c r="Y979" t="n">
        <v>1</v>
      </c>
      <c r="Z979" t="n">
        <v>10</v>
      </c>
    </row>
    <row r="980">
      <c r="A980" t="n">
        <v>128</v>
      </c>
      <c r="B980" t="n">
        <v>135</v>
      </c>
      <c r="C980" t="inlineStr">
        <is>
          <t xml:space="preserve">CONCLUIDO	</t>
        </is>
      </c>
      <c r="D980" t="n">
        <v>12.3767</v>
      </c>
      <c r="E980" t="n">
        <v>8.08</v>
      </c>
      <c r="F980" t="n">
        <v>5.08</v>
      </c>
      <c r="G980" t="n">
        <v>101.5</v>
      </c>
      <c r="H980" t="n">
        <v>1.78</v>
      </c>
      <c r="I980" t="n">
        <v>3</v>
      </c>
      <c r="J980" t="n">
        <v>329.85</v>
      </c>
      <c r="K980" t="n">
        <v>59.89</v>
      </c>
      <c r="L980" t="n">
        <v>33</v>
      </c>
      <c r="M980" t="n">
        <v>1</v>
      </c>
      <c r="N980" t="n">
        <v>101.97</v>
      </c>
      <c r="O980" t="n">
        <v>40916.2</v>
      </c>
      <c r="P980" t="n">
        <v>76</v>
      </c>
      <c r="Q980" t="n">
        <v>202.81</v>
      </c>
      <c r="R980" t="n">
        <v>18.76</v>
      </c>
      <c r="S980" t="n">
        <v>13.89</v>
      </c>
      <c r="T980" t="n">
        <v>764.1799999999999</v>
      </c>
      <c r="U980" t="n">
        <v>0.74</v>
      </c>
      <c r="V980" t="n">
        <v>0.76</v>
      </c>
      <c r="W980" t="n">
        <v>0.64</v>
      </c>
      <c r="X980" t="n">
        <v>0.04</v>
      </c>
      <c r="Y980" t="n">
        <v>1</v>
      </c>
      <c r="Z980" t="n">
        <v>10</v>
      </c>
    </row>
    <row r="981">
      <c r="A981" t="n">
        <v>129</v>
      </c>
      <c r="B981" t="n">
        <v>135</v>
      </c>
      <c r="C981" t="inlineStr">
        <is>
          <t xml:space="preserve">CONCLUIDO	</t>
        </is>
      </c>
      <c r="D981" t="n">
        <v>12.3733</v>
      </c>
      <c r="E981" t="n">
        <v>8.08</v>
      </c>
      <c r="F981" t="n">
        <v>5.08</v>
      </c>
      <c r="G981" t="n">
        <v>101.54</v>
      </c>
      <c r="H981" t="n">
        <v>1.79</v>
      </c>
      <c r="I981" t="n">
        <v>3</v>
      </c>
      <c r="J981" t="n">
        <v>330.44</v>
      </c>
      <c r="K981" t="n">
        <v>59.89</v>
      </c>
      <c r="L981" t="n">
        <v>33.25</v>
      </c>
      <c r="M981" t="n">
        <v>0</v>
      </c>
      <c r="N981" t="n">
        <v>102.3</v>
      </c>
      <c r="O981" t="n">
        <v>40988.53</v>
      </c>
      <c r="P981" t="n">
        <v>76.15000000000001</v>
      </c>
      <c r="Q981" t="n">
        <v>202.81</v>
      </c>
      <c r="R981" t="n">
        <v>18.76</v>
      </c>
      <c r="S981" t="n">
        <v>13.89</v>
      </c>
      <c r="T981" t="n">
        <v>765.97</v>
      </c>
      <c r="U981" t="n">
        <v>0.74</v>
      </c>
      <c r="V981" t="n">
        <v>0.76</v>
      </c>
      <c r="W981" t="n">
        <v>0.64</v>
      </c>
      <c r="X981" t="n">
        <v>0.04</v>
      </c>
      <c r="Y981" t="n">
        <v>1</v>
      </c>
      <c r="Z981" t="n">
        <v>10</v>
      </c>
    </row>
    <row r="982">
      <c r="A982" t="n">
        <v>0</v>
      </c>
      <c r="B982" t="n">
        <v>80</v>
      </c>
      <c r="C982" t="inlineStr">
        <is>
          <t xml:space="preserve">CONCLUIDO	</t>
        </is>
      </c>
      <c r="D982" t="n">
        <v>9.774900000000001</v>
      </c>
      <c r="E982" t="n">
        <v>10.23</v>
      </c>
      <c r="F982" t="n">
        <v>6.13</v>
      </c>
      <c r="G982" t="n">
        <v>6.69</v>
      </c>
      <c r="H982" t="n">
        <v>0.11</v>
      </c>
      <c r="I982" t="n">
        <v>55</v>
      </c>
      <c r="J982" t="n">
        <v>159.12</v>
      </c>
      <c r="K982" t="n">
        <v>50.28</v>
      </c>
      <c r="L982" t="n">
        <v>1</v>
      </c>
      <c r="M982" t="n">
        <v>53</v>
      </c>
      <c r="N982" t="n">
        <v>27.84</v>
      </c>
      <c r="O982" t="n">
        <v>19859.16</v>
      </c>
      <c r="P982" t="n">
        <v>74.73</v>
      </c>
      <c r="Q982" t="n">
        <v>202.85</v>
      </c>
      <c r="R982" t="n">
        <v>51.79</v>
      </c>
      <c r="S982" t="n">
        <v>13.89</v>
      </c>
      <c r="T982" t="n">
        <v>17020.21</v>
      </c>
      <c r="U982" t="n">
        <v>0.27</v>
      </c>
      <c r="V982" t="n">
        <v>0.63</v>
      </c>
      <c r="W982" t="n">
        <v>0.72</v>
      </c>
      <c r="X982" t="n">
        <v>1.09</v>
      </c>
      <c r="Y982" t="n">
        <v>1</v>
      </c>
      <c r="Z982" t="n">
        <v>10</v>
      </c>
    </row>
    <row r="983">
      <c r="A983" t="n">
        <v>1</v>
      </c>
      <c r="B983" t="n">
        <v>80</v>
      </c>
      <c r="C983" t="inlineStr">
        <is>
          <t xml:space="preserve">CONCLUIDO	</t>
        </is>
      </c>
      <c r="D983" t="n">
        <v>10.4572</v>
      </c>
      <c r="E983" t="n">
        <v>9.56</v>
      </c>
      <c r="F983" t="n">
        <v>5.88</v>
      </c>
      <c r="G983" t="n">
        <v>8.41</v>
      </c>
      <c r="H983" t="n">
        <v>0.14</v>
      </c>
      <c r="I983" t="n">
        <v>42</v>
      </c>
      <c r="J983" t="n">
        <v>159.48</v>
      </c>
      <c r="K983" t="n">
        <v>50.28</v>
      </c>
      <c r="L983" t="n">
        <v>1.25</v>
      </c>
      <c r="M983" t="n">
        <v>40</v>
      </c>
      <c r="N983" t="n">
        <v>27.95</v>
      </c>
      <c r="O983" t="n">
        <v>19902.91</v>
      </c>
      <c r="P983" t="n">
        <v>71.51000000000001</v>
      </c>
      <c r="Q983" t="n">
        <v>202.82</v>
      </c>
      <c r="R983" t="n">
        <v>43.55</v>
      </c>
      <c r="S983" t="n">
        <v>13.89</v>
      </c>
      <c r="T983" t="n">
        <v>12965.85</v>
      </c>
      <c r="U983" t="n">
        <v>0.32</v>
      </c>
      <c r="V983" t="n">
        <v>0.66</v>
      </c>
      <c r="W983" t="n">
        <v>0.72</v>
      </c>
      <c r="X983" t="n">
        <v>0.85</v>
      </c>
      <c r="Y983" t="n">
        <v>1</v>
      </c>
      <c r="Z983" t="n">
        <v>10</v>
      </c>
    </row>
    <row r="984">
      <c r="A984" t="n">
        <v>2</v>
      </c>
      <c r="B984" t="n">
        <v>80</v>
      </c>
      <c r="C984" t="inlineStr">
        <is>
          <t xml:space="preserve">CONCLUIDO	</t>
        </is>
      </c>
      <c r="D984" t="n">
        <v>10.9656</v>
      </c>
      <c r="E984" t="n">
        <v>9.119999999999999</v>
      </c>
      <c r="F984" t="n">
        <v>5.7</v>
      </c>
      <c r="G984" t="n">
        <v>10.06</v>
      </c>
      <c r="H984" t="n">
        <v>0.17</v>
      </c>
      <c r="I984" t="n">
        <v>34</v>
      </c>
      <c r="J984" t="n">
        <v>159.83</v>
      </c>
      <c r="K984" t="n">
        <v>50.28</v>
      </c>
      <c r="L984" t="n">
        <v>1.5</v>
      </c>
      <c r="M984" t="n">
        <v>32</v>
      </c>
      <c r="N984" t="n">
        <v>28.05</v>
      </c>
      <c r="O984" t="n">
        <v>19946.71</v>
      </c>
      <c r="P984" t="n">
        <v>68.97</v>
      </c>
      <c r="Q984" t="n">
        <v>202.86</v>
      </c>
      <c r="R984" t="n">
        <v>38.1</v>
      </c>
      <c r="S984" t="n">
        <v>13.89</v>
      </c>
      <c r="T984" t="n">
        <v>10281.66</v>
      </c>
      <c r="U984" t="n">
        <v>0.36</v>
      </c>
      <c r="V984" t="n">
        <v>0.68</v>
      </c>
      <c r="W984" t="n">
        <v>0.6899999999999999</v>
      </c>
      <c r="X984" t="n">
        <v>0.66</v>
      </c>
      <c r="Y984" t="n">
        <v>1</v>
      </c>
      <c r="Z984" t="n">
        <v>10</v>
      </c>
    </row>
    <row r="985">
      <c r="A985" t="n">
        <v>3</v>
      </c>
      <c r="B985" t="n">
        <v>80</v>
      </c>
      <c r="C985" t="inlineStr">
        <is>
          <t xml:space="preserve">CONCLUIDO	</t>
        </is>
      </c>
      <c r="D985" t="n">
        <v>11.2708</v>
      </c>
      <c r="E985" t="n">
        <v>8.869999999999999</v>
      </c>
      <c r="F985" t="n">
        <v>5.61</v>
      </c>
      <c r="G985" t="n">
        <v>11.61</v>
      </c>
      <c r="H985" t="n">
        <v>0.19</v>
      </c>
      <c r="I985" t="n">
        <v>29</v>
      </c>
      <c r="J985" t="n">
        <v>160.19</v>
      </c>
      <c r="K985" t="n">
        <v>50.28</v>
      </c>
      <c r="L985" t="n">
        <v>1.75</v>
      </c>
      <c r="M985" t="n">
        <v>27</v>
      </c>
      <c r="N985" t="n">
        <v>28.16</v>
      </c>
      <c r="O985" t="n">
        <v>19990.53</v>
      </c>
      <c r="P985" t="n">
        <v>67.75</v>
      </c>
      <c r="Q985" t="n">
        <v>202.82</v>
      </c>
      <c r="R985" t="n">
        <v>35.58</v>
      </c>
      <c r="S985" t="n">
        <v>13.89</v>
      </c>
      <c r="T985" t="n">
        <v>9042.540000000001</v>
      </c>
      <c r="U985" t="n">
        <v>0.39</v>
      </c>
      <c r="V985" t="n">
        <v>0.6899999999999999</v>
      </c>
      <c r="W985" t="n">
        <v>0.68</v>
      </c>
      <c r="X985" t="n">
        <v>0.57</v>
      </c>
      <c r="Y985" t="n">
        <v>1</v>
      </c>
      <c r="Z985" t="n">
        <v>10</v>
      </c>
    </row>
    <row r="986">
      <c r="A986" t="n">
        <v>4</v>
      </c>
      <c r="B986" t="n">
        <v>80</v>
      </c>
      <c r="C986" t="inlineStr">
        <is>
          <t xml:space="preserve">CONCLUIDO	</t>
        </is>
      </c>
      <c r="D986" t="n">
        <v>11.5741</v>
      </c>
      <c r="E986" t="n">
        <v>8.640000000000001</v>
      </c>
      <c r="F986" t="n">
        <v>5.51</v>
      </c>
      <c r="G986" t="n">
        <v>13.22</v>
      </c>
      <c r="H986" t="n">
        <v>0.22</v>
      </c>
      <c r="I986" t="n">
        <v>25</v>
      </c>
      <c r="J986" t="n">
        <v>160.54</v>
      </c>
      <c r="K986" t="n">
        <v>50.28</v>
      </c>
      <c r="L986" t="n">
        <v>2</v>
      </c>
      <c r="M986" t="n">
        <v>23</v>
      </c>
      <c r="N986" t="n">
        <v>28.26</v>
      </c>
      <c r="O986" t="n">
        <v>20034.4</v>
      </c>
      <c r="P986" t="n">
        <v>66.25</v>
      </c>
      <c r="Q986" t="n">
        <v>202.85</v>
      </c>
      <c r="R986" t="n">
        <v>32.37</v>
      </c>
      <c r="S986" t="n">
        <v>13.89</v>
      </c>
      <c r="T986" t="n">
        <v>7460.99</v>
      </c>
      <c r="U986" t="n">
        <v>0.43</v>
      </c>
      <c r="V986" t="n">
        <v>0.7</v>
      </c>
      <c r="W986" t="n">
        <v>0.67</v>
      </c>
      <c r="X986" t="n">
        <v>0.47</v>
      </c>
      <c r="Y986" t="n">
        <v>1</v>
      </c>
      <c r="Z986" t="n">
        <v>10</v>
      </c>
    </row>
    <row r="987">
      <c r="A987" t="n">
        <v>5</v>
      </c>
      <c r="B987" t="n">
        <v>80</v>
      </c>
      <c r="C987" t="inlineStr">
        <is>
          <t xml:space="preserve">CONCLUIDO	</t>
        </is>
      </c>
      <c r="D987" t="n">
        <v>11.754</v>
      </c>
      <c r="E987" t="n">
        <v>8.51</v>
      </c>
      <c r="F987" t="n">
        <v>5.47</v>
      </c>
      <c r="G987" t="n">
        <v>14.93</v>
      </c>
      <c r="H987" t="n">
        <v>0.25</v>
      </c>
      <c r="I987" t="n">
        <v>22</v>
      </c>
      <c r="J987" t="n">
        <v>160.9</v>
      </c>
      <c r="K987" t="n">
        <v>50.28</v>
      </c>
      <c r="L987" t="n">
        <v>2.25</v>
      </c>
      <c r="M987" t="n">
        <v>20</v>
      </c>
      <c r="N987" t="n">
        <v>28.37</v>
      </c>
      <c r="O987" t="n">
        <v>20078.3</v>
      </c>
      <c r="P987" t="n">
        <v>65.58</v>
      </c>
      <c r="Q987" t="n">
        <v>202.84</v>
      </c>
      <c r="R987" t="n">
        <v>30.86</v>
      </c>
      <c r="S987" t="n">
        <v>13.89</v>
      </c>
      <c r="T987" t="n">
        <v>6718.4</v>
      </c>
      <c r="U987" t="n">
        <v>0.45</v>
      </c>
      <c r="V987" t="n">
        <v>0.71</v>
      </c>
      <c r="W987" t="n">
        <v>0.68</v>
      </c>
      <c r="X987" t="n">
        <v>0.44</v>
      </c>
      <c r="Y987" t="n">
        <v>1</v>
      </c>
      <c r="Z987" t="n">
        <v>10</v>
      </c>
    </row>
    <row r="988">
      <c r="A988" t="n">
        <v>6</v>
      </c>
      <c r="B988" t="n">
        <v>80</v>
      </c>
      <c r="C988" t="inlineStr">
        <is>
          <t xml:space="preserve">CONCLUIDO	</t>
        </is>
      </c>
      <c r="D988" t="n">
        <v>11.9363</v>
      </c>
      <c r="E988" t="n">
        <v>8.380000000000001</v>
      </c>
      <c r="F988" t="n">
        <v>5.41</v>
      </c>
      <c r="G988" t="n">
        <v>16.23</v>
      </c>
      <c r="H988" t="n">
        <v>0.27</v>
      </c>
      <c r="I988" t="n">
        <v>20</v>
      </c>
      <c r="J988" t="n">
        <v>161.26</v>
      </c>
      <c r="K988" t="n">
        <v>50.28</v>
      </c>
      <c r="L988" t="n">
        <v>2.5</v>
      </c>
      <c r="M988" t="n">
        <v>18</v>
      </c>
      <c r="N988" t="n">
        <v>28.48</v>
      </c>
      <c r="O988" t="n">
        <v>20122.23</v>
      </c>
      <c r="P988" t="n">
        <v>64.59999999999999</v>
      </c>
      <c r="Q988" t="n">
        <v>202.85</v>
      </c>
      <c r="R988" t="n">
        <v>29.15</v>
      </c>
      <c r="S988" t="n">
        <v>13.89</v>
      </c>
      <c r="T988" t="n">
        <v>5876.38</v>
      </c>
      <c r="U988" t="n">
        <v>0.48</v>
      </c>
      <c r="V988" t="n">
        <v>0.72</v>
      </c>
      <c r="W988" t="n">
        <v>0.67</v>
      </c>
      <c r="X988" t="n">
        <v>0.37</v>
      </c>
      <c r="Y988" t="n">
        <v>1</v>
      </c>
      <c r="Z988" t="n">
        <v>10</v>
      </c>
    </row>
    <row r="989">
      <c r="A989" t="n">
        <v>7</v>
      </c>
      <c r="B989" t="n">
        <v>80</v>
      </c>
      <c r="C989" t="inlineStr">
        <is>
          <t xml:space="preserve">CONCLUIDO	</t>
        </is>
      </c>
      <c r="D989" t="n">
        <v>12.0708</v>
      </c>
      <c r="E989" t="n">
        <v>8.279999999999999</v>
      </c>
      <c r="F989" t="n">
        <v>5.38</v>
      </c>
      <c r="G989" t="n">
        <v>17.93</v>
      </c>
      <c r="H989" t="n">
        <v>0.3</v>
      </c>
      <c r="I989" t="n">
        <v>18</v>
      </c>
      <c r="J989" t="n">
        <v>161.61</v>
      </c>
      <c r="K989" t="n">
        <v>50.28</v>
      </c>
      <c r="L989" t="n">
        <v>2.75</v>
      </c>
      <c r="M989" t="n">
        <v>16</v>
      </c>
      <c r="N989" t="n">
        <v>28.58</v>
      </c>
      <c r="O989" t="n">
        <v>20166.2</v>
      </c>
      <c r="P989" t="n">
        <v>64.06999999999999</v>
      </c>
      <c r="Q989" t="n">
        <v>202.81</v>
      </c>
      <c r="R989" t="n">
        <v>27.99</v>
      </c>
      <c r="S989" t="n">
        <v>13.89</v>
      </c>
      <c r="T989" t="n">
        <v>5307.12</v>
      </c>
      <c r="U989" t="n">
        <v>0.5</v>
      </c>
      <c r="V989" t="n">
        <v>0.72</v>
      </c>
      <c r="W989" t="n">
        <v>0.67</v>
      </c>
      <c r="X989" t="n">
        <v>0.34</v>
      </c>
      <c r="Y989" t="n">
        <v>1</v>
      </c>
      <c r="Z989" t="n">
        <v>10</v>
      </c>
    </row>
    <row r="990">
      <c r="A990" t="n">
        <v>8</v>
      </c>
      <c r="B990" t="n">
        <v>80</v>
      </c>
      <c r="C990" t="inlineStr">
        <is>
          <t xml:space="preserve">CONCLUIDO	</t>
        </is>
      </c>
      <c r="D990" t="n">
        <v>12.1494</v>
      </c>
      <c r="E990" t="n">
        <v>8.23</v>
      </c>
      <c r="F990" t="n">
        <v>5.36</v>
      </c>
      <c r="G990" t="n">
        <v>18.91</v>
      </c>
      <c r="H990" t="n">
        <v>0.33</v>
      </c>
      <c r="I990" t="n">
        <v>17</v>
      </c>
      <c r="J990" t="n">
        <v>161.97</v>
      </c>
      <c r="K990" t="n">
        <v>50.28</v>
      </c>
      <c r="L990" t="n">
        <v>3</v>
      </c>
      <c r="M990" t="n">
        <v>15</v>
      </c>
      <c r="N990" t="n">
        <v>28.69</v>
      </c>
      <c r="O990" t="n">
        <v>20210.21</v>
      </c>
      <c r="P990" t="n">
        <v>63.43</v>
      </c>
      <c r="Q990" t="n">
        <v>202.85</v>
      </c>
      <c r="R990" t="n">
        <v>27.71</v>
      </c>
      <c r="S990" t="n">
        <v>13.89</v>
      </c>
      <c r="T990" t="n">
        <v>5170.05</v>
      </c>
      <c r="U990" t="n">
        <v>0.5</v>
      </c>
      <c r="V990" t="n">
        <v>0.72</v>
      </c>
      <c r="W990" t="n">
        <v>0.66</v>
      </c>
      <c r="X990" t="n">
        <v>0.32</v>
      </c>
      <c r="Y990" t="n">
        <v>1</v>
      </c>
      <c r="Z990" t="n">
        <v>10</v>
      </c>
    </row>
    <row r="991">
      <c r="A991" t="n">
        <v>9</v>
      </c>
      <c r="B991" t="n">
        <v>80</v>
      </c>
      <c r="C991" t="inlineStr">
        <is>
          <t xml:space="preserve">CONCLUIDO	</t>
        </is>
      </c>
      <c r="D991" t="n">
        <v>12.2708</v>
      </c>
      <c r="E991" t="n">
        <v>8.15</v>
      </c>
      <c r="F991" t="n">
        <v>5.34</v>
      </c>
      <c r="G991" t="n">
        <v>21.37</v>
      </c>
      <c r="H991" t="n">
        <v>0.35</v>
      </c>
      <c r="I991" t="n">
        <v>15</v>
      </c>
      <c r="J991" t="n">
        <v>162.33</v>
      </c>
      <c r="K991" t="n">
        <v>50.28</v>
      </c>
      <c r="L991" t="n">
        <v>3.25</v>
      </c>
      <c r="M991" t="n">
        <v>13</v>
      </c>
      <c r="N991" t="n">
        <v>28.8</v>
      </c>
      <c r="O991" t="n">
        <v>20254.26</v>
      </c>
      <c r="P991" t="n">
        <v>63.06</v>
      </c>
      <c r="Q991" t="n">
        <v>202.82</v>
      </c>
      <c r="R991" t="n">
        <v>27.16</v>
      </c>
      <c r="S991" t="n">
        <v>13.89</v>
      </c>
      <c r="T991" t="n">
        <v>4906.16</v>
      </c>
      <c r="U991" t="n">
        <v>0.51</v>
      </c>
      <c r="V991" t="n">
        <v>0.72</v>
      </c>
      <c r="W991" t="n">
        <v>0.66</v>
      </c>
      <c r="X991" t="n">
        <v>0.3</v>
      </c>
      <c r="Y991" t="n">
        <v>1</v>
      </c>
      <c r="Z991" t="n">
        <v>10</v>
      </c>
    </row>
    <row r="992">
      <c r="A992" t="n">
        <v>10</v>
      </c>
      <c r="B992" t="n">
        <v>80</v>
      </c>
      <c r="C992" t="inlineStr">
        <is>
          <t xml:space="preserve">CONCLUIDO	</t>
        </is>
      </c>
      <c r="D992" t="n">
        <v>12.3792</v>
      </c>
      <c r="E992" t="n">
        <v>8.08</v>
      </c>
      <c r="F992" t="n">
        <v>5.3</v>
      </c>
      <c r="G992" t="n">
        <v>22.73</v>
      </c>
      <c r="H992" t="n">
        <v>0.38</v>
      </c>
      <c r="I992" t="n">
        <v>14</v>
      </c>
      <c r="J992" t="n">
        <v>162.68</v>
      </c>
      <c r="K992" t="n">
        <v>50.28</v>
      </c>
      <c r="L992" t="n">
        <v>3.5</v>
      </c>
      <c r="M992" t="n">
        <v>12</v>
      </c>
      <c r="N992" t="n">
        <v>28.9</v>
      </c>
      <c r="O992" t="n">
        <v>20298.34</v>
      </c>
      <c r="P992" t="n">
        <v>62.4</v>
      </c>
      <c r="Q992" t="n">
        <v>202.86</v>
      </c>
      <c r="R992" t="n">
        <v>25.95</v>
      </c>
      <c r="S992" t="n">
        <v>13.89</v>
      </c>
      <c r="T992" t="n">
        <v>4303.61</v>
      </c>
      <c r="U992" t="n">
        <v>0.54</v>
      </c>
      <c r="V992" t="n">
        <v>0.73</v>
      </c>
      <c r="W992" t="n">
        <v>0.66</v>
      </c>
      <c r="X992" t="n">
        <v>0.26</v>
      </c>
      <c r="Y992" t="n">
        <v>1</v>
      </c>
      <c r="Z992" t="n">
        <v>10</v>
      </c>
    </row>
    <row r="993">
      <c r="A993" t="n">
        <v>11</v>
      </c>
      <c r="B993" t="n">
        <v>80</v>
      </c>
      <c r="C993" t="inlineStr">
        <is>
          <t xml:space="preserve">CONCLUIDO	</t>
        </is>
      </c>
      <c r="D993" t="n">
        <v>12.4636</v>
      </c>
      <c r="E993" t="n">
        <v>8.02</v>
      </c>
      <c r="F993" t="n">
        <v>5.28</v>
      </c>
      <c r="G993" t="n">
        <v>24.37</v>
      </c>
      <c r="H993" t="n">
        <v>0.41</v>
      </c>
      <c r="I993" t="n">
        <v>13</v>
      </c>
      <c r="J993" t="n">
        <v>163.04</v>
      </c>
      <c r="K993" t="n">
        <v>50.28</v>
      </c>
      <c r="L993" t="n">
        <v>3.75</v>
      </c>
      <c r="M993" t="n">
        <v>11</v>
      </c>
      <c r="N993" t="n">
        <v>29.01</v>
      </c>
      <c r="O993" t="n">
        <v>20342.46</v>
      </c>
      <c r="P993" t="n">
        <v>61.93</v>
      </c>
      <c r="Q993" t="n">
        <v>202.81</v>
      </c>
      <c r="R993" t="n">
        <v>25.07</v>
      </c>
      <c r="S993" t="n">
        <v>13.89</v>
      </c>
      <c r="T993" t="n">
        <v>3869.23</v>
      </c>
      <c r="U993" t="n">
        <v>0.55</v>
      </c>
      <c r="V993" t="n">
        <v>0.73</v>
      </c>
      <c r="W993" t="n">
        <v>0.66</v>
      </c>
      <c r="X993" t="n">
        <v>0.24</v>
      </c>
      <c r="Y993" t="n">
        <v>1</v>
      </c>
      <c r="Z993" t="n">
        <v>10</v>
      </c>
    </row>
    <row r="994">
      <c r="A994" t="n">
        <v>12</v>
      </c>
      <c r="B994" t="n">
        <v>80</v>
      </c>
      <c r="C994" t="inlineStr">
        <is>
          <t xml:space="preserve">CONCLUIDO	</t>
        </is>
      </c>
      <c r="D994" t="n">
        <v>12.5514</v>
      </c>
      <c r="E994" t="n">
        <v>7.97</v>
      </c>
      <c r="F994" t="n">
        <v>5.26</v>
      </c>
      <c r="G994" t="n">
        <v>26.28</v>
      </c>
      <c r="H994" t="n">
        <v>0.43</v>
      </c>
      <c r="I994" t="n">
        <v>12</v>
      </c>
      <c r="J994" t="n">
        <v>163.4</v>
      </c>
      <c r="K994" t="n">
        <v>50.28</v>
      </c>
      <c r="L994" t="n">
        <v>4</v>
      </c>
      <c r="M994" t="n">
        <v>10</v>
      </c>
      <c r="N994" t="n">
        <v>29.12</v>
      </c>
      <c r="O994" t="n">
        <v>20386.62</v>
      </c>
      <c r="P994" t="n">
        <v>61.42</v>
      </c>
      <c r="Q994" t="n">
        <v>202.9</v>
      </c>
      <c r="R994" t="n">
        <v>24.36</v>
      </c>
      <c r="S994" t="n">
        <v>13.89</v>
      </c>
      <c r="T994" t="n">
        <v>3521.03</v>
      </c>
      <c r="U994" t="n">
        <v>0.57</v>
      </c>
      <c r="V994" t="n">
        <v>0.74</v>
      </c>
      <c r="W994" t="n">
        <v>0.66</v>
      </c>
      <c r="X994" t="n">
        <v>0.22</v>
      </c>
      <c r="Y994" t="n">
        <v>1</v>
      </c>
      <c r="Z994" t="n">
        <v>10</v>
      </c>
    </row>
    <row r="995">
      <c r="A995" t="n">
        <v>13</v>
      </c>
      <c r="B995" t="n">
        <v>80</v>
      </c>
      <c r="C995" t="inlineStr">
        <is>
          <t xml:space="preserve">CONCLUIDO	</t>
        </is>
      </c>
      <c r="D995" t="n">
        <v>12.5418</v>
      </c>
      <c r="E995" t="n">
        <v>7.97</v>
      </c>
      <c r="F995" t="n">
        <v>5.26</v>
      </c>
      <c r="G995" t="n">
        <v>26.31</v>
      </c>
      <c r="H995" t="n">
        <v>0.46</v>
      </c>
      <c r="I995" t="n">
        <v>12</v>
      </c>
      <c r="J995" t="n">
        <v>163.76</v>
      </c>
      <c r="K995" t="n">
        <v>50.28</v>
      </c>
      <c r="L995" t="n">
        <v>4.25</v>
      </c>
      <c r="M995" t="n">
        <v>10</v>
      </c>
      <c r="N995" t="n">
        <v>29.23</v>
      </c>
      <c r="O995" t="n">
        <v>20430.81</v>
      </c>
      <c r="P995" t="n">
        <v>61.33</v>
      </c>
      <c r="Q995" t="n">
        <v>202.85</v>
      </c>
      <c r="R995" t="n">
        <v>24.62</v>
      </c>
      <c r="S995" t="n">
        <v>13.89</v>
      </c>
      <c r="T995" t="n">
        <v>3649.72</v>
      </c>
      <c r="U995" t="n">
        <v>0.5600000000000001</v>
      </c>
      <c r="V995" t="n">
        <v>0.74</v>
      </c>
      <c r="W995" t="n">
        <v>0.66</v>
      </c>
      <c r="X995" t="n">
        <v>0.22</v>
      </c>
      <c r="Y995" t="n">
        <v>1</v>
      </c>
      <c r="Z995" t="n">
        <v>10</v>
      </c>
    </row>
    <row r="996">
      <c r="A996" t="n">
        <v>14</v>
      </c>
      <c r="B996" t="n">
        <v>80</v>
      </c>
      <c r="C996" t="inlineStr">
        <is>
          <t xml:space="preserve">CONCLUIDO	</t>
        </is>
      </c>
      <c r="D996" t="n">
        <v>12.6356</v>
      </c>
      <c r="E996" t="n">
        <v>7.91</v>
      </c>
      <c r="F996" t="n">
        <v>5.24</v>
      </c>
      <c r="G996" t="n">
        <v>28.56</v>
      </c>
      <c r="H996" t="n">
        <v>0.49</v>
      </c>
      <c r="I996" t="n">
        <v>11</v>
      </c>
      <c r="J996" t="n">
        <v>164.12</v>
      </c>
      <c r="K996" t="n">
        <v>50.28</v>
      </c>
      <c r="L996" t="n">
        <v>4.5</v>
      </c>
      <c r="M996" t="n">
        <v>9</v>
      </c>
      <c r="N996" t="n">
        <v>29.34</v>
      </c>
      <c r="O996" t="n">
        <v>20475.04</v>
      </c>
      <c r="P996" t="n">
        <v>60.67</v>
      </c>
      <c r="Q996" t="n">
        <v>202.81</v>
      </c>
      <c r="R996" t="n">
        <v>23.79</v>
      </c>
      <c r="S996" t="n">
        <v>13.89</v>
      </c>
      <c r="T996" t="n">
        <v>3242.32</v>
      </c>
      <c r="U996" t="n">
        <v>0.58</v>
      </c>
      <c r="V996" t="n">
        <v>0.74</v>
      </c>
      <c r="W996" t="n">
        <v>0.65</v>
      </c>
      <c r="X996" t="n">
        <v>0.2</v>
      </c>
      <c r="Y996" t="n">
        <v>1</v>
      </c>
      <c r="Z996" t="n">
        <v>10</v>
      </c>
    </row>
    <row r="997">
      <c r="A997" t="n">
        <v>15</v>
      </c>
      <c r="B997" t="n">
        <v>80</v>
      </c>
      <c r="C997" t="inlineStr">
        <is>
          <t xml:space="preserve">CONCLUIDO	</t>
        </is>
      </c>
      <c r="D997" t="n">
        <v>12.6311</v>
      </c>
      <c r="E997" t="n">
        <v>7.92</v>
      </c>
      <c r="F997" t="n">
        <v>5.24</v>
      </c>
      <c r="G997" t="n">
        <v>28.57</v>
      </c>
      <c r="H997" t="n">
        <v>0.51</v>
      </c>
      <c r="I997" t="n">
        <v>11</v>
      </c>
      <c r="J997" t="n">
        <v>164.48</v>
      </c>
      <c r="K997" t="n">
        <v>50.28</v>
      </c>
      <c r="L997" t="n">
        <v>4.75</v>
      </c>
      <c r="M997" t="n">
        <v>9</v>
      </c>
      <c r="N997" t="n">
        <v>29.45</v>
      </c>
      <c r="O997" t="n">
        <v>20519.3</v>
      </c>
      <c r="P997" t="n">
        <v>60.44</v>
      </c>
      <c r="Q997" t="n">
        <v>202.81</v>
      </c>
      <c r="R997" t="n">
        <v>23.75</v>
      </c>
      <c r="S997" t="n">
        <v>13.89</v>
      </c>
      <c r="T997" t="n">
        <v>3219.71</v>
      </c>
      <c r="U997" t="n">
        <v>0.58</v>
      </c>
      <c r="V997" t="n">
        <v>0.74</v>
      </c>
      <c r="W997" t="n">
        <v>0.66</v>
      </c>
      <c r="X997" t="n">
        <v>0.2</v>
      </c>
      <c r="Y997" t="n">
        <v>1</v>
      </c>
      <c r="Z997" t="n">
        <v>10</v>
      </c>
    </row>
    <row r="998">
      <c r="A998" t="n">
        <v>16</v>
      </c>
      <c r="B998" t="n">
        <v>80</v>
      </c>
      <c r="C998" t="inlineStr">
        <is>
          <t xml:space="preserve">CONCLUIDO	</t>
        </is>
      </c>
      <c r="D998" t="n">
        <v>12.7146</v>
      </c>
      <c r="E998" t="n">
        <v>7.86</v>
      </c>
      <c r="F998" t="n">
        <v>5.22</v>
      </c>
      <c r="G998" t="n">
        <v>31.31</v>
      </c>
      <c r="H998" t="n">
        <v>0.54</v>
      </c>
      <c r="I998" t="n">
        <v>10</v>
      </c>
      <c r="J998" t="n">
        <v>164.83</v>
      </c>
      <c r="K998" t="n">
        <v>50.28</v>
      </c>
      <c r="L998" t="n">
        <v>5</v>
      </c>
      <c r="M998" t="n">
        <v>8</v>
      </c>
      <c r="N998" t="n">
        <v>29.55</v>
      </c>
      <c r="O998" t="n">
        <v>20563.61</v>
      </c>
      <c r="P998" t="n">
        <v>60.12</v>
      </c>
      <c r="Q998" t="n">
        <v>202.81</v>
      </c>
      <c r="R998" t="n">
        <v>23.16</v>
      </c>
      <c r="S998" t="n">
        <v>13.89</v>
      </c>
      <c r="T998" t="n">
        <v>2929.57</v>
      </c>
      <c r="U998" t="n">
        <v>0.6</v>
      </c>
      <c r="V998" t="n">
        <v>0.74</v>
      </c>
      <c r="W998" t="n">
        <v>0.66</v>
      </c>
      <c r="X998" t="n">
        <v>0.18</v>
      </c>
      <c r="Y998" t="n">
        <v>1</v>
      </c>
      <c r="Z998" t="n">
        <v>10</v>
      </c>
    </row>
    <row r="999">
      <c r="A999" t="n">
        <v>17</v>
      </c>
      <c r="B999" t="n">
        <v>80</v>
      </c>
      <c r="C999" t="inlineStr">
        <is>
          <t xml:space="preserve">CONCLUIDO	</t>
        </is>
      </c>
      <c r="D999" t="n">
        <v>12.7132</v>
      </c>
      <c r="E999" t="n">
        <v>7.87</v>
      </c>
      <c r="F999" t="n">
        <v>5.22</v>
      </c>
      <c r="G999" t="n">
        <v>31.32</v>
      </c>
      <c r="H999" t="n">
        <v>0.5600000000000001</v>
      </c>
      <c r="I999" t="n">
        <v>10</v>
      </c>
      <c r="J999" t="n">
        <v>165.19</v>
      </c>
      <c r="K999" t="n">
        <v>50.28</v>
      </c>
      <c r="L999" t="n">
        <v>5.25</v>
      </c>
      <c r="M999" t="n">
        <v>8</v>
      </c>
      <c r="N999" t="n">
        <v>29.66</v>
      </c>
      <c r="O999" t="n">
        <v>20607.95</v>
      </c>
      <c r="P999" t="n">
        <v>59.87</v>
      </c>
      <c r="Q999" t="n">
        <v>202.87</v>
      </c>
      <c r="R999" t="n">
        <v>23.1</v>
      </c>
      <c r="S999" t="n">
        <v>13.89</v>
      </c>
      <c r="T999" t="n">
        <v>2899.76</v>
      </c>
      <c r="U999" t="n">
        <v>0.6</v>
      </c>
      <c r="V999" t="n">
        <v>0.74</v>
      </c>
      <c r="W999" t="n">
        <v>0.66</v>
      </c>
      <c r="X999" t="n">
        <v>0.18</v>
      </c>
      <c r="Y999" t="n">
        <v>1</v>
      </c>
      <c r="Z999" t="n">
        <v>10</v>
      </c>
    </row>
    <row r="1000">
      <c r="A1000" t="n">
        <v>18</v>
      </c>
      <c r="B1000" t="n">
        <v>80</v>
      </c>
      <c r="C1000" t="inlineStr">
        <is>
          <t xml:space="preserve">CONCLUIDO	</t>
        </is>
      </c>
      <c r="D1000" t="n">
        <v>12.8005</v>
      </c>
      <c r="E1000" t="n">
        <v>7.81</v>
      </c>
      <c r="F1000" t="n">
        <v>5.2</v>
      </c>
      <c r="G1000" t="n">
        <v>34.65</v>
      </c>
      <c r="H1000" t="n">
        <v>0.59</v>
      </c>
      <c r="I1000" t="n">
        <v>9</v>
      </c>
      <c r="J1000" t="n">
        <v>165.55</v>
      </c>
      <c r="K1000" t="n">
        <v>50.28</v>
      </c>
      <c r="L1000" t="n">
        <v>5.5</v>
      </c>
      <c r="M1000" t="n">
        <v>7</v>
      </c>
      <c r="N1000" t="n">
        <v>29.77</v>
      </c>
      <c r="O1000" t="n">
        <v>20652.33</v>
      </c>
      <c r="P1000" t="n">
        <v>59.34</v>
      </c>
      <c r="Q1000" t="n">
        <v>202.81</v>
      </c>
      <c r="R1000" t="n">
        <v>22.68</v>
      </c>
      <c r="S1000" t="n">
        <v>13.89</v>
      </c>
      <c r="T1000" t="n">
        <v>2694.26</v>
      </c>
      <c r="U1000" t="n">
        <v>0.61</v>
      </c>
      <c r="V1000" t="n">
        <v>0.74</v>
      </c>
      <c r="W1000" t="n">
        <v>0.65</v>
      </c>
      <c r="X1000" t="n">
        <v>0.16</v>
      </c>
      <c r="Y1000" t="n">
        <v>1</v>
      </c>
      <c r="Z1000" t="n">
        <v>10</v>
      </c>
    </row>
    <row r="1001">
      <c r="A1001" t="n">
        <v>19</v>
      </c>
      <c r="B1001" t="n">
        <v>80</v>
      </c>
      <c r="C1001" t="inlineStr">
        <is>
          <t xml:space="preserve">CONCLUIDO	</t>
        </is>
      </c>
      <c r="D1001" t="n">
        <v>12.7977</v>
      </c>
      <c r="E1001" t="n">
        <v>7.81</v>
      </c>
      <c r="F1001" t="n">
        <v>5.2</v>
      </c>
      <c r="G1001" t="n">
        <v>34.66</v>
      </c>
      <c r="H1001" t="n">
        <v>0.61</v>
      </c>
      <c r="I1001" t="n">
        <v>9</v>
      </c>
      <c r="J1001" t="n">
        <v>165.91</v>
      </c>
      <c r="K1001" t="n">
        <v>50.28</v>
      </c>
      <c r="L1001" t="n">
        <v>5.75</v>
      </c>
      <c r="M1001" t="n">
        <v>7</v>
      </c>
      <c r="N1001" t="n">
        <v>29.88</v>
      </c>
      <c r="O1001" t="n">
        <v>20696.74</v>
      </c>
      <c r="P1001" t="n">
        <v>59</v>
      </c>
      <c r="Q1001" t="n">
        <v>202.81</v>
      </c>
      <c r="R1001" t="n">
        <v>22.64</v>
      </c>
      <c r="S1001" t="n">
        <v>13.89</v>
      </c>
      <c r="T1001" t="n">
        <v>2674.22</v>
      </c>
      <c r="U1001" t="n">
        <v>0.61</v>
      </c>
      <c r="V1001" t="n">
        <v>0.74</v>
      </c>
      <c r="W1001" t="n">
        <v>0.65</v>
      </c>
      <c r="X1001" t="n">
        <v>0.16</v>
      </c>
      <c r="Y1001" t="n">
        <v>1</v>
      </c>
      <c r="Z1001" t="n">
        <v>10</v>
      </c>
    </row>
    <row r="1002">
      <c r="A1002" t="n">
        <v>20</v>
      </c>
      <c r="B1002" t="n">
        <v>80</v>
      </c>
      <c r="C1002" t="inlineStr">
        <is>
          <t xml:space="preserve">CONCLUIDO	</t>
        </is>
      </c>
      <c r="D1002" t="n">
        <v>12.8774</v>
      </c>
      <c r="E1002" t="n">
        <v>7.77</v>
      </c>
      <c r="F1002" t="n">
        <v>5.18</v>
      </c>
      <c r="G1002" t="n">
        <v>38.88</v>
      </c>
      <c r="H1002" t="n">
        <v>0.64</v>
      </c>
      <c r="I1002" t="n">
        <v>8</v>
      </c>
      <c r="J1002" t="n">
        <v>166.27</v>
      </c>
      <c r="K1002" t="n">
        <v>50.28</v>
      </c>
      <c r="L1002" t="n">
        <v>6</v>
      </c>
      <c r="M1002" t="n">
        <v>6</v>
      </c>
      <c r="N1002" t="n">
        <v>29.99</v>
      </c>
      <c r="O1002" t="n">
        <v>20741.2</v>
      </c>
      <c r="P1002" t="n">
        <v>58.53</v>
      </c>
      <c r="Q1002" t="n">
        <v>202.81</v>
      </c>
      <c r="R1002" t="n">
        <v>22.2</v>
      </c>
      <c r="S1002" t="n">
        <v>13.89</v>
      </c>
      <c r="T1002" t="n">
        <v>2460.03</v>
      </c>
      <c r="U1002" t="n">
        <v>0.63</v>
      </c>
      <c r="V1002" t="n">
        <v>0.75</v>
      </c>
      <c r="W1002" t="n">
        <v>0.65</v>
      </c>
      <c r="X1002" t="n">
        <v>0.15</v>
      </c>
      <c r="Y1002" t="n">
        <v>1</v>
      </c>
      <c r="Z1002" t="n">
        <v>10</v>
      </c>
    </row>
    <row r="1003">
      <c r="A1003" t="n">
        <v>21</v>
      </c>
      <c r="B1003" t="n">
        <v>80</v>
      </c>
      <c r="C1003" t="inlineStr">
        <is>
          <t xml:space="preserve">CONCLUIDO	</t>
        </is>
      </c>
      <c r="D1003" t="n">
        <v>12.8755</v>
      </c>
      <c r="E1003" t="n">
        <v>7.77</v>
      </c>
      <c r="F1003" t="n">
        <v>5.18</v>
      </c>
      <c r="G1003" t="n">
        <v>38.88</v>
      </c>
      <c r="H1003" t="n">
        <v>0.66</v>
      </c>
      <c r="I1003" t="n">
        <v>8</v>
      </c>
      <c r="J1003" t="n">
        <v>166.64</v>
      </c>
      <c r="K1003" t="n">
        <v>50.28</v>
      </c>
      <c r="L1003" t="n">
        <v>6.25</v>
      </c>
      <c r="M1003" t="n">
        <v>6</v>
      </c>
      <c r="N1003" t="n">
        <v>30.11</v>
      </c>
      <c r="O1003" t="n">
        <v>20785.69</v>
      </c>
      <c r="P1003" t="n">
        <v>58.6</v>
      </c>
      <c r="Q1003" t="n">
        <v>202.82</v>
      </c>
      <c r="R1003" t="n">
        <v>22.32</v>
      </c>
      <c r="S1003" t="n">
        <v>13.89</v>
      </c>
      <c r="T1003" t="n">
        <v>2517.96</v>
      </c>
      <c r="U1003" t="n">
        <v>0.62</v>
      </c>
      <c r="V1003" t="n">
        <v>0.75</v>
      </c>
      <c r="W1003" t="n">
        <v>0.65</v>
      </c>
      <c r="X1003" t="n">
        <v>0.15</v>
      </c>
      <c r="Y1003" t="n">
        <v>1</v>
      </c>
      <c r="Z1003" t="n">
        <v>10</v>
      </c>
    </row>
    <row r="1004">
      <c r="A1004" t="n">
        <v>22</v>
      </c>
      <c r="B1004" t="n">
        <v>80</v>
      </c>
      <c r="C1004" t="inlineStr">
        <is>
          <t xml:space="preserve">CONCLUIDO	</t>
        </is>
      </c>
      <c r="D1004" t="n">
        <v>12.8797</v>
      </c>
      <c r="E1004" t="n">
        <v>7.76</v>
      </c>
      <c r="F1004" t="n">
        <v>5.18</v>
      </c>
      <c r="G1004" t="n">
        <v>38.86</v>
      </c>
      <c r="H1004" t="n">
        <v>0.6899999999999999</v>
      </c>
      <c r="I1004" t="n">
        <v>8</v>
      </c>
      <c r="J1004" t="n">
        <v>167</v>
      </c>
      <c r="K1004" t="n">
        <v>50.28</v>
      </c>
      <c r="L1004" t="n">
        <v>6.5</v>
      </c>
      <c r="M1004" t="n">
        <v>6</v>
      </c>
      <c r="N1004" t="n">
        <v>30.22</v>
      </c>
      <c r="O1004" t="n">
        <v>20830.22</v>
      </c>
      <c r="P1004" t="n">
        <v>58.09</v>
      </c>
      <c r="Q1004" t="n">
        <v>202.82</v>
      </c>
      <c r="R1004" t="n">
        <v>22.05</v>
      </c>
      <c r="S1004" t="n">
        <v>13.89</v>
      </c>
      <c r="T1004" t="n">
        <v>2382.48</v>
      </c>
      <c r="U1004" t="n">
        <v>0.63</v>
      </c>
      <c r="V1004" t="n">
        <v>0.75</v>
      </c>
      <c r="W1004" t="n">
        <v>0.65</v>
      </c>
      <c r="X1004" t="n">
        <v>0.14</v>
      </c>
      <c r="Y1004" t="n">
        <v>1</v>
      </c>
      <c r="Z1004" t="n">
        <v>10</v>
      </c>
    </row>
    <row r="1005">
      <c r="A1005" t="n">
        <v>23</v>
      </c>
      <c r="B1005" t="n">
        <v>80</v>
      </c>
      <c r="C1005" t="inlineStr">
        <is>
          <t xml:space="preserve">CONCLUIDO	</t>
        </is>
      </c>
      <c r="D1005" t="n">
        <v>12.9051</v>
      </c>
      <c r="E1005" t="n">
        <v>7.75</v>
      </c>
      <c r="F1005" t="n">
        <v>5.17</v>
      </c>
      <c r="G1005" t="n">
        <v>38.75</v>
      </c>
      <c r="H1005" t="n">
        <v>0.71</v>
      </c>
      <c r="I1005" t="n">
        <v>8</v>
      </c>
      <c r="J1005" t="n">
        <v>167.36</v>
      </c>
      <c r="K1005" t="n">
        <v>50.28</v>
      </c>
      <c r="L1005" t="n">
        <v>6.75</v>
      </c>
      <c r="M1005" t="n">
        <v>6</v>
      </c>
      <c r="N1005" t="n">
        <v>30.33</v>
      </c>
      <c r="O1005" t="n">
        <v>20874.78</v>
      </c>
      <c r="P1005" t="n">
        <v>57.6</v>
      </c>
      <c r="Q1005" t="n">
        <v>202.81</v>
      </c>
      <c r="R1005" t="n">
        <v>21.74</v>
      </c>
      <c r="S1005" t="n">
        <v>13.89</v>
      </c>
      <c r="T1005" t="n">
        <v>2228.55</v>
      </c>
      <c r="U1005" t="n">
        <v>0.64</v>
      </c>
      <c r="V1005" t="n">
        <v>0.75</v>
      </c>
      <c r="W1005" t="n">
        <v>0.65</v>
      </c>
      <c r="X1005" t="n">
        <v>0.13</v>
      </c>
      <c r="Y1005" t="n">
        <v>1</v>
      </c>
      <c r="Z1005" t="n">
        <v>10</v>
      </c>
    </row>
    <row r="1006">
      <c r="A1006" t="n">
        <v>24</v>
      </c>
      <c r="B1006" t="n">
        <v>80</v>
      </c>
      <c r="C1006" t="inlineStr">
        <is>
          <t xml:space="preserve">CONCLUIDO	</t>
        </is>
      </c>
      <c r="D1006" t="n">
        <v>12.9716</v>
      </c>
      <c r="E1006" t="n">
        <v>7.71</v>
      </c>
      <c r="F1006" t="n">
        <v>5.16</v>
      </c>
      <c r="G1006" t="n">
        <v>44.22</v>
      </c>
      <c r="H1006" t="n">
        <v>0.74</v>
      </c>
      <c r="I1006" t="n">
        <v>7</v>
      </c>
      <c r="J1006" t="n">
        <v>167.72</v>
      </c>
      <c r="K1006" t="n">
        <v>50.28</v>
      </c>
      <c r="L1006" t="n">
        <v>7</v>
      </c>
      <c r="M1006" t="n">
        <v>5</v>
      </c>
      <c r="N1006" t="n">
        <v>30.44</v>
      </c>
      <c r="O1006" t="n">
        <v>20919.39</v>
      </c>
      <c r="P1006" t="n">
        <v>57.28</v>
      </c>
      <c r="Q1006" t="n">
        <v>202.81</v>
      </c>
      <c r="R1006" t="n">
        <v>21.47</v>
      </c>
      <c r="S1006" t="n">
        <v>13.89</v>
      </c>
      <c r="T1006" t="n">
        <v>2099.83</v>
      </c>
      <c r="U1006" t="n">
        <v>0.65</v>
      </c>
      <c r="V1006" t="n">
        <v>0.75</v>
      </c>
      <c r="W1006" t="n">
        <v>0.65</v>
      </c>
      <c r="X1006" t="n">
        <v>0.12</v>
      </c>
      <c r="Y1006" t="n">
        <v>1</v>
      </c>
      <c r="Z1006" t="n">
        <v>10</v>
      </c>
    </row>
    <row r="1007">
      <c r="A1007" t="n">
        <v>25</v>
      </c>
      <c r="B1007" t="n">
        <v>80</v>
      </c>
      <c r="C1007" t="inlineStr">
        <is>
          <t xml:space="preserve">CONCLUIDO	</t>
        </is>
      </c>
      <c r="D1007" t="n">
        <v>12.9786</v>
      </c>
      <c r="E1007" t="n">
        <v>7.7</v>
      </c>
      <c r="F1007" t="n">
        <v>5.16</v>
      </c>
      <c r="G1007" t="n">
        <v>44.19</v>
      </c>
      <c r="H1007" t="n">
        <v>0.76</v>
      </c>
      <c r="I1007" t="n">
        <v>7</v>
      </c>
      <c r="J1007" t="n">
        <v>168.08</v>
      </c>
      <c r="K1007" t="n">
        <v>50.28</v>
      </c>
      <c r="L1007" t="n">
        <v>7.25</v>
      </c>
      <c r="M1007" t="n">
        <v>5</v>
      </c>
      <c r="N1007" t="n">
        <v>30.55</v>
      </c>
      <c r="O1007" t="n">
        <v>20964.03</v>
      </c>
      <c r="P1007" t="n">
        <v>57.38</v>
      </c>
      <c r="Q1007" t="n">
        <v>202.83</v>
      </c>
      <c r="R1007" t="n">
        <v>21.23</v>
      </c>
      <c r="S1007" t="n">
        <v>13.89</v>
      </c>
      <c r="T1007" t="n">
        <v>1978.21</v>
      </c>
      <c r="U1007" t="n">
        <v>0.65</v>
      </c>
      <c r="V1007" t="n">
        <v>0.75</v>
      </c>
      <c r="W1007" t="n">
        <v>0.65</v>
      </c>
      <c r="X1007" t="n">
        <v>0.12</v>
      </c>
      <c r="Y1007" t="n">
        <v>1</v>
      </c>
      <c r="Z1007" t="n">
        <v>10</v>
      </c>
    </row>
    <row r="1008">
      <c r="A1008" t="n">
        <v>26</v>
      </c>
      <c r="B1008" t="n">
        <v>80</v>
      </c>
      <c r="C1008" t="inlineStr">
        <is>
          <t xml:space="preserve">CONCLUIDO	</t>
        </is>
      </c>
      <c r="D1008" t="n">
        <v>12.9636</v>
      </c>
      <c r="E1008" t="n">
        <v>7.71</v>
      </c>
      <c r="F1008" t="n">
        <v>5.16</v>
      </c>
      <c r="G1008" t="n">
        <v>44.26</v>
      </c>
      <c r="H1008" t="n">
        <v>0.79</v>
      </c>
      <c r="I1008" t="n">
        <v>7</v>
      </c>
      <c r="J1008" t="n">
        <v>168.44</v>
      </c>
      <c r="K1008" t="n">
        <v>50.28</v>
      </c>
      <c r="L1008" t="n">
        <v>7.5</v>
      </c>
      <c r="M1008" t="n">
        <v>5</v>
      </c>
      <c r="N1008" t="n">
        <v>30.66</v>
      </c>
      <c r="O1008" t="n">
        <v>21008.71</v>
      </c>
      <c r="P1008" t="n">
        <v>57.43</v>
      </c>
      <c r="Q1008" t="n">
        <v>202.81</v>
      </c>
      <c r="R1008" t="n">
        <v>21.47</v>
      </c>
      <c r="S1008" t="n">
        <v>13.89</v>
      </c>
      <c r="T1008" t="n">
        <v>2097.41</v>
      </c>
      <c r="U1008" t="n">
        <v>0.65</v>
      </c>
      <c r="V1008" t="n">
        <v>0.75</v>
      </c>
      <c r="W1008" t="n">
        <v>0.65</v>
      </c>
      <c r="X1008" t="n">
        <v>0.13</v>
      </c>
      <c r="Y1008" t="n">
        <v>1</v>
      </c>
      <c r="Z1008" t="n">
        <v>10</v>
      </c>
    </row>
    <row r="1009">
      <c r="A1009" t="n">
        <v>27</v>
      </c>
      <c r="B1009" t="n">
        <v>80</v>
      </c>
      <c r="C1009" t="inlineStr">
        <is>
          <t xml:space="preserve">CONCLUIDO	</t>
        </is>
      </c>
      <c r="D1009" t="n">
        <v>12.9697</v>
      </c>
      <c r="E1009" t="n">
        <v>7.71</v>
      </c>
      <c r="F1009" t="n">
        <v>5.16</v>
      </c>
      <c r="G1009" t="n">
        <v>44.23</v>
      </c>
      <c r="H1009" t="n">
        <v>0.8100000000000001</v>
      </c>
      <c r="I1009" t="n">
        <v>7</v>
      </c>
      <c r="J1009" t="n">
        <v>168.81</v>
      </c>
      <c r="K1009" t="n">
        <v>50.28</v>
      </c>
      <c r="L1009" t="n">
        <v>7.75</v>
      </c>
      <c r="M1009" t="n">
        <v>5</v>
      </c>
      <c r="N1009" t="n">
        <v>30.78</v>
      </c>
      <c r="O1009" t="n">
        <v>21053.43</v>
      </c>
      <c r="P1009" t="n">
        <v>56.9</v>
      </c>
      <c r="Q1009" t="n">
        <v>202.81</v>
      </c>
      <c r="R1009" t="n">
        <v>21.37</v>
      </c>
      <c r="S1009" t="n">
        <v>13.89</v>
      </c>
      <c r="T1009" t="n">
        <v>2051.91</v>
      </c>
      <c r="U1009" t="n">
        <v>0.65</v>
      </c>
      <c r="V1009" t="n">
        <v>0.75</v>
      </c>
      <c r="W1009" t="n">
        <v>0.65</v>
      </c>
      <c r="X1009" t="n">
        <v>0.12</v>
      </c>
      <c r="Y1009" t="n">
        <v>1</v>
      </c>
      <c r="Z1009" t="n">
        <v>10</v>
      </c>
    </row>
    <row r="1010">
      <c r="A1010" t="n">
        <v>28</v>
      </c>
      <c r="B1010" t="n">
        <v>80</v>
      </c>
      <c r="C1010" t="inlineStr">
        <is>
          <t xml:space="preserve">CONCLUIDO	</t>
        </is>
      </c>
      <c r="D1010" t="n">
        <v>12.959</v>
      </c>
      <c r="E1010" t="n">
        <v>7.72</v>
      </c>
      <c r="F1010" t="n">
        <v>5.17</v>
      </c>
      <c r="G1010" t="n">
        <v>44.29</v>
      </c>
      <c r="H1010" t="n">
        <v>0.84</v>
      </c>
      <c r="I1010" t="n">
        <v>7</v>
      </c>
      <c r="J1010" t="n">
        <v>169.17</v>
      </c>
      <c r="K1010" t="n">
        <v>50.28</v>
      </c>
      <c r="L1010" t="n">
        <v>8</v>
      </c>
      <c r="M1010" t="n">
        <v>5</v>
      </c>
      <c r="N1010" t="n">
        <v>30.89</v>
      </c>
      <c r="O1010" t="n">
        <v>21098.19</v>
      </c>
      <c r="P1010" t="n">
        <v>56.47</v>
      </c>
      <c r="Q1010" t="n">
        <v>202.84</v>
      </c>
      <c r="R1010" t="n">
        <v>21.65</v>
      </c>
      <c r="S1010" t="n">
        <v>13.89</v>
      </c>
      <c r="T1010" t="n">
        <v>2189.25</v>
      </c>
      <c r="U1010" t="n">
        <v>0.64</v>
      </c>
      <c r="V1010" t="n">
        <v>0.75</v>
      </c>
      <c r="W1010" t="n">
        <v>0.65</v>
      </c>
      <c r="X1010" t="n">
        <v>0.13</v>
      </c>
      <c r="Y1010" t="n">
        <v>1</v>
      </c>
      <c r="Z1010" t="n">
        <v>10</v>
      </c>
    </row>
    <row r="1011">
      <c r="A1011" t="n">
        <v>29</v>
      </c>
      <c r="B1011" t="n">
        <v>80</v>
      </c>
      <c r="C1011" t="inlineStr">
        <is>
          <t xml:space="preserve">CONCLUIDO	</t>
        </is>
      </c>
      <c r="D1011" t="n">
        <v>13.0605</v>
      </c>
      <c r="E1011" t="n">
        <v>7.66</v>
      </c>
      <c r="F1011" t="n">
        <v>5.14</v>
      </c>
      <c r="G1011" t="n">
        <v>51.39</v>
      </c>
      <c r="H1011" t="n">
        <v>0.86</v>
      </c>
      <c r="I1011" t="n">
        <v>6</v>
      </c>
      <c r="J1011" t="n">
        <v>169.53</v>
      </c>
      <c r="K1011" t="n">
        <v>50.28</v>
      </c>
      <c r="L1011" t="n">
        <v>8.25</v>
      </c>
      <c r="M1011" t="n">
        <v>4</v>
      </c>
      <c r="N1011" t="n">
        <v>31</v>
      </c>
      <c r="O1011" t="n">
        <v>21142.98</v>
      </c>
      <c r="P1011" t="n">
        <v>55.98</v>
      </c>
      <c r="Q1011" t="n">
        <v>202.83</v>
      </c>
      <c r="R1011" t="n">
        <v>20.75</v>
      </c>
      <c r="S1011" t="n">
        <v>13.89</v>
      </c>
      <c r="T1011" t="n">
        <v>1743.79</v>
      </c>
      <c r="U1011" t="n">
        <v>0.67</v>
      </c>
      <c r="V1011" t="n">
        <v>0.75</v>
      </c>
      <c r="W1011" t="n">
        <v>0.65</v>
      </c>
      <c r="X1011" t="n">
        <v>0.1</v>
      </c>
      <c r="Y1011" t="n">
        <v>1</v>
      </c>
      <c r="Z1011" t="n">
        <v>10</v>
      </c>
    </row>
    <row r="1012">
      <c r="A1012" t="n">
        <v>30</v>
      </c>
      <c r="B1012" t="n">
        <v>80</v>
      </c>
      <c r="C1012" t="inlineStr">
        <is>
          <t xml:space="preserve">CONCLUIDO	</t>
        </is>
      </c>
      <c r="D1012" t="n">
        <v>13.0596</v>
      </c>
      <c r="E1012" t="n">
        <v>7.66</v>
      </c>
      <c r="F1012" t="n">
        <v>5.14</v>
      </c>
      <c r="G1012" t="n">
        <v>51.39</v>
      </c>
      <c r="H1012" t="n">
        <v>0.89</v>
      </c>
      <c r="I1012" t="n">
        <v>6</v>
      </c>
      <c r="J1012" t="n">
        <v>169.9</v>
      </c>
      <c r="K1012" t="n">
        <v>50.28</v>
      </c>
      <c r="L1012" t="n">
        <v>8.5</v>
      </c>
      <c r="M1012" t="n">
        <v>4</v>
      </c>
      <c r="N1012" t="n">
        <v>31.12</v>
      </c>
      <c r="O1012" t="n">
        <v>21187.82</v>
      </c>
      <c r="P1012" t="n">
        <v>55.82</v>
      </c>
      <c r="Q1012" t="n">
        <v>202.81</v>
      </c>
      <c r="R1012" t="n">
        <v>20.8</v>
      </c>
      <c r="S1012" t="n">
        <v>13.89</v>
      </c>
      <c r="T1012" t="n">
        <v>1770.54</v>
      </c>
      <c r="U1012" t="n">
        <v>0.67</v>
      </c>
      <c r="V1012" t="n">
        <v>0.75</v>
      </c>
      <c r="W1012" t="n">
        <v>0.65</v>
      </c>
      <c r="X1012" t="n">
        <v>0.1</v>
      </c>
      <c r="Y1012" t="n">
        <v>1</v>
      </c>
      <c r="Z1012" t="n">
        <v>10</v>
      </c>
    </row>
    <row r="1013">
      <c r="A1013" t="n">
        <v>31</v>
      </c>
      <c r="B1013" t="n">
        <v>80</v>
      </c>
      <c r="C1013" t="inlineStr">
        <is>
          <t xml:space="preserve">CONCLUIDO	</t>
        </is>
      </c>
      <c r="D1013" t="n">
        <v>13.0728</v>
      </c>
      <c r="E1013" t="n">
        <v>7.65</v>
      </c>
      <c r="F1013" t="n">
        <v>5.13</v>
      </c>
      <c r="G1013" t="n">
        <v>51.32</v>
      </c>
      <c r="H1013" t="n">
        <v>0.91</v>
      </c>
      <c r="I1013" t="n">
        <v>6</v>
      </c>
      <c r="J1013" t="n">
        <v>170.26</v>
      </c>
      <c r="K1013" t="n">
        <v>50.28</v>
      </c>
      <c r="L1013" t="n">
        <v>8.75</v>
      </c>
      <c r="M1013" t="n">
        <v>4</v>
      </c>
      <c r="N1013" t="n">
        <v>31.23</v>
      </c>
      <c r="O1013" t="n">
        <v>21232.69</v>
      </c>
      <c r="P1013" t="n">
        <v>55.56</v>
      </c>
      <c r="Q1013" t="n">
        <v>202.83</v>
      </c>
      <c r="R1013" t="n">
        <v>20.56</v>
      </c>
      <c r="S1013" t="n">
        <v>13.89</v>
      </c>
      <c r="T1013" t="n">
        <v>1651.7</v>
      </c>
      <c r="U1013" t="n">
        <v>0.68</v>
      </c>
      <c r="V1013" t="n">
        <v>0.75</v>
      </c>
      <c r="W1013" t="n">
        <v>0.65</v>
      </c>
      <c r="X1013" t="n">
        <v>0.09</v>
      </c>
      <c r="Y1013" t="n">
        <v>1</v>
      </c>
      <c r="Z1013" t="n">
        <v>10</v>
      </c>
    </row>
    <row r="1014">
      <c r="A1014" t="n">
        <v>32</v>
      </c>
      <c r="B1014" t="n">
        <v>80</v>
      </c>
      <c r="C1014" t="inlineStr">
        <is>
          <t xml:space="preserve">CONCLUIDO	</t>
        </is>
      </c>
      <c r="D1014" t="n">
        <v>13.0615</v>
      </c>
      <c r="E1014" t="n">
        <v>7.66</v>
      </c>
      <c r="F1014" t="n">
        <v>5.14</v>
      </c>
      <c r="G1014" t="n">
        <v>51.38</v>
      </c>
      <c r="H1014" t="n">
        <v>0.9399999999999999</v>
      </c>
      <c r="I1014" t="n">
        <v>6</v>
      </c>
      <c r="J1014" t="n">
        <v>170.62</v>
      </c>
      <c r="K1014" t="n">
        <v>50.28</v>
      </c>
      <c r="L1014" t="n">
        <v>9</v>
      </c>
      <c r="M1014" t="n">
        <v>4</v>
      </c>
      <c r="N1014" t="n">
        <v>31.34</v>
      </c>
      <c r="O1014" t="n">
        <v>21277.6</v>
      </c>
      <c r="P1014" t="n">
        <v>55.43</v>
      </c>
      <c r="Q1014" t="n">
        <v>202.81</v>
      </c>
      <c r="R1014" t="n">
        <v>20.7</v>
      </c>
      <c r="S1014" t="n">
        <v>13.89</v>
      </c>
      <c r="T1014" t="n">
        <v>1718.49</v>
      </c>
      <c r="U1014" t="n">
        <v>0.67</v>
      </c>
      <c r="V1014" t="n">
        <v>0.75</v>
      </c>
      <c r="W1014" t="n">
        <v>0.65</v>
      </c>
      <c r="X1014" t="n">
        <v>0.1</v>
      </c>
      <c r="Y1014" t="n">
        <v>1</v>
      </c>
      <c r="Z1014" t="n">
        <v>10</v>
      </c>
    </row>
    <row r="1015">
      <c r="A1015" t="n">
        <v>33</v>
      </c>
      <c r="B1015" t="n">
        <v>80</v>
      </c>
      <c r="C1015" t="inlineStr">
        <is>
          <t xml:space="preserve">CONCLUIDO	</t>
        </is>
      </c>
      <c r="D1015" t="n">
        <v>13.0619</v>
      </c>
      <c r="E1015" t="n">
        <v>7.66</v>
      </c>
      <c r="F1015" t="n">
        <v>5.14</v>
      </c>
      <c r="G1015" t="n">
        <v>51.38</v>
      </c>
      <c r="H1015" t="n">
        <v>0.96</v>
      </c>
      <c r="I1015" t="n">
        <v>6</v>
      </c>
      <c r="J1015" t="n">
        <v>170.99</v>
      </c>
      <c r="K1015" t="n">
        <v>50.28</v>
      </c>
      <c r="L1015" t="n">
        <v>9.25</v>
      </c>
      <c r="M1015" t="n">
        <v>4</v>
      </c>
      <c r="N1015" t="n">
        <v>31.46</v>
      </c>
      <c r="O1015" t="n">
        <v>21322.55</v>
      </c>
      <c r="P1015" t="n">
        <v>55.23</v>
      </c>
      <c r="Q1015" t="n">
        <v>202.81</v>
      </c>
      <c r="R1015" t="n">
        <v>20.78</v>
      </c>
      <c r="S1015" t="n">
        <v>13.89</v>
      </c>
      <c r="T1015" t="n">
        <v>1761.39</v>
      </c>
      <c r="U1015" t="n">
        <v>0.67</v>
      </c>
      <c r="V1015" t="n">
        <v>0.75</v>
      </c>
      <c r="W1015" t="n">
        <v>0.65</v>
      </c>
      <c r="X1015" t="n">
        <v>0.1</v>
      </c>
      <c r="Y1015" t="n">
        <v>1</v>
      </c>
      <c r="Z1015" t="n">
        <v>10</v>
      </c>
    </row>
    <row r="1016">
      <c r="A1016" t="n">
        <v>34</v>
      </c>
      <c r="B1016" t="n">
        <v>80</v>
      </c>
      <c r="C1016" t="inlineStr">
        <is>
          <t xml:space="preserve">CONCLUIDO	</t>
        </is>
      </c>
      <c r="D1016" t="n">
        <v>13.0695</v>
      </c>
      <c r="E1016" t="n">
        <v>7.65</v>
      </c>
      <c r="F1016" t="n">
        <v>5.13</v>
      </c>
      <c r="G1016" t="n">
        <v>51.34</v>
      </c>
      <c r="H1016" t="n">
        <v>0.98</v>
      </c>
      <c r="I1016" t="n">
        <v>6</v>
      </c>
      <c r="J1016" t="n">
        <v>171.35</v>
      </c>
      <c r="K1016" t="n">
        <v>50.28</v>
      </c>
      <c r="L1016" t="n">
        <v>9.5</v>
      </c>
      <c r="M1016" t="n">
        <v>4</v>
      </c>
      <c r="N1016" t="n">
        <v>31.57</v>
      </c>
      <c r="O1016" t="n">
        <v>21367.54</v>
      </c>
      <c r="P1016" t="n">
        <v>54.87</v>
      </c>
      <c r="Q1016" t="n">
        <v>202.81</v>
      </c>
      <c r="R1016" t="n">
        <v>20.67</v>
      </c>
      <c r="S1016" t="n">
        <v>13.89</v>
      </c>
      <c r="T1016" t="n">
        <v>1702.42</v>
      </c>
      <c r="U1016" t="n">
        <v>0.67</v>
      </c>
      <c r="V1016" t="n">
        <v>0.75</v>
      </c>
      <c r="W1016" t="n">
        <v>0.64</v>
      </c>
      <c r="X1016" t="n">
        <v>0.1</v>
      </c>
      <c r="Y1016" t="n">
        <v>1</v>
      </c>
      <c r="Z1016" t="n">
        <v>10</v>
      </c>
    </row>
    <row r="1017">
      <c r="A1017" t="n">
        <v>35</v>
      </c>
      <c r="B1017" t="n">
        <v>80</v>
      </c>
      <c r="C1017" t="inlineStr">
        <is>
          <t xml:space="preserve">CONCLUIDO	</t>
        </is>
      </c>
      <c r="D1017" t="n">
        <v>13.1507</v>
      </c>
      <c r="E1017" t="n">
        <v>7.6</v>
      </c>
      <c r="F1017" t="n">
        <v>5.12</v>
      </c>
      <c r="G1017" t="n">
        <v>61.42</v>
      </c>
      <c r="H1017" t="n">
        <v>1.01</v>
      </c>
      <c r="I1017" t="n">
        <v>5</v>
      </c>
      <c r="J1017" t="n">
        <v>171.72</v>
      </c>
      <c r="K1017" t="n">
        <v>50.28</v>
      </c>
      <c r="L1017" t="n">
        <v>9.75</v>
      </c>
      <c r="M1017" t="n">
        <v>3</v>
      </c>
      <c r="N1017" t="n">
        <v>31.69</v>
      </c>
      <c r="O1017" t="n">
        <v>21412.57</v>
      </c>
      <c r="P1017" t="n">
        <v>54.2</v>
      </c>
      <c r="Q1017" t="n">
        <v>202.82</v>
      </c>
      <c r="R1017" t="n">
        <v>20.21</v>
      </c>
      <c r="S1017" t="n">
        <v>13.89</v>
      </c>
      <c r="T1017" t="n">
        <v>1480.42</v>
      </c>
      <c r="U1017" t="n">
        <v>0.6899999999999999</v>
      </c>
      <c r="V1017" t="n">
        <v>0.76</v>
      </c>
      <c r="W1017" t="n">
        <v>0.64</v>
      </c>
      <c r="X1017" t="n">
        <v>0.08</v>
      </c>
      <c r="Y1017" t="n">
        <v>1</v>
      </c>
      <c r="Z1017" t="n">
        <v>10</v>
      </c>
    </row>
    <row r="1018">
      <c r="A1018" t="n">
        <v>36</v>
      </c>
      <c r="B1018" t="n">
        <v>80</v>
      </c>
      <c r="C1018" t="inlineStr">
        <is>
          <t xml:space="preserve">CONCLUIDO	</t>
        </is>
      </c>
      <c r="D1018" t="n">
        <v>13.1416</v>
      </c>
      <c r="E1018" t="n">
        <v>7.61</v>
      </c>
      <c r="F1018" t="n">
        <v>5.12</v>
      </c>
      <c r="G1018" t="n">
        <v>61.49</v>
      </c>
      <c r="H1018" t="n">
        <v>1.03</v>
      </c>
      <c r="I1018" t="n">
        <v>5</v>
      </c>
      <c r="J1018" t="n">
        <v>172.08</v>
      </c>
      <c r="K1018" t="n">
        <v>50.28</v>
      </c>
      <c r="L1018" t="n">
        <v>10</v>
      </c>
      <c r="M1018" t="n">
        <v>3</v>
      </c>
      <c r="N1018" t="n">
        <v>31.8</v>
      </c>
      <c r="O1018" t="n">
        <v>21457.64</v>
      </c>
      <c r="P1018" t="n">
        <v>54.12</v>
      </c>
      <c r="Q1018" t="n">
        <v>202.81</v>
      </c>
      <c r="R1018" t="n">
        <v>20.26</v>
      </c>
      <c r="S1018" t="n">
        <v>13.89</v>
      </c>
      <c r="T1018" t="n">
        <v>1503.25</v>
      </c>
      <c r="U1018" t="n">
        <v>0.6899999999999999</v>
      </c>
      <c r="V1018" t="n">
        <v>0.75</v>
      </c>
      <c r="W1018" t="n">
        <v>0.65</v>
      </c>
      <c r="X1018" t="n">
        <v>0.09</v>
      </c>
      <c r="Y1018" t="n">
        <v>1</v>
      </c>
      <c r="Z1018" t="n">
        <v>10</v>
      </c>
    </row>
    <row r="1019">
      <c r="A1019" t="n">
        <v>37</v>
      </c>
      <c r="B1019" t="n">
        <v>80</v>
      </c>
      <c r="C1019" t="inlineStr">
        <is>
          <t xml:space="preserve">CONCLUIDO	</t>
        </is>
      </c>
      <c r="D1019" t="n">
        <v>13.1536</v>
      </c>
      <c r="E1019" t="n">
        <v>7.6</v>
      </c>
      <c r="F1019" t="n">
        <v>5.12</v>
      </c>
      <c r="G1019" t="n">
        <v>61.4</v>
      </c>
      <c r="H1019" t="n">
        <v>1.05</v>
      </c>
      <c r="I1019" t="n">
        <v>5</v>
      </c>
      <c r="J1019" t="n">
        <v>172.45</v>
      </c>
      <c r="K1019" t="n">
        <v>50.28</v>
      </c>
      <c r="L1019" t="n">
        <v>10.25</v>
      </c>
      <c r="M1019" t="n">
        <v>3</v>
      </c>
      <c r="N1019" t="n">
        <v>31.92</v>
      </c>
      <c r="O1019" t="n">
        <v>21502.75</v>
      </c>
      <c r="P1019" t="n">
        <v>53.83</v>
      </c>
      <c r="Q1019" t="n">
        <v>202.81</v>
      </c>
      <c r="R1019" t="n">
        <v>20.03</v>
      </c>
      <c r="S1019" t="n">
        <v>13.89</v>
      </c>
      <c r="T1019" t="n">
        <v>1387.52</v>
      </c>
      <c r="U1019" t="n">
        <v>0.6899999999999999</v>
      </c>
      <c r="V1019" t="n">
        <v>0.76</v>
      </c>
      <c r="W1019" t="n">
        <v>0.65</v>
      </c>
      <c r="X1019" t="n">
        <v>0.08</v>
      </c>
      <c r="Y1019" t="n">
        <v>1</v>
      </c>
      <c r="Z1019" t="n">
        <v>10</v>
      </c>
    </row>
    <row r="1020">
      <c r="A1020" t="n">
        <v>38</v>
      </c>
      <c r="B1020" t="n">
        <v>80</v>
      </c>
      <c r="C1020" t="inlineStr">
        <is>
          <t xml:space="preserve">CONCLUIDO	</t>
        </is>
      </c>
      <c r="D1020" t="n">
        <v>13.1526</v>
      </c>
      <c r="E1020" t="n">
        <v>7.6</v>
      </c>
      <c r="F1020" t="n">
        <v>5.12</v>
      </c>
      <c r="G1020" t="n">
        <v>61.41</v>
      </c>
      <c r="H1020" t="n">
        <v>1.08</v>
      </c>
      <c r="I1020" t="n">
        <v>5</v>
      </c>
      <c r="J1020" t="n">
        <v>172.82</v>
      </c>
      <c r="K1020" t="n">
        <v>50.28</v>
      </c>
      <c r="L1020" t="n">
        <v>10.5</v>
      </c>
      <c r="M1020" t="n">
        <v>3</v>
      </c>
      <c r="N1020" t="n">
        <v>32.04</v>
      </c>
      <c r="O1020" t="n">
        <v>21547.89</v>
      </c>
      <c r="P1020" t="n">
        <v>53.97</v>
      </c>
      <c r="Q1020" t="n">
        <v>202.83</v>
      </c>
      <c r="R1020" t="n">
        <v>20.17</v>
      </c>
      <c r="S1020" t="n">
        <v>13.89</v>
      </c>
      <c r="T1020" t="n">
        <v>1458.09</v>
      </c>
      <c r="U1020" t="n">
        <v>0.6899999999999999</v>
      </c>
      <c r="V1020" t="n">
        <v>0.76</v>
      </c>
      <c r="W1020" t="n">
        <v>0.64</v>
      </c>
      <c r="X1020" t="n">
        <v>0.08</v>
      </c>
      <c r="Y1020" t="n">
        <v>1</v>
      </c>
      <c r="Z1020" t="n">
        <v>10</v>
      </c>
    </row>
    <row r="1021">
      <c r="A1021" t="n">
        <v>39</v>
      </c>
      <c r="B1021" t="n">
        <v>80</v>
      </c>
      <c r="C1021" t="inlineStr">
        <is>
          <t xml:space="preserve">CONCLUIDO	</t>
        </is>
      </c>
      <c r="D1021" t="n">
        <v>13.1435</v>
      </c>
      <c r="E1021" t="n">
        <v>7.61</v>
      </c>
      <c r="F1021" t="n">
        <v>5.12</v>
      </c>
      <c r="G1021" t="n">
        <v>61.47</v>
      </c>
      <c r="H1021" t="n">
        <v>1.1</v>
      </c>
      <c r="I1021" t="n">
        <v>5</v>
      </c>
      <c r="J1021" t="n">
        <v>173.18</v>
      </c>
      <c r="K1021" t="n">
        <v>50.28</v>
      </c>
      <c r="L1021" t="n">
        <v>10.75</v>
      </c>
      <c r="M1021" t="n">
        <v>3</v>
      </c>
      <c r="N1021" t="n">
        <v>32.15</v>
      </c>
      <c r="O1021" t="n">
        <v>21593.08</v>
      </c>
      <c r="P1021" t="n">
        <v>53.72</v>
      </c>
      <c r="Q1021" t="n">
        <v>202.81</v>
      </c>
      <c r="R1021" t="n">
        <v>20.28</v>
      </c>
      <c r="S1021" t="n">
        <v>13.89</v>
      </c>
      <c r="T1021" t="n">
        <v>1513.88</v>
      </c>
      <c r="U1021" t="n">
        <v>0.6899999999999999</v>
      </c>
      <c r="V1021" t="n">
        <v>0.76</v>
      </c>
      <c r="W1021" t="n">
        <v>0.65</v>
      </c>
      <c r="X1021" t="n">
        <v>0.08</v>
      </c>
      <c r="Y1021" t="n">
        <v>1</v>
      </c>
      <c r="Z1021" t="n">
        <v>10</v>
      </c>
    </row>
    <row r="1022">
      <c r="A1022" t="n">
        <v>40</v>
      </c>
      <c r="B1022" t="n">
        <v>80</v>
      </c>
      <c r="C1022" t="inlineStr">
        <is>
          <t xml:space="preserve">CONCLUIDO	</t>
        </is>
      </c>
      <c r="D1022" t="n">
        <v>13.1406</v>
      </c>
      <c r="E1022" t="n">
        <v>7.61</v>
      </c>
      <c r="F1022" t="n">
        <v>5.12</v>
      </c>
      <c r="G1022" t="n">
        <v>61.49</v>
      </c>
      <c r="H1022" t="n">
        <v>1.12</v>
      </c>
      <c r="I1022" t="n">
        <v>5</v>
      </c>
      <c r="J1022" t="n">
        <v>173.55</v>
      </c>
      <c r="K1022" t="n">
        <v>50.28</v>
      </c>
      <c r="L1022" t="n">
        <v>11</v>
      </c>
      <c r="M1022" t="n">
        <v>3</v>
      </c>
      <c r="N1022" t="n">
        <v>32.27</v>
      </c>
      <c r="O1022" t="n">
        <v>21638.31</v>
      </c>
      <c r="P1022" t="n">
        <v>53.35</v>
      </c>
      <c r="Q1022" t="n">
        <v>202.81</v>
      </c>
      <c r="R1022" t="n">
        <v>20.29</v>
      </c>
      <c r="S1022" t="n">
        <v>13.89</v>
      </c>
      <c r="T1022" t="n">
        <v>1520.9</v>
      </c>
      <c r="U1022" t="n">
        <v>0.68</v>
      </c>
      <c r="V1022" t="n">
        <v>0.75</v>
      </c>
      <c r="W1022" t="n">
        <v>0.65</v>
      </c>
      <c r="X1022" t="n">
        <v>0.09</v>
      </c>
      <c r="Y1022" t="n">
        <v>1</v>
      </c>
      <c r="Z1022" t="n">
        <v>10</v>
      </c>
    </row>
    <row r="1023">
      <c r="A1023" t="n">
        <v>41</v>
      </c>
      <c r="B1023" t="n">
        <v>80</v>
      </c>
      <c r="C1023" t="inlineStr">
        <is>
          <t xml:space="preserve">CONCLUIDO	</t>
        </is>
      </c>
      <c r="D1023" t="n">
        <v>13.154</v>
      </c>
      <c r="E1023" t="n">
        <v>7.6</v>
      </c>
      <c r="F1023" t="n">
        <v>5.12</v>
      </c>
      <c r="G1023" t="n">
        <v>61.4</v>
      </c>
      <c r="H1023" t="n">
        <v>1.15</v>
      </c>
      <c r="I1023" t="n">
        <v>5</v>
      </c>
      <c r="J1023" t="n">
        <v>173.92</v>
      </c>
      <c r="K1023" t="n">
        <v>50.28</v>
      </c>
      <c r="L1023" t="n">
        <v>11.25</v>
      </c>
      <c r="M1023" t="n">
        <v>3</v>
      </c>
      <c r="N1023" t="n">
        <v>32.39</v>
      </c>
      <c r="O1023" t="n">
        <v>21683.57</v>
      </c>
      <c r="P1023" t="n">
        <v>52.76</v>
      </c>
      <c r="Q1023" t="n">
        <v>202.82</v>
      </c>
      <c r="R1023" t="n">
        <v>20.15</v>
      </c>
      <c r="S1023" t="n">
        <v>13.89</v>
      </c>
      <c r="T1023" t="n">
        <v>1451.7</v>
      </c>
      <c r="U1023" t="n">
        <v>0.6899999999999999</v>
      </c>
      <c r="V1023" t="n">
        <v>0.76</v>
      </c>
      <c r="W1023" t="n">
        <v>0.64</v>
      </c>
      <c r="X1023" t="n">
        <v>0.08</v>
      </c>
      <c r="Y1023" t="n">
        <v>1</v>
      </c>
      <c r="Z1023" t="n">
        <v>10</v>
      </c>
    </row>
    <row r="1024">
      <c r="A1024" t="n">
        <v>42</v>
      </c>
      <c r="B1024" t="n">
        <v>80</v>
      </c>
      <c r="C1024" t="inlineStr">
        <is>
          <t xml:space="preserve">CONCLUIDO	</t>
        </is>
      </c>
      <c r="D1024" t="n">
        <v>13.1598</v>
      </c>
      <c r="E1024" t="n">
        <v>7.6</v>
      </c>
      <c r="F1024" t="n">
        <v>5.11</v>
      </c>
      <c r="G1024" t="n">
        <v>61.36</v>
      </c>
      <c r="H1024" t="n">
        <v>1.17</v>
      </c>
      <c r="I1024" t="n">
        <v>5</v>
      </c>
      <c r="J1024" t="n">
        <v>174.28</v>
      </c>
      <c r="K1024" t="n">
        <v>50.28</v>
      </c>
      <c r="L1024" t="n">
        <v>11.5</v>
      </c>
      <c r="M1024" t="n">
        <v>3</v>
      </c>
      <c r="N1024" t="n">
        <v>32.5</v>
      </c>
      <c r="O1024" t="n">
        <v>21728.87</v>
      </c>
      <c r="P1024" t="n">
        <v>51.87</v>
      </c>
      <c r="Q1024" t="n">
        <v>202.81</v>
      </c>
      <c r="R1024" t="n">
        <v>19.93</v>
      </c>
      <c r="S1024" t="n">
        <v>13.89</v>
      </c>
      <c r="T1024" t="n">
        <v>1341.94</v>
      </c>
      <c r="U1024" t="n">
        <v>0.7</v>
      </c>
      <c r="V1024" t="n">
        <v>0.76</v>
      </c>
      <c r="W1024" t="n">
        <v>0.65</v>
      </c>
      <c r="X1024" t="n">
        <v>0.08</v>
      </c>
      <c r="Y1024" t="n">
        <v>1</v>
      </c>
      <c r="Z1024" t="n">
        <v>10</v>
      </c>
    </row>
    <row r="1025">
      <c r="A1025" t="n">
        <v>43</v>
      </c>
      <c r="B1025" t="n">
        <v>80</v>
      </c>
      <c r="C1025" t="inlineStr">
        <is>
          <t xml:space="preserve">CONCLUIDO	</t>
        </is>
      </c>
      <c r="D1025" t="n">
        <v>13.1478</v>
      </c>
      <c r="E1025" t="n">
        <v>7.61</v>
      </c>
      <c r="F1025" t="n">
        <v>5.12</v>
      </c>
      <c r="G1025" t="n">
        <v>61.44</v>
      </c>
      <c r="H1025" t="n">
        <v>1.19</v>
      </c>
      <c r="I1025" t="n">
        <v>5</v>
      </c>
      <c r="J1025" t="n">
        <v>174.65</v>
      </c>
      <c r="K1025" t="n">
        <v>50.28</v>
      </c>
      <c r="L1025" t="n">
        <v>11.75</v>
      </c>
      <c r="M1025" t="n">
        <v>3</v>
      </c>
      <c r="N1025" t="n">
        <v>32.62</v>
      </c>
      <c r="O1025" t="n">
        <v>21774.22</v>
      </c>
      <c r="P1025" t="n">
        <v>51.66</v>
      </c>
      <c r="Q1025" t="n">
        <v>202.81</v>
      </c>
      <c r="R1025" t="n">
        <v>20.16</v>
      </c>
      <c r="S1025" t="n">
        <v>13.89</v>
      </c>
      <c r="T1025" t="n">
        <v>1452.88</v>
      </c>
      <c r="U1025" t="n">
        <v>0.6899999999999999</v>
      </c>
      <c r="V1025" t="n">
        <v>0.76</v>
      </c>
      <c r="W1025" t="n">
        <v>0.65</v>
      </c>
      <c r="X1025" t="n">
        <v>0.08</v>
      </c>
      <c r="Y1025" t="n">
        <v>1</v>
      </c>
      <c r="Z1025" t="n">
        <v>10</v>
      </c>
    </row>
    <row r="1026">
      <c r="A1026" t="n">
        <v>44</v>
      </c>
      <c r="B1026" t="n">
        <v>80</v>
      </c>
      <c r="C1026" t="inlineStr">
        <is>
          <t xml:space="preserve">CONCLUIDO	</t>
        </is>
      </c>
      <c r="D1026" t="n">
        <v>13.1531</v>
      </c>
      <c r="E1026" t="n">
        <v>7.6</v>
      </c>
      <c r="F1026" t="n">
        <v>5.12</v>
      </c>
      <c r="G1026" t="n">
        <v>61.41</v>
      </c>
      <c r="H1026" t="n">
        <v>1.22</v>
      </c>
      <c r="I1026" t="n">
        <v>5</v>
      </c>
      <c r="J1026" t="n">
        <v>175.02</v>
      </c>
      <c r="K1026" t="n">
        <v>50.28</v>
      </c>
      <c r="L1026" t="n">
        <v>12</v>
      </c>
      <c r="M1026" t="n">
        <v>3</v>
      </c>
      <c r="N1026" t="n">
        <v>32.74</v>
      </c>
      <c r="O1026" t="n">
        <v>21819.6</v>
      </c>
      <c r="P1026" t="n">
        <v>51.19</v>
      </c>
      <c r="Q1026" t="n">
        <v>202.81</v>
      </c>
      <c r="R1026" t="n">
        <v>20.07</v>
      </c>
      <c r="S1026" t="n">
        <v>13.89</v>
      </c>
      <c r="T1026" t="n">
        <v>1410.18</v>
      </c>
      <c r="U1026" t="n">
        <v>0.6899999999999999</v>
      </c>
      <c r="V1026" t="n">
        <v>0.76</v>
      </c>
      <c r="W1026" t="n">
        <v>0.65</v>
      </c>
      <c r="X1026" t="n">
        <v>0.08</v>
      </c>
      <c r="Y1026" t="n">
        <v>1</v>
      </c>
      <c r="Z1026" t="n">
        <v>10</v>
      </c>
    </row>
    <row r="1027">
      <c r="A1027" t="n">
        <v>45</v>
      </c>
      <c r="B1027" t="n">
        <v>80</v>
      </c>
      <c r="C1027" t="inlineStr">
        <is>
          <t xml:space="preserve">CONCLUIDO	</t>
        </is>
      </c>
      <c r="D1027" t="n">
        <v>13.246</v>
      </c>
      <c r="E1027" t="n">
        <v>7.55</v>
      </c>
      <c r="F1027" t="n">
        <v>5.1</v>
      </c>
      <c r="G1027" t="n">
        <v>76.44</v>
      </c>
      <c r="H1027" t="n">
        <v>1.24</v>
      </c>
      <c r="I1027" t="n">
        <v>4</v>
      </c>
      <c r="J1027" t="n">
        <v>175.39</v>
      </c>
      <c r="K1027" t="n">
        <v>50.28</v>
      </c>
      <c r="L1027" t="n">
        <v>12.25</v>
      </c>
      <c r="M1027" t="n">
        <v>2</v>
      </c>
      <c r="N1027" t="n">
        <v>32.86</v>
      </c>
      <c r="O1027" t="n">
        <v>21865.03</v>
      </c>
      <c r="P1027" t="n">
        <v>50.65</v>
      </c>
      <c r="Q1027" t="n">
        <v>202.81</v>
      </c>
      <c r="R1027" t="n">
        <v>19.41</v>
      </c>
      <c r="S1027" t="n">
        <v>13.89</v>
      </c>
      <c r="T1027" t="n">
        <v>1087</v>
      </c>
      <c r="U1027" t="n">
        <v>0.72</v>
      </c>
      <c r="V1027" t="n">
        <v>0.76</v>
      </c>
      <c r="W1027" t="n">
        <v>0.64</v>
      </c>
      <c r="X1027" t="n">
        <v>0.06</v>
      </c>
      <c r="Y1027" t="n">
        <v>1</v>
      </c>
      <c r="Z1027" t="n">
        <v>10</v>
      </c>
    </row>
    <row r="1028">
      <c r="A1028" t="n">
        <v>46</v>
      </c>
      <c r="B1028" t="n">
        <v>80</v>
      </c>
      <c r="C1028" t="inlineStr">
        <is>
          <t xml:space="preserve">CONCLUIDO	</t>
        </is>
      </c>
      <c r="D1028" t="n">
        <v>13.2489</v>
      </c>
      <c r="E1028" t="n">
        <v>7.55</v>
      </c>
      <c r="F1028" t="n">
        <v>5.09</v>
      </c>
      <c r="G1028" t="n">
        <v>76.42</v>
      </c>
      <c r="H1028" t="n">
        <v>1.26</v>
      </c>
      <c r="I1028" t="n">
        <v>4</v>
      </c>
      <c r="J1028" t="n">
        <v>175.76</v>
      </c>
      <c r="K1028" t="n">
        <v>50.28</v>
      </c>
      <c r="L1028" t="n">
        <v>12.5</v>
      </c>
      <c r="M1028" t="n">
        <v>2</v>
      </c>
      <c r="N1028" t="n">
        <v>32.98</v>
      </c>
      <c r="O1028" t="n">
        <v>21910.49</v>
      </c>
      <c r="P1028" t="n">
        <v>50.89</v>
      </c>
      <c r="Q1028" t="n">
        <v>202.81</v>
      </c>
      <c r="R1028" t="n">
        <v>19.4</v>
      </c>
      <c r="S1028" t="n">
        <v>13.89</v>
      </c>
      <c r="T1028" t="n">
        <v>1081.3</v>
      </c>
      <c r="U1028" t="n">
        <v>0.72</v>
      </c>
      <c r="V1028" t="n">
        <v>0.76</v>
      </c>
      <c r="W1028" t="n">
        <v>0.64</v>
      </c>
      <c r="X1028" t="n">
        <v>0.06</v>
      </c>
      <c r="Y1028" t="n">
        <v>1</v>
      </c>
      <c r="Z1028" t="n">
        <v>10</v>
      </c>
    </row>
    <row r="1029">
      <c r="A1029" t="n">
        <v>47</v>
      </c>
      <c r="B1029" t="n">
        <v>80</v>
      </c>
      <c r="C1029" t="inlineStr">
        <is>
          <t xml:space="preserve">CONCLUIDO	</t>
        </is>
      </c>
      <c r="D1029" t="n">
        <v>13.2377</v>
      </c>
      <c r="E1029" t="n">
        <v>7.55</v>
      </c>
      <c r="F1029" t="n">
        <v>5.1</v>
      </c>
      <c r="G1029" t="n">
        <v>76.51000000000001</v>
      </c>
      <c r="H1029" t="n">
        <v>1.28</v>
      </c>
      <c r="I1029" t="n">
        <v>4</v>
      </c>
      <c r="J1029" t="n">
        <v>176.12</v>
      </c>
      <c r="K1029" t="n">
        <v>50.28</v>
      </c>
      <c r="L1029" t="n">
        <v>12.75</v>
      </c>
      <c r="M1029" t="n">
        <v>2</v>
      </c>
      <c r="N1029" t="n">
        <v>33.09</v>
      </c>
      <c r="O1029" t="n">
        <v>21956</v>
      </c>
      <c r="P1029" t="n">
        <v>51.12</v>
      </c>
      <c r="Q1029" t="n">
        <v>202.81</v>
      </c>
      <c r="R1029" t="n">
        <v>19.61</v>
      </c>
      <c r="S1029" t="n">
        <v>13.89</v>
      </c>
      <c r="T1029" t="n">
        <v>1186.16</v>
      </c>
      <c r="U1029" t="n">
        <v>0.71</v>
      </c>
      <c r="V1029" t="n">
        <v>0.76</v>
      </c>
      <c r="W1029" t="n">
        <v>0.64</v>
      </c>
      <c r="X1029" t="n">
        <v>0.06</v>
      </c>
      <c r="Y1029" t="n">
        <v>1</v>
      </c>
      <c r="Z1029" t="n">
        <v>10</v>
      </c>
    </row>
    <row r="1030">
      <c r="A1030" t="n">
        <v>48</v>
      </c>
      <c r="B1030" t="n">
        <v>80</v>
      </c>
      <c r="C1030" t="inlineStr">
        <is>
          <t xml:space="preserve">CONCLUIDO	</t>
        </is>
      </c>
      <c r="D1030" t="n">
        <v>13.2372</v>
      </c>
      <c r="E1030" t="n">
        <v>7.55</v>
      </c>
      <c r="F1030" t="n">
        <v>5.1</v>
      </c>
      <c r="G1030" t="n">
        <v>76.52</v>
      </c>
      <c r="H1030" t="n">
        <v>1.31</v>
      </c>
      <c r="I1030" t="n">
        <v>4</v>
      </c>
      <c r="J1030" t="n">
        <v>176.49</v>
      </c>
      <c r="K1030" t="n">
        <v>50.28</v>
      </c>
      <c r="L1030" t="n">
        <v>13</v>
      </c>
      <c r="M1030" t="n">
        <v>1</v>
      </c>
      <c r="N1030" t="n">
        <v>33.21</v>
      </c>
      <c r="O1030" t="n">
        <v>22001.54</v>
      </c>
      <c r="P1030" t="n">
        <v>51.02</v>
      </c>
      <c r="Q1030" t="n">
        <v>202.81</v>
      </c>
      <c r="R1030" t="n">
        <v>19.59</v>
      </c>
      <c r="S1030" t="n">
        <v>13.89</v>
      </c>
      <c r="T1030" t="n">
        <v>1174.55</v>
      </c>
      <c r="U1030" t="n">
        <v>0.71</v>
      </c>
      <c r="V1030" t="n">
        <v>0.76</v>
      </c>
      <c r="W1030" t="n">
        <v>0.64</v>
      </c>
      <c r="X1030" t="n">
        <v>0.06</v>
      </c>
      <c r="Y1030" t="n">
        <v>1</v>
      </c>
      <c r="Z1030" t="n">
        <v>10</v>
      </c>
    </row>
    <row r="1031">
      <c r="A1031" t="n">
        <v>49</v>
      </c>
      <c r="B1031" t="n">
        <v>80</v>
      </c>
      <c r="C1031" t="inlineStr">
        <is>
          <t xml:space="preserve">CONCLUIDO	</t>
        </is>
      </c>
      <c r="D1031" t="n">
        <v>13.2372</v>
      </c>
      <c r="E1031" t="n">
        <v>7.55</v>
      </c>
      <c r="F1031" t="n">
        <v>5.1</v>
      </c>
      <c r="G1031" t="n">
        <v>76.52</v>
      </c>
      <c r="H1031" t="n">
        <v>1.33</v>
      </c>
      <c r="I1031" t="n">
        <v>4</v>
      </c>
      <c r="J1031" t="n">
        <v>176.86</v>
      </c>
      <c r="K1031" t="n">
        <v>50.28</v>
      </c>
      <c r="L1031" t="n">
        <v>13.25</v>
      </c>
      <c r="M1031" t="n">
        <v>1</v>
      </c>
      <c r="N1031" t="n">
        <v>33.33</v>
      </c>
      <c r="O1031" t="n">
        <v>22047.13</v>
      </c>
      <c r="P1031" t="n">
        <v>51.06</v>
      </c>
      <c r="Q1031" t="n">
        <v>202.81</v>
      </c>
      <c r="R1031" t="n">
        <v>19.59</v>
      </c>
      <c r="S1031" t="n">
        <v>13.89</v>
      </c>
      <c r="T1031" t="n">
        <v>1176.5</v>
      </c>
      <c r="U1031" t="n">
        <v>0.71</v>
      </c>
      <c r="V1031" t="n">
        <v>0.76</v>
      </c>
      <c r="W1031" t="n">
        <v>0.64</v>
      </c>
      <c r="X1031" t="n">
        <v>0.06</v>
      </c>
      <c r="Y1031" t="n">
        <v>1</v>
      </c>
      <c r="Z1031" t="n">
        <v>10</v>
      </c>
    </row>
    <row r="1032">
      <c r="A1032" t="n">
        <v>50</v>
      </c>
      <c r="B1032" t="n">
        <v>80</v>
      </c>
      <c r="C1032" t="inlineStr">
        <is>
          <t xml:space="preserve">CONCLUIDO	</t>
        </is>
      </c>
      <c r="D1032" t="n">
        <v>13.2285</v>
      </c>
      <c r="E1032" t="n">
        <v>7.56</v>
      </c>
      <c r="F1032" t="n">
        <v>5.11</v>
      </c>
      <c r="G1032" t="n">
        <v>76.59</v>
      </c>
      <c r="H1032" t="n">
        <v>1.35</v>
      </c>
      <c r="I1032" t="n">
        <v>4</v>
      </c>
      <c r="J1032" t="n">
        <v>177.23</v>
      </c>
      <c r="K1032" t="n">
        <v>50.28</v>
      </c>
      <c r="L1032" t="n">
        <v>13.5</v>
      </c>
      <c r="M1032" t="n">
        <v>0</v>
      </c>
      <c r="N1032" t="n">
        <v>33.45</v>
      </c>
      <c r="O1032" t="n">
        <v>22092.76</v>
      </c>
      <c r="P1032" t="n">
        <v>51.16</v>
      </c>
      <c r="Q1032" t="n">
        <v>202.81</v>
      </c>
      <c r="R1032" t="n">
        <v>19.68</v>
      </c>
      <c r="S1032" t="n">
        <v>13.89</v>
      </c>
      <c r="T1032" t="n">
        <v>1219.2</v>
      </c>
      <c r="U1032" t="n">
        <v>0.71</v>
      </c>
      <c r="V1032" t="n">
        <v>0.76</v>
      </c>
      <c r="W1032" t="n">
        <v>0.65</v>
      </c>
      <c r="X1032" t="n">
        <v>0.07000000000000001</v>
      </c>
      <c r="Y1032" t="n">
        <v>1</v>
      </c>
      <c r="Z1032" t="n">
        <v>10</v>
      </c>
    </row>
    <row r="1033">
      <c r="A1033" t="n">
        <v>0</v>
      </c>
      <c r="B1033" t="n">
        <v>115</v>
      </c>
      <c r="C1033" t="inlineStr">
        <is>
          <t xml:space="preserve">CONCLUIDO	</t>
        </is>
      </c>
      <c r="D1033" t="n">
        <v>8.113200000000001</v>
      </c>
      <c r="E1033" t="n">
        <v>12.33</v>
      </c>
      <c r="F1033" t="n">
        <v>6.5</v>
      </c>
      <c r="G1033" t="n">
        <v>5.42</v>
      </c>
      <c r="H1033" t="n">
        <v>0.08</v>
      </c>
      <c r="I1033" t="n">
        <v>72</v>
      </c>
      <c r="J1033" t="n">
        <v>222.93</v>
      </c>
      <c r="K1033" t="n">
        <v>56.94</v>
      </c>
      <c r="L1033" t="n">
        <v>1</v>
      </c>
      <c r="M1033" t="n">
        <v>70</v>
      </c>
      <c r="N1033" t="n">
        <v>49.99</v>
      </c>
      <c r="O1033" t="n">
        <v>27728.69</v>
      </c>
      <c r="P1033" t="n">
        <v>98.73</v>
      </c>
      <c r="Q1033" t="n">
        <v>202.92</v>
      </c>
      <c r="R1033" t="n">
        <v>63.17</v>
      </c>
      <c r="S1033" t="n">
        <v>13.89</v>
      </c>
      <c r="T1033" t="n">
        <v>22622.81</v>
      </c>
      <c r="U1033" t="n">
        <v>0.22</v>
      </c>
      <c r="V1033" t="n">
        <v>0.59</v>
      </c>
      <c r="W1033" t="n">
        <v>0.76</v>
      </c>
      <c r="X1033" t="n">
        <v>1.46</v>
      </c>
      <c r="Y1033" t="n">
        <v>1</v>
      </c>
      <c r="Z1033" t="n">
        <v>10</v>
      </c>
    </row>
    <row r="1034">
      <c r="A1034" t="n">
        <v>1</v>
      </c>
      <c r="B1034" t="n">
        <v>115</v>
      </c>
      <c r="C1034" t="inlineStr">
        <is>
          <t xml:space="preserve">CONCLUIDO	</t>
        </is>
      </c>
      <c r="D1034" t="n">
        <v>8.918799999999999</v>
      </c>
      <c r="E1034" t="n">
        <v>11.21</v>
      </c>
      <c r="F1034" t="n">
        <v>6.14</v>
      </c>
      <c r="G1034" t="n">
        <v>6.7</v>
      </c>
      <c r="H1034" t="n">
        <v>0.1</v>
      </c>
      <c r="I1034" t="n">
        <v>55</v>
      </c>
      <c r="J1034" t="n">
        <v>223.35</v>
      </c>
      <c r="K1034" t="n">
        <v>56.94</v>
      </c>
      <c r="L1034" t="n">
        <v>1.25</v>
      </c>
      <c r="M1034" t="n">
        <v>53</v>
      </c>
      <c r="N1034" t="n">
        <v>50.15</v>
      </c>
      <c r="O1034" t="n">
        <v>27780.03</v>
      </c>
      <c r="P1034" t="n">
        <v>92.98999999999999</v>
      </c>
      <c r="Q1034" t="n">
        <v>202.88</v>
      </c>
      <c r="R1034" t="n">
        <v>52.05</v>
      </c>
      <c r="S1034" t="n">
        <v>13.89</v>
      </c>
      <c r="T1034" t="n">
        <v>17148.61</v>
      </c>
      <c r="U1034" t="n">
        <v>0.27</v>
      </c>
      <c r="V1034" t="n">
        <v>0.63</v>
      </c>
      <c r="W1034" t="n">
        <v>0.72</v>
      </c>
      <c r="X1034" t="n">
        <v>1.1</v>
      </c>
      <c r="Y1034" t="n">
        <v>1</v>
      </c>
      <c r="Z1034" t="n">
        <v>10</v>
      </c>
    </row>
    <row r="1035">
      <c r="A1035" t="n">
        <v>2</v>
      </c>
      <c r="B1035" t="n">
        <v>115</v>
      </c>
      <c r="C1035" t="inlineStr">
        <is>
          <t xml:space="preserve">CONCLUIDO	</t>
        </is>
      </c>
      <c r="D1035" t="n">
        <v>9.518800000000001</v>
      </c>
      <c r="E1035" t="n">
        <v>10.51</v>
      </c>
      <c r="F1035" t="n">
        <v>5.91</v>
      </c>
      <c r="G1035" t="n">
        <v>8.06</v>
      </c>
      <c r="H1035" t="n">
        <v>0.12</v>
      </c>
      <c r="I1035" t="n">
        <v>44</v>
      </c>
      <c r="J1035" t="n">
        <v>223.76</v>
      </c>
      <c r="K1035" t="n">
        <v>56.94</v>
      </c>
      <c r="L1035" t="n">
        <v>1.5</v>
      </c>
      <c r="M1035" t="n">
        <v>42</v>
      </c>
      <c r="N1035" t="n">
        <v>50.32</v>
      </c>
      <c r="O1035" t="n">
        <v>27831.42</v>
      </c>
      <c r="P1035" t="n">
        <v>89.45999999999999</v>
      </c>
      <c r="Q1035" t="n">
        <v>202.83</v>
      </c>
      <c r="R1035" t="n">
        <v>45.28</v>
      </c>
      <c r="S1035" t="n">
        <v>13.89</v>
      </c>
      <c r="T1035" t="n">
        <v>13817.77</v>
      </c>
      <c r="U1035" t="n">
        <v>0.31</v>
      </c>
      <c r="V1035" t="n">
        <v>0.65</v>
      </c>
      <c r="W1035" t="n">
        <v>0.7</v>
      </c>
      <c r="X1035" t="n">
        <v>0.88</v>
      </c>
      <c r="Y1035" t="n">
        <v>1</v>
      </c>
      <c r="Z1035" t="n">
        <v>10</v>
      </c>
    </row>
    <row r="1036">
      <c r="A1036" t="n">
        <v>3</v>
      </c>
      <c r="B1036" t="n">
        <v>115</v>
      </c>
      <c r="C1036" t="inlineStr">
        <is>
          <t xml:space="preserve">CONCLUIDO	</t>
        </is>
      </c>
      <c r="D1036" t="n">
        <v>9.9511</v>
      </c>
      <c r="E1036" t="n">
        <v>10.05</v>
      </c>
      <c r="F1036" t="n">
        <v>5.76</v>
      </c>
      <c r="G1036" t="n">
        <v>9.35</v>
      </c>
      <c r="H1036" t="n">
        <v>0.14</v>
      </c>
      <c r="I1036" t="n">
        <v>37</v>
      </c>
      <c r="J1036" t="n">
        <v>224.18</v>
      </c>
      <c r="K1036" t="n">
        <v>56.94</v>
      </c>
      <c r="L1036" t="n">
        <v>1.75</v>
      </c>
      <c r="M1036" t="n">
        <v>35</v>
      </c>
      <c r="N1036" t="n">
        <v>50.49</v>
      </c>
      <c r="O1036" t="n">
        <v>27882.87</v>
      </c>
      <c r="P1036" t="n">
        <v>87.08</v>
      </c>
      <c r="Q1036" t="n">
        <v>202.83</v>
      </c>
      <c r="R1036" t="n">
        <v>39.87</v>
      </c>
      <c r="S1036" t="n">
        <v>13.89</v>
      </c>
      <c r="T1036" t="n">
        <v>11150.04</v>
      </c>
      <c r="U1036" t="n">
        <v>0.35</v>
      </c>
      <c r="V1036" t="n">
        <v>0.67</v>
      </c>
      <c r="W1036" t="n">
        <v>0.71</v>
      </c>
      <c r="X1036" t="n">
        <v>0.72</v>
      </c>
      <c r="Y1036" t="n">
        <v>1</v>
      </c>
      <c r="Z1036" t="n">
        <v>10</v>
      </c>
    </row>
    <row r="1037">
      <c r="A1037" t="n">
        <v>4</v>
      </c>
      <c r="B1037" t="n">
        <v>115</v>
      </c>
      <c r="C1037" t="inlineStr">
        <is>
          <t xml:space="preserve">CONCLUIDO	</t>
        </is>
      </c>
      <c r="D1037" t="n">
        <v>10.2731</v>
      </c>
      <c r="E1037" t="n">
        <v>9.73</v>
      </c>
      <c r="F1037" t="n">
        <v>5.67</v>
      </c>
      <c r="G1037" t="n">
        <v>10.63</v>
      </c>
      <c r="H1037" t="n">
        <v>0.16</v>
      </c>
      <c r="I1037" t="n">
        <v>32</v>
      </c>
      <c r="J1037" t="n">
        <v>224.6</v>
      </c>
      <c r="K1037" t="n">
        <v>56.94</v>
      </c>
      <c r="L1037" t="n">
        <v>2</v>
      </c>
      <c r="M1037" t="n">
        <v>30</v>
      </c>
      <c r="N1037" t="n">
        <v>50.65</v>
      </c>
      <c r="O1037" t="n">
        <v>27934.37</v>
      </c>
      <c r="P1037" t="n">
        <v>85.44</v>
      </c>
      <c r="Q1037" t="n">
        <v>202.87</v>
      </c>
      <c r="R1037" t="n">
        <v>37.14</v>
      </c>
      <c r="S1037" t="n">
        <v>13.89</v>
      </c>
      <c r="T1037" t="n">
        <v>9808.23</v>
      </c>
      <c r="U1037" t="n">
        <v>0.37</v>
      </c>
      <c r="V1037" t="n">
        <v>0.68</v>
      </c>
      <c r="W1037" t="n">
        <v>0.6899999999999999</v>
      </c>
      <c r="X1037" t="n">
        <v>0.63</v>
      </c>
      <c r="Y1037" t="n">
        <v>1</v>
      </c>
      <c r="Z1037" t="n">
        <v>10</v>
      </c>
    </row>
    <row r="1038">
      <c r="A1038" t="n">
        <v>5</v>
      </c>
      <c r="B1038" t="n">
        <v>115</v>
      </c>
      <c r="C1038" t="inlineStr">
        <is>
          <t xml:space="preserve">CONCLUIDO	</t>
        </is>
      </c>
      <c r="D1038" t="n">
        <v>10.5535</v>
      </c>
      <c r="E1038" t="n">
        <v>9.48</v>
      </c>
      <c r="F1038" t="n">
        <v>5.59</v>
      </c>
      <c r="G1038" t="n">
        <v>11.97</v>
      </c>
      <c r="H1038" t="n">
        <v>0.18</v>
      </c>
      <c r="I1038" t="n">
        <v>28</v>
      </c>
      <c r="J1038" t="n">
        <v>225.01</v>
      </c>
      <c r="K1038" t="n">
        <v>56.94</v>
      </c>
      <c r="L1038" t="n">
        <v>2.25</v>
      </c>
      <c r="M1038" t="n">
        <v>26</v>
      </c>
      <c r="N1038" t="n">
        <v>50.82</v>
      </c>
      <c r="O1038" t="n">
        <v>27985.94</v>
      </c>
      <c r="P1038" t="n">
        <v>83.98999999999999</v>
      </c>
      <c r="Q1038" t="n">
        <v>202.9</v>
      </c>
      <c r="R1038" t="n">
        <v>34.83</v>
      </c>
      <c r="S1038" t="n">
        <v>13.89</v>
      </c>
      <c r="T1038" t="n">
        <v>8672.860000000001</v>
      </c>
      <c r="U1038" t="n">
        <v>0.4</v>
      </c>
      <c r="V1038" t="n">
        <v>0.6899999999999999</v>
      </c>
      <c r="W1038" t="n">
        <v>0.68</v>
      </c>
      <c r="X1038" t="n">
        <v>0.55</v>
      </c>
      <c r="Y1038" t="n">
        <v>1</v>
      </c>
      <c r="Z1038" t="n">
        <v>10</v>
      </c>
    </row>
    <row r="1039">
      <c r="A1039" t="n">
        <v>6</v>
      </c>
      <c r="B1039" t="n">
        <v>115</v>
      </c>
      <c r="C1039" t="inlineStr">
        <is>
          <t xml:space="preserve">CONCLUIDO	</t>
        </is>
      </c>
      <c r="D1039" t="n">
        <v>10.7894</v>
      </c>
      <c r="E1039" t="n">
        <v>9.27</v>
      </c>
      <c r="F1039" t="n">
        <v>5.51</v>
      </c>
      <c r="G1039" t="n">
        <v>13.22</v>
      </c>
      <c r="H1039" t="n">
        <v>0.2</v>
      </c>
      <c r="I1039" t="n">
        <v>25</v>
      </c>
      <c r="J1039" t="n">
        <v>225.43</v>
      </c>
      <c r="K1039" t="n">
        <v>56.94</v>
      </c>
      <c r="L1039" t="n">
        <v>2.5</v>
      </c>
      <c r="M1039" t="n">
        <v>23</v>
      </c>
      <c r="N1039" t="n">
        <v>50.99</v>
      </c>
      <c r="O1039" t="n">
        <v>28037.57</v>
      </c>
      <c r="P1039" t="n">
        <v>82.78</v>
      </c>
      <c r="Q1039" t="n">
        <v>202.82</v>
      </c>
      <c r="R1039" t="n">
        <v>32.42</v>
      </c>
      <c r="S1039" t="n">
        <v>13.89</v>
      </c>
      <c r="T1039" t="n">
        <v>7485.59</v>
      </c>
      <c r="U1039" t="n">
        <v>0.43</v>
      </c>
      <c r="V1039" t="n">
        <v>0.7</v>
      </c>
      <c r="W1039" t="n">
        <v>0.67</v>
      </c>
      <c r="X1039" t="n">
        <v>0.47</v>
      </c>
      <c r="Y1039" t="n">
        <v>1</v>
      </c>
      <c r="Z1039" t="n">
        <v>10</v>
      </c>
    </row>
    <row r="1040">
      <c r="A1040" t="n">
        <v>7</v>
      </c>
      <c r="B1040" t="n">
        <v>115</v>
      </c>
      <c r="C1040" t="inlineStr">
        <is>
          <t xml:space="preserve">CONCLUIDO	</t>
        </is>
      </c>
      <c r="D1040" t="n">
        <v>10.918</v>
      </c>
      <c r="E1040" t="n">
        <v>9.16</v>
      </c>
      <c r="F1040" t="n">
        <v>5.49</v>
      </c>
      <c r="G1040" t="n">
        <v>14.32</v>
      </c>
      <c r="H1040" t="n">
        <v>0.22</v>
      </c>
      <c r="I1040" t="n">
        <v>23</v>
      </c>
      <c r="J1040" t="n">
        <v>225.85</v>
      </c>
      <c r="K1040" t="n">
        <v>56.94</v>
      </c>
      <c r="L1040" t="n">
        <v>2.75</v>
      </c>
      <c r="M1040" t="n">
        <v>21</v>
      </c>
      <c r="N1040" t="n">
        <v>51.16</v>
      </c>
      <c r="O1040" t="n">
        <v>28089.25</v>
      </c>
      <c r="P1040" t="n">
        <v>82.31</v>
      </c>
      <c r="Q1040" t="n">
        <v>202.85</v>
      </c>
      <c r="R1040" t="n">
        <v>31.74</v>
      </c>
      <c r="S1040" t="n">
        <v>13.89</v>
      </c>
      <c r="T1040" t="n">
        <v>7153.39</v>
      </c>
      <c r="U1040" t="n">
        <v>0.44</v>
      </c>
      <c r="V1040" t="n">
        <v>0.7</v>
      </c>
      <c r="W1040" t="n">
        <v>0.67</v>
      </c>
      <c r="X1040" t="n">
        <v>0.45</v>
      </c>
      <c r="Y1040" t="n">
        <v>1</v>
      </c>
      <c r="Z1040" t="n">
        <v>10</v>
      </c>
    </row>
    <row r="1041">
      <c r="A1041" t="n">
        <v>8</v>
      </c>
      <c r="B1041" t="n">
        <v>115</v>
      </c>
      <c r="C1041" t="inlineStr">
        <is>
          <t xml:space="preserve">CONCLUIDO	</t>
        </is>
      </c>
      <c r="D1041" t="n">
        <v>11.0742</v>
      </c>
      <c r="E1041" t="n">
        <v>9.029999999999999</v>
      </c>
      <c r="F1041" t="n">
        <v>5.45</v>
      </c>
      <c r="G1041" t="n">
        <v>15.56</v>
      </c>
      <c r="H1041" t="n">
        <v>0.24</v>
      </c>
      <c r="I1041" t="n">
        <v>21</v>
      </c>
      <c r="J1041" t="n">
        <v>226.27</v>
      </c>
      <c r="K1041" t="n">
        <v>56.94</v>
      </c>
      <c r="L1041" t="n">
        <v>3</v>
      </c>
      <c r="M1041" t="n">
        <v>19</v>
      </c>
      <c r="N1041" t="n">
        <v>51.33</v>
      </c>
      <c r="O1041" t="n">
        <v>28140.99</v>
      </c>
      <c r="P1041" t="n">
        <v>81.56</v>
      </c>
      <c r="Q1041" t="n">
        <v>202.89</v>
      </c>
      <c r="R1041" t="n">
        <v>30.38</v>
      </c>
      <c r="S1041" t="n">
        <v>13.89</v>
      </c>
      <c r="T1041" t="n">
        <v>6484.64</v>
      </c>
      <c r="U1041" t="n">
        <v>0.46</v>
      </c>
      <c r="V1041" t="n">
        <v>0.71</v>
      </c>
      <c r="W1041" t="n">
        <v>0.67</v>
      </c>
      <c r="X1041" t="n">
        <v>0.41</v>
      </c>
      <c r="Y1041" t="n">
        <v>1</v>
      </c>
      <c r="Z1041" t="n">
        <v>10</v>
      </c>
    </row>
    <row r="1042">
      <c r="A1042" t="n">
        <v>9</v>
      </c>
      <c r="B1042" t="n">
        <v>115</v>
      </c>
      <c r="C1042" t="inlineStr">
        <is>
          <t xml:space="preserve">CONCLUIDO	</t>
        </is>
      </c>
      <c r="D1042" t="n">
        <v>11.2423</v>
      </c>
      <c r="E1042" t="n">
        <v>8.9</v>
      </c>
      <c r="F1042" t="n">
        <v>5.4</v>
      </c>
      <c r="G1042" t="n">
        <v>17.05</v>
      </c>
      <c r="H1042" t="n">
        <v>0.25</v>
      </c>
      <c r="I1042" t="n">
        <v>19</v>
      </c>
      <c r="J1042" t="n">
        <v>226.69</v>
      </c>
      <c r="K1042" t="n">
        <v>56.94</v>
      </c>
      <c r="L1042" t="n">
        <v>3.25</v>
      </c>
      <c r="M1042" t="n">
        <v>17</v>
      </c>
      <c r="N1042" t="n">
        <v>51.5</v>
      </c>
      <c r="O1042" t="n">
        <v>28192.8</v>
      </c>
      <c r="P1042" t="n">
        <v>80.68000000000001</v>
      </c>
      <c r="Q1042" t="n">
        <v>202.82</v>
      </c>
      <c r="R1042" t="n">
        <v>28.87</v>
      </c>
      <c r="S1042" t="n">
        <v>13.89</v>
      </c>
      <c r="T1042" t="n">
        <v>5742.06</v>
      </c>
      <c r="U1042" t="n">
        <v>0.48</v>
      </c>
      <c r="V1042" t="n">
        <v>0.72</v>
      </c>
      <c r="W1042" t="n">
        <v>0.67</v>
      </c>
      <c r="X1042" t="n">
        <v>0.36</v>
      </c>
      <c r="Y1042" t="n">
        <v>1</v>
      </c>
      <c r="Z1042" t="n">
        <v>10</v>
      </c>
    </row>
    <row r="1043">
      <c r="A1043" t="n">
        <v>10</v>
      </c>
      <c r="B1043" t="n">
        <v>115</v>
      </c>
      <c r="C1043" t="inlineStr">
        <is>
          <t xml:space="preserve">CONCLUIDO	</t>
        </is>
      </c>
      <c r="D1043" t="n">
        <v>11.3183</v>
      </c>
      <c r="E1043" t="n">
        <v>8.84</v>
      </c>
      <c r="F1043" t="n">
        <v>5.38</v>
      </c>
      <c r="G1043" t="n">
        <v>17.95</v>
      </c>
      <c r="H1043" t="n">
        <v>0.27</v>
      </c>
      <c r="I1043" t="n">
        <v>18</v>
      </c>
      <c r="J1043" t="n">
        <v>227.11</v>
      </c>
      <c r="K1043" t="n">
        <v>56.94</v>
      </c>
      <c r="L1043" t="n">
        <v>3.5</v>
      </c>
      <c r="M1043" t="n">
        <v>16</v>
      </c>
      <c r="N1043" t="n">
        <v>51.67</v>
      </c>
      <c r="O1043" t="n">
        <v>28244.66</v>
      </c>
      <c r="P1043" t="n">
        <v>80.38</v>
      </c>
      <c r="Q1043" t="n">
        <v>202.81</v>
      </c>
      <c r="R1043" t="n">
        <v>28.14</v>
      </c>
      <c r="S1043" t="n">
        <v>13.89</v>
      </c>
      <c r="T1043" t="n">
        <v>5378.31</v>
      </c>
      <c r="U1043" t="n">
        <v>0.49</v>
      </c>
      <c r="V1043" t="n">
        <v>0.72</v>
      </c>
      <c r="W1043" t="n">
        <v>0.67</v>
      </c>
      <c r="X1043" t="n">
        <v>0.35</v>
      </c>
      <c r="Y1043" t="n">
        <v>1</v>
      </c>
      <c r="Z1043" t="n">
        <v>10</v>
      </c>
    </row>
    <row r="1044">
      <c r="A1044" t="n">
        <v>11</v>
      </c>
      <c r="B1044" t="n">
        <v>115</v>
      </c>
      <c r="C1044" t="inlineStr">
        <is>
          <t xml:space="preserve">CONCLUIDO	</t>
        </is>
      </c>
      <c r="D1044" t="n">
        <v>11.4083</v>
      </c>
      <c r="E1044" t="n">
        <v>8.77</v>
      </c>
      <c r="F1044" t="n">
        <v>5.36</v>
      </c>
      <c r="G1044" t="n">
        <v>18.91</v>
      </c>
      <c r="H1044" t="n">
        <v>0.29</v>
      </c>
      <c r="I1044" t="n">
        <v>17</v>
      </c>
      <c r="J1044" t="n">
        <v>227.53</v>
      </c>
      <c r="K1044" t="n">
        <v>56.94</v>
      </c>
      <c r="L1044" t="n">
        <v>3.75</v>
      </c>
      <c r="M1044" t="n">
        <v>15</v>
      </c>
      <c r="N1044" t="n">
        <v>51.84</v>
      </c>
      <c r="O1044" t="n">
        <v>28296.58</v>
      </c>
      <c r="P1044" t="n">
        <v>79.73999999999999</v>
      </c>
      <c r="Q1044" t="n">
        <v>202.82</v>
      </c>
      <c r="R1044" t="n">
        <v>27.61</v>
      </c>
      <c r="S1044" t="n">
        <v>13.89</v>
      </c>
      <c r="T1044" t="n">
        <v>5121.84</v>
      </c>
      <c r="U1044" t="n">
        <v>0.5</v>
      </c>
      <c r="V1044" t="n">
        <v>0.72</v>
      </c>
      <c r="W1044" t="n">
        <v>0.66</v>
      </c>
      <c r="X1044" t="n">
        <v>0.32</v>
      </c>
      <c r="Y1044" t="n">
        <v>1</v>
      </c>
      <c r="Z1044" t="n">
        <v>10</v>
      </c>
    </row>
    <row r="1045">
      <c r="A1045" t="n">
        <v>12</v>
      </c>
      <c r="B1045" t="n">
        <v>115</v>
      </c>
      <c r="C1045" t="inlineStr">
        <is>
          <t xml:space="preserve">CONCLUIDO	</t>
        </is>
      </c>
      <c r="D1045" t="n">
        <v>11.4829</v>
      </c>
      <c r="E1045" t="n">
        <v>8.710000000000001</v>
      </c>
      <c r="F1045" t="n">
        <v>5.35</v>
      </c>
      <c r="G1045" t="n">
        <v>20.05</v>
      </c>
      <c r="H1045" t="n">
        <v>0.31</v>
      </c>
      <c r="I1045" t="n">
        <v>16</v>
      </c>
      <c r="J1045" t="n">
        <v>227.95</v>
      </c>
      <c r="K1045" t="n">
        <v>56.94</v>
      </c>
      <c r="L1045" t="n">
        <v>4</v>
      </c>
      <c r="M1045" t="n">
        <v>14</v>
      </c>
      <c r="N1045" t="n">
        <v>52.01</v>
      </c>
      <c r="O1045" t="n">
        <v>28348.56</v>
      </c>
      <c r="P1045" t="n">
        <v>79.38</v>
      </c>
      <c r="Q1045" t="n">
        <v>202.88</v>
      </c>
      <c r="R1045" t="n">
        <v>27.13</v>
      </c>
      <c r="S1045" t="n">
        <v>13.89</v>
      </c>
      <c r="T1045" t="n">
        <v>4883.59</v>
      </c>
      <c r="U1045" t="n">
        <v>0.51</v>
      </c>
      <c r="V1045" t="n">
        <v>0.72</v>
      </c>
      <c r="W1045" t="n">
        <v>0.67</v>
      </c>
      <c r="X1045" t="n">
        <v>0.31</v>
      </c>
      <c r="Y1045" t="n">
        <v>1</v>
      </c>
      <c r="Z1045" t="n">
        <v>10</v>
      </c>
    </row>
    <row r="1046">
      <c r="A1046" t="n">
        <v>13</v>
      </c>
      <c r="B1046" t="n">
        <v>115</v>
      </c>
      <c r="C1046" t="inlineStr">
        <is>
          <t xml:space="preserve">CONCLUIDO	</t>
        </is>
      </c>
      <c r="D1046" t="n">
        <v>11.5637</v>
      </c>
      <c r="E1046" t="n">
        <v>8.65</v>
      </c>
      <c r="F1046" t="n">
        <v>5.33</v>
      </c>
      <c r="G1046" t="n">
        <v>21.31</v>
      </c>
      <c r="H1046" t="n">
        <v>0.33</v>
      </c>
      <c r="I1046" t="n">
        <v>15</v>
      </c>
      <c r="J1046" t="n">
        <v>228.38</v>
      </c>
      <c r="K1046" t="n">
        <v>56.94</v>
      </c>
      <c r="L1046" t="n">
        <v>4.25</v>
      </c>
      <c r="M1046" t="n">
        <v>13</v>
      </c>
      <c r="N1046" t="n">
        <v>52.18</v>
      </c>
      <c r="O1046" t="n">
        <v>28400.61</v>
      </c>
      <c r="P1046" t="n">
        <v>79.06</v>
      </c>
      <c r="Q1046" t="n">
        <v>202.82</v>
      </c>
      <c r="R1046" t="n">
        <v>26.77</v>
      </c>
      <c r="S1046" t="n">
        <v>13.89</v>
      </c>
      <c r="T1046" t="n">
        <v>4708.13</v>
      </c>
      <c r="U1046" t="n">
        <v>0.52</v>
      </c>
      <c r="V1046" t="n">
        <v>0.73</v>
      </c>
      <c r="W1046" t="n">
        <v>0.66</v>
      </c>
      <c r="X1046" t="n">
        <v>0.29</v>
      </c>
      <c r="Y1046" t="n">
        <v>1</v>
      </c>
      <c r="Z1046" t="n">
        <v>10</v>
      </c>
    </row>
    <row r="1047">
      <c r="A1047" t="n">
        <v>14</v>
      </c>
      <c r="B1047" t="n">
        <v>115</v>
      </c>
      <c r="C1047" t="inlineStr">
        <is>
          <t xml:space="preserve">CONCLUIDO	</t>
        </is>
      </c>
      <c r="D1047" t="n">
        <v>11.6663</v>
      </c>
      <c r="E1047" t="n">
        <v>8.57</v>
      </c>
      <c r="F1047" t="n">
        <v>5.3</v>
      </c>
      <c r="G1047" t="n">
        <v>22.7</v>
      </c>
      <c r="H1047" t="n">
        <v>0.35</v>
      </c>
      <c r="I1047" t="n">
        <v>14</v>
      </c>
      <c r="J1047" t="n">
        <v>228.8</v>
      </c>
      <c r="K1047" t="n">
        <v>56.94</v>
      </c>
      <c r="L1047" t="n">
        <v>4.5</v>
      </c>
      <c r="M1047" t="n">
        <v>12</v>
      </c>
      <c r="N1047" t="n">
        <v>52.36</v>
      </c>
      <c r="O1047" t="n">
        <v>28452.71</v>
      </c>
      <c r="P1047" t="n">
        <v>78.45</v>
      </c>
      <c r="Q1047" t="n">
        <v>202.85</v>
      </c>
      <c r="R1047" t="n">
        <v>25.71</v>
      </c>
      <c r="S1047" t="n">
        <v>13.89</v>
      </c>
      <c r="T1047" t="n">
        <v>4187.24</v>
      </c>
      <c r="U1047" t="n">
        <v>0.54</v>
      </c>
      <c r="V1047" t="n">
        <v>0.73</v>
      </c>
      <c r="W1047" t="n">
        <v>0.66</v>
      </c>
      <c r="X1047" t="n">
        <v>0.26</v>
      </c>
      <c r="Y1047" t="n">
        <v>1</v>
      </c>
      <c r="Z1047" t="n">
        <v>10</v>
      </c>
    </row>
    <row r="1048">
      <c r="A1048" t="n">
        <v>15</v>
      </c>
      <c r="B1048" t="n">
        <v>115</v>
      </c>
      <c r="C1048" t="inlineStr">
        <is>
          <t xml:space="preserve">CONCLUIDO	</t>
        </is>
      </c>
      <c r="D1048" t="n">
        <v>11.7444</v>
      </c>
      <c r="E1048" t="n">
        <v>8.51</v>
      </c>
      <c r="F1048" t="n">
        <v>5.28</v>
      </c>
      <c r="G1048" t="n">
        <v>24.38</v>
      </c>
      <c r="H1048" t="n">
        <v>0.37</v>
      </c>
      <c r="I1048" t="n">
        <v>13</v>
      </c>
      <c r="J1048" t="n">
        <v>229.22</v>
      </c>
      <c r="K1048" t="n">
        <v>56.94</v>
      </c>
      <c r="L1048" t="n">
        <v>4.75</v>
      </c>
      <c r="M1048" t="n">
        <v>11</v>
      </c>
      <c r="N1048" t="n">
        <v>52.53</v>
      </c>
      <c r="O1048" t="n">
        <v>28504.87</v>
      </c>
      <c r="P1048" t="n">
        <v>78.16</v>
      </c>
      <c r="Q1048" t="n">
        <v>202.84</v>
      </c>
      <c r="R1048" t="n">
        <v>25.14</v>
      </c>
      <c r="S1048" t="n">
        <v>13.89</v>
      </c>
      <c r="T1048" t="n">
        <v>3903.38</v>
      </c>
      <c r="U1048" t="n">
        <v>0.55</v>
      </c>
      <c r="V1048" t="n">
        <v>0.73</v>
      </c>
      <c r="W1048" t="n">
        <v>0.66</v>
      </c>
      <c r="X1048" t="n">
        <v>0.24</v>
      </c>
      <c r="Y1048" t="n">
        <v>1</v>
      </c>
      <c r="Z1048" t="n">
        <v>10</v>
      </c>
    </row>
    <row r="1049">
      <c r="A1049" t="n">
        <v>16</v>
      </c>
      <c r="B1049" t="n">
        <v>115</v>
      </c>
      <c r="C1049" t="inlineStr">
        <is>
          <t xml:space="preserve">CONCLUIDO	</t>
        </is>
      </c>
      <c r="D1049" t="n">
        <v>11.7482</v>
      </c>
      <c r="E1049" t="n">
        <v>8.51</v>
      </c>
      <c r="F1049" t="n">
        <v>5.28</v>
      </c>
      <c r="G1049" t="n">
        <v>24.37</v>
      </c>
      <c r="H1049" t="n">
        <v>0.39</v>
      </c>
      <c r="I1049" t="n">
        <v>13</v>
      </c>
      <c r="J1049" t="n">
        <v>229.65</v>
      </c>
      <c r="K1049" t="n">
        <v>56.94</v>
      </c>
      <c r="L1049" t="n">
        <v>5</v>
      </c>
      <c r="M1049" t="n">
        <v>11</v>
      </c>
      <c r="N1049" t="n">
        <v>52.7</v>
      </c>
      <c r="O1049" t="n">
        <v>28557.1</v>
      </c>
      <c r="P1049" t="n">
        <v>77.95999999999999</v>
      </c>
      <c r="Q1049" t="n">
        <v>202.81</v>
      </c>
      <c r="R1049" t="n">
        <v>25.16</v>
      </c>
      <c r="S1049" t="n">
        <v>13.89</v>
      </c>
      <c r="T1049" t="n">
        <v>3915.45</v>
      </c>
      <c r="U1049" t="n">
        <v>0.55</v>
      </c>
      <c r="V1049" t="n">
        <v>0.73</v>
      </c>
      <c r="W1049" t="n">
        <v>0.66</v>
      </c>
      <c r="X1049" t="n">
        <v>0.24</v>
      </c>
      <c r="Y1049" t="n">
        <v>1</v>
      </c>
      <c r="Z1049" t="n">
        <v>10</v>
      </c>
    </row>
    <row r="1050">
      <c r="A1050" t="n">
        <v>17</v>
      </c>
      <c r="B1050" t="n">
        <v>115</v>
      </c>
      <c r="C1050" t="inlineStr">
        <is>
          <t xml:space="preserve">CONCLUIDO	</t>
        </is>
      </c>
      <c r="D1050" t="n">
        <v>11.8316</v>
      </c>
      <c r="E1050" t="n">
        <v>8.449999999999999</v>
      </c>
      <c r="F1050" t="n">
        <v>5.26</v>
      </c>
      <c r="G1050" t="n">
        <v>26.32</v>
      </c>
      <c r="H1050" t="n">
        <v>0.41</v>
      </c>
      <c r="I1050" t="n">
        <v>12</v>
      </c>
      <c r="J1050" t="n">
        <v>230.07</v>
      </c>
      <c r="K1050" t="n">
        <v>56.94</v>
      </c>
      <c r="L1050" t="n">
        <v>5.25</v>
      </c>
      <c r="M1050" t="n">
        <v>10</v>
      </c>
      <c r="N1050" t="n">
        <v>52.88</v>
      </c>
      <c r="O1050" t="n">
        <v>28609.38</v>
      </c>
      <c r="P1050" t="n">
        <v>77.75</v>
      </c>
      <c r="Q1050" t="n">
        <v>202.81</v>
      </c>
      <c r="R1050" t="n">
        <v>24.66</v>
      </c>
      <c r="S1050" t="n">
        <v>13.89</v>
      </c>
      <c r="T1050" t="n">
        <v>3670.89</v>
      </c>
      <c r="U1050" t="n">
        <v>0.5600000000000001</v>
      </c>
      <c r="V1050" t="n">
        <v>0.73</v>
      </c>
      <c r="W1050" t="n">
        <v>0.66</v>
      </c>
      <c r="X1050" t="n">
        <v>0.23</v>
      </c>
      <c r="Y1050" t="n">
        <v>1</v>
      </c>
      <c r="Z1050" t="n">
        <v>10</v>
      </c>
    </row>
    <row r="1051">
      <c r="A1051" t="n">
        <v>18</v>
      </c>
      <c r="B1051" t="n">
        <v>115</v>
      </c>
      <c r="C1051" t="inlineStr">
        <is>
          <t xml:space="preserve">CONCLUIDO	</t>
        </is>
      </c>
      <c r="D1051" t="n">
        <v>11.8211</v>
      </c>
      <c r="E1051" t="n">
        <v>8.460000000000001</v>
      </c>
      <c r="F1051" t="n">
        <v>5.27</v>
      </c>
      <c r="G1051" t="n">
        <v>26.36</v>
      </c>
      <c r="H1051" t="n">
        <v>0.42</v>
      </c>
      <c r="I1051" t="n">
        <v>12</v>
      </c>
      <c r="J1051" t="n">
        <v>230.49</v>
      </c>
      <c r="K1051" t="n">
        <v>56.94</v>
      </c>
      <c r="L1051" t="n">
        <v>5.5</v>
      </c>
      <c r="M1051" t="n">
        <v>10</v>
      </c>
      <c r="N1051" t="n">
        <v>53.05</v>
      </c>
      <c r="O1051" t="n">
        <v>28661.73</v>
      </c>
      <c r="P1051" t="n">
        <v>77.58</v>
      </c>
      <c r="Q1051" t="n">
        <v>202.82</v>
      </c>
      <c r="R1051" t="n">
        <v>24.91</v>
      </c>
      <c r="S1051" t="n">
        <v>13.89</v>
      </c>
      <c r="T1051" t="n">
        <v>3794.46</v>
      </c>
      <c r="U1051" t="n">
        <v>0.5600000000000001</v>
      </c>
      <c r="V1051" t="n">
        <v>0.73</v>
      </c>
      <c r="W1051" t="n">
        <v>0.66</v>
      </c>
      <c r="X1051" t="n">
        <v>0.23</v>
      </c>
      <c r="Y1051" t="n">
        <v>1</v>
      </c>
      <c r="Z1051" t="n">
        <v>10</v>
      </c>
    </row>
    <row r="1052">
      <c r="A1052" t="n">
        <v>19</v>
      </c>
      <c r="B1052" t="n">
        <v>115</v>
      </c>
      <c r="C1052" t="inlineStr">
        <is>
          <t xml:space="preserve">CONCLUIDO	</t>
        </is>
      </c>
      <c r="D1052" t="n">
        <v>11.9407</v>
      </c>
      <c r="E1052" t="n">
        <v>8.369999999999999</v>
      </c>
      <c r="F1052" t="n">
        <v>5.23</v>
      </c>
      <c r="G1052" t="n">
        <v>28.53</v>
      </c>
      <c r="H1052" t="n">
        <v>0.44</v>
      </c>
      <c r="I1052" t="n">
        <v>11</v>
      </c>
      <c r="J1052" t="n">
        <v>230.92</v>
      </c>
      <c r="K1052" t="n">
        <v>56.94</v>
      </c>
      <c r="L1052" t="n">
        <v>5.75</v>
      </c>
      <c r="M1052" t="n">
        <v>9</v>
      </c>
      <c r="N1052" t="n">
        <v>53.23</v>
      </c>
      <c r="O1052" t="n">
        <v>28714.14</v>
      </c>
      <c r="P1052" t="n">
        <v>76.83</v>
      </c>
      <c r="Q1052" t="n">
        <v>202.81</v>
      </c>
      <c r="R1052" t="n">
        <v>23.73</v>
      </c>
      <c r="S1052" t="n">
        <v>13.89</v>
      </c>
      <c r="T1052" t="n">
        <v>3211.53</v>
      </c>
      <c r="U1052" t="n">
        <v>0.59</v>
      </c>
      <c r="V1052" t="n">
        <v>0.74</v>
      </c>
      <c r="W1052" t="n">
        <v>0.65</v>
      </c>
      <c r="X1052" t="n">
        <v>0.19</v>
      </c>
      <c r="Y1052" t="n">
        <v>1</v>
      </c>
      <c r="Z1052" t="n">
        <v>10</v>
      </c>
    </row>
    <row r="1053">
      <c r="A1053" t="n">
        <v>20</v>
      </c>
      <c r="B1053" t="n">
        <v>115</v>
      </c>
      <c r="C1053" t="inlineStr">
        <is>
          <t xml:space="preserve">CONCLUIDO	</t>
        </is>
      </c>
      <c r="D1053" t="n">
        <v>11.9439</v>
      </c>
      <c r="E1053" t="n">
        <v>8.369999999999999</v>
      </c>
      <c r="F1053" t="n">
        <v>5.23</v>
      </c>
      <c r="G1053" t="n">
        <v>28.52</v>
      </c>
      <c r="H1053" t="n">
        <v>0.46</v>
      </c>
      <c r="I1053" t="n">
        <v>11</v>
      </c>
      <c r="J1053" t="n">
        <v>231.34</v>
      </c>
      <c r="K1053" t="n">
        <v>56.94</v>
      </c>
      <c r="L1053" t="n">
        <v>6</v>
      </c>
      <c r="M1053" t="n">
        <v>9</v>
      </c>
      <c r="N1053" t="n">
        <v>53.4</v>
      </c>
      <c r="O1053" t="n">
        <v>28766.61</v>
      </c>
      <c r="P1053" t="n">
        <v>76.66</v>
      </c>
      <c r="Q1053" t="n">
        <v>202.81</v>
      </c>
      <c r="R1053" t="n">
        <v>23.7</v>
      </c>
      <c r="S1053" t="n">
        <v>13.89</v>
      </c>
      <c r="T1053" t="n">
        <v>3193.75</v>
      </c>
      <c r="U1053" t="n">
        <v>0.59</v>
      </c>
      <c r="V1053" t="n">
        <v>0.74</v>
      </c>
      <c r="W1053" t="n">
        <v>0.65</v>
      </c>
      <c r="X1053" t="n">
        <v>0.19</v>
      </c>
      <c r="Y1053" t="n">
        <v>1</v>
      </c>
      <c r="Z1053" t="n">
        <v>10</v>
      </c>
    </row>
    <row r="1054">
      <c r="A1054" t="n">
        <v>21</v>
      </c>
      <c r="B1054" t="n">
        <v>115</v>
      </c>
      <c r="C1054" t="inlineStr">
        <is>
          <t xml:space="preserve">CONCLUIDO	</t>
        </is>
      </c>
      <c r="D1054" t="n">
        <v>12.0216</v>
      </c>
      <c r="E1054" t="n">
        <v>8.32</v>
      </c>
      <c r="F1054" t="n">
        <v>5.22</v>
      </c>
      <c r="G1054" t="n">
        <v>31.31</v>
      </c>
      <c r="H1054" t="n">
        <v>0.48</v>
      </c>
      <c r="I1054" t="n">
        <v>10</v>
      </c>
      <c r="J1054" t="n">
        <v>231.77</v>
      </c>
      <c r="K1054" t="n">
        <v>56.94</v>
      </c>
      <c r="L1054" t="n">
        <v>6.25</v>
      </c>
      <c r="M1054" t="n">
        <v>8</v>
      </c>
      <c r="N1054" t="n">
        <v>53.58</v>
      </c>
      <c r="O1054" t="n">
        <v>28819.14</v>
      </c>
      <c r="P1054" t="n">
        <v>76.31999999999999</v>
      </c>
      <c r="Q1054" t="n">
        <v>202.81</v>
      </c>
      <c r="R1054" t="n">
        <v>23.28</v>
      </c>
      <c r="S1054" t="n">
        <v>13.89</v>
      </c>
      <c r="T1054" t="n">
        <v>2988.88</v>
      </c>
      <c r="U1054" t="n">
        <v>0.6</v>
      </c>
      <c r="V1054" t="n">
        <v>0.74</v>
      </c>
      <c r="W1054" t="n">
        <v>0.65</v>
      </c>
      <c r="X1054" t="n">
        <v>0.18</v>
      </c>
      <c r="Y1054" t="n">
        <v>1</v>
      </c>
      <c r="Z1054" t="n">
        <v>10</v>
      </c>
    </row>
    <row r="1055">
      <c r="A1055" t="n">
        <v>22</v>
      </c>
      <c r="B1055" t="n">
        <v>115</v>
      </c>
      <c r="C1055" t="inlineStr">
        <is>
          <t xml:space="preserve">CONCLUIDO	</t>
        </is>
      </c>
      <c r="D1055" t="n">
        <v>12.0325</v>
      </c>
      <c r="E1055" t="n">
        <v>8.31</v>
      </c>
      <c r="F1055" t="n">
        <v>5.21</v>
      </c>
      <c r="G1055" t="n">
        <v>31.27</v>
      </c>
      <c r="H1055" t="n">
        <v>0.5</v>
      </c>
      <c r="I1055" t="n">
        <v>10</v>
      </c>
      <c r="J1055" t="n">
        <v>232.2</v>
      </c>
      <c r="K1055" t="n">
        <v>56.94</v>
      </c>
      <c r="L1055" t="n">
        <v>6.5</v>
      </c>
      <c r="M1055" t="n">
        <v>8</v>
      </c>
      <c r="N1055" t="n">
        <v>53.75</v>
      </c>
      <c r="O1055" t="n">
        <v>28871.74</v>
      </c>
      <c r="P1055" t="n">
        <v>76.23999999999999</v>
      </c>
      <c r="Q1055" t="n">
        <v>202.82</v>
      </c>
      <c r="R1055" t="n">
        <v>22.9</v>
      </c>
      <c r="S1055" t="n">
        <v>13.89</v>
      </c>
      <c r="T1055" t="n">
        <v>2799.08</v>
      </c>
      <c r="U1055" t="n">
        <v>0.61</v>
      </c>
      <c r="V1055" t="n">
        <v>0.74</v>
      </c>
      <c r="W1055" t="n">
        <v>0.65</v>
      </c>
      <c r="X1055" t="n">
        <v>0.17</v>
      </c>
      <c r="Y1055" t="n">
        <v>1</v>
      </c>
      <c r="Z1055" t="n">
        <v>10</v>
      </c>
    </row>
    <row r="1056">
      <c r="A1056" t="n">
        <v>23</v>
      </c>
      <c r="B1056" t="n">
        <v>115</v>
      </c>
      <c r="C1056" t="inlineStr">
        <is>
          <t xml:space="preserve">CONCLUIDO	</t>
        </is>
      </c>
      <c r="D1056" t="n">
        <v>12.014</v>
      </c>
      <c r="E1056" t="n">
        <v>8.32</v>
      </c>
      <c r="F1056" t="n">
        <v>5.22</v>
      </c>
      <c r="G1056" t="n">
        <v>31.34</v>
      </c>
      <c r="H1056" t="n">
        <v>0.52</v>
      </c>
      <c r="I1056" t="n">
        <v>10</v>
      </c>
      <c r="J1056" t="n">
        <v>232.62</v>
      </c>
      <c r="K1056" t="n">
        <v>56.94</v>
      </c>
      <c r="L1056" t="n">
        <v>6.75</v>
      </c>
      <c r="M1056" t="n">
        <v>8</v>
      </c>
      <c r="N1056" t="n">
        <v>53.93</v>
      </c>
      <c r="O1056" t="n">
        <v>28924.39</v>
      </c>
      <c r="P1056" t="n">
        <v>76.13</v>
      </c>
      <c r="Q1056" t="n">
        <v>202.81</v>
      </c>
      <c r="R1056" t="n">
        <v>23.39</v>
      </c>
      <c r="S1056" t="n">
        <v>13.89</v>
      </c>
      <c r="T1056" t="n">
        <v>3042.69</v>
      </c>
      <c r="U1056" t="n">
        <v>0.59</v>
      </c>
      <c r="V1056" t="n">
        <v>0.74</v>
      </c>
      <c r="W1056" t="n">
        <v>0.66</v>
      </c>
      <c r="X1056" t="n">
        <v>0.19</v>
      </c>
      <c r="Y1056" t="n">
        <v>1</v>
      </c>
      <c r="Z1056" t="n">
        <v>10</v>
      </c>
    </row>
    <row r="1057">
      <c r="A1057" t="n">
        <v>24</v>
      </c>
      <c r="B1057" t="n">
        <v>115</v>
      </c>
      <c r="C1057" t="inlineStr">
        <is>
          <t xml:space="preserve">CONCLUIDO	</t>
        </is>
      </c>
      <c r="D1057" t="n">
        <v>12.1098</v>
      </c>
      <c r="E1057" t="n">
        <v>8.26</v>
      </c>
      <c r="F1057" t="n">
        <v>5.2</v>
      </c>
      <c r="G1057" t="n">
        <v>34.68</v>
      </c>
      <c r="H1057" t="n">
        <v>0.53</v>
      </c>
      <c r="I1057" t="n">
        <v>9</v>
      </c>
      <c r="J1057" t="n">
        <v>233.05</v>
      </c>
      <c r="K1057" t="n">
        <v>56.94</v>
      </c>
      <c r="L1057" t="n">
        <v>7</v>
      </c>
      <c r="M1057" t="n">
        <v>7</v>
      </c>
      <c r="N1057" t="n">
        <v>54.11</v>
      </c>
      <c r="O1057" t="n">
        <v>28977.11</v>
      </c>
      <c r="P1057" t="n">
        <v>75.7</v>
      </c>
      <c r="Q1057" t="n">
        <v>202.81</v>
      </c>
      <c r="R1057" t="n">
        <v>22.7</v>
      </c>
      <c r="S1057" t="n">
        <v>13.89</v>
      </c>
      <c r="T1057" t="n">
        <v>2704.94</v>
      </c>
      <c r="U1057" t="n">
        <v>0.61</v>
      </c>
      <c r="V1057" t="n">
        <v>0.74</v>
      </c>
      <c r="W1057" t="n">
        <v>0.65</v>
      </c>
      <c r="X1057" t="n">
        <v>0.16</v>
      </c>
      <c r="Y1057" t="n">
        <v>1</v>
      </c>
      <c r="Z1057" t="n">
        <v>10</v>
      </c>
    </row>
    <row r="1058">
      <c r="A1058" t="n">
        <v>25</v>
      </c>
      <c r="B1058" t="n">
        <v>115</v>
      </c>
      <c r="C1058" t="inlineStr">
        <is>
          <t xml:space="preserve">CONCLUIDO	</t>
        </is>
      </c>
      <c r="D1058" t="n">
        <v>12.1135</v>
      </c>
      <c r="E1058" t="n">
        <v>8.26</v>
      </c>
      <c r="F1058" t="n">
        <v>5.2</v>
      </c>
      <c r="G1058" t="n">
        <v>34.66</v>
      </c>
      <c r="H1058" t="n">
        <v>0.55</v>
      </c>
      <c r="I1058" t="n">
        <v>9</v>
      </c>
      <c r="J1058" t="n">
        <v>233.48</v>
      </c>
      <c r="K1058" t="n">
        <v>56.94</v>
      </c>
      <c r="L1058" t="n">
        <v>7.25</v>
      </c>
      <c r="M1058" t="n">
        <v>7</v>
      </c>
      <c r="N1058" t="n">
        <v>54.29</v>
      </c>
      <c r="O1058" t="n">
        <v>29029.89</v>
      </c>
      <c r="P1058" t="n">
        <v>75.40000000000001</v>
      </c>
      <c r="Q1058" t="n">
        <v>202.81</v>
      </c>
      <c r="R1058" t="n">
        <v>22.58</v>
      </c>
      <c r="S1058" t="n">
        <v>13.89</v>
      </c>
      <c r="T1058" t="n">
        <v>2646.44</v>
      </c>
      <c r="U1058" t="n">
        <v>0.62</v>
      </c>
      <c r="V1058" t="n">
        <v>0.74</v>
      </c>
      <c r="W1058" t="n">
        <v>0.65</v>
      </c>
      <c r="X1058" t="n">
        <v>0.16</v>
      </c>
      <c r="Y1058" t="n">
        <v>1</v>
      </c>
      <c r="Z1058" t="n">
        <v>10</v>
      </c>
    </row>
    <row r="1059">
      <c r="A1059" t="n">
        <v>26</v>
      </c>
      <c r="B1059" t="n">
        <v>115</v>
      </c>
      <c r="C1059" t="inlineStr">
        <is>
          <t xml:space="preserve">CONCLUIDO	</t>
        </is>
      </c>
      <c r="D1059" t="n">
        <v>12.1102</v>
      </c>
      <c r="E1059" t="n">
        <v>8.26</v>
      </c>
      <c r="F1059" t="n">
        <v>5.2</v>
      </c>
      <c r="G1059" t="n">
        <v>34.68</v>
      </c>
      <c r="H1059" t="n">
        <v>0.57</v>
      </c>
      <c r="I1059" t="n">
        <v>9</v>
      </c>
      <c r="J1059" t="n">
        <v>233.91</v>
      </c>
      <c r="K1059" t="n">
        <v>56.94</v>
      </c>
      <c r="L1059" t="n">
        <v>7.5</v>
      </c>
      <c r="M1059" t="n">
        <v>7</v>
      </c>
      <c r="N1059" t="n">
        <v>54.46</v>
      </c>
      <c r="O1059" t="n">
        <v>29082.74</v>
      </c>
      <c r="P1059" t="n">
        <v>75.43000000000001</v>
      </c>
      <c r="Q1059" t="n">
        <v>202.86</v>
      </c>
      <c r="R1059" t="n">
        <v>22.76</v>
      </c>
      <c r="S1059" t="n">
        <v>13.89</v>
      </c>
      <c r="T1059" t="n">
        <v>2732.77</v>
      </c>
      <c r="U1059" t="n">
        <v>0.61</v>
      </c>
      <c r="V1059" t="n">
        <v>0.74</v>
      </c>
      <c r="W1059" t="n">
        <v>0.65</v>
      </c>
      <c r="X1059" t="n">
        <v>0.16</v>
      </c>
      <c r="Y1059" t="n">
        <v>1</v>
      </c>
      <c r="Z1059" t="n">
        <v>10</v>
      </c>
    </row>
    <row r="1060">
      <c r="A1060" t="n">
        <v>27</v>
      </c>
      <c r="B1060" t="n">
        <v>115</v>
      </c>
      <c r="C1060" t="inlineStr">
        <is>
          <t xml:space="preserve">CONCLUIDO	</t>
        </is>
      </c>
      <c r="D1060" t="n">
        <v>12.1972</v>
      </c>
      <c r="E1060" t="n">
        <v>8.199999999999999</v>
      </c>
      <c r="F1060" t="n">
        <v>5.19</v>
      </c>
      <c r="G1060" t="n">
        <v>38.9</v>
      </c>
      <c r="H1060" t="n">
        <v>0.59</v>
      </c>
      <c r="I1060" t="n">
        <v>8</v>
      </c>
      <c r="J1060" t="n">
        <v>234.34</v>
      </c>
      <c r="K1060" t="n">
        <v>56.94</v>
      </c>
      <c r="L1060" t="n">
        <v>7.75</v>
      </c>
      <c r="M1060" t="n">
        <v>6</v>
      </c>
      <c r="N1060" t="n">
        <v>54.64</v>
      </c>
      <c r="O1060" t="n">
        <v>29135.65</v>
      </c>
      <c r="P1060" t="n">
        <v>75.02</v>
      </c>
      <c r="Q1060" t="n">
        <v>202.81</v>
      </c>
      <c r="R1060" t="n">
        <v>22.29</v>
      </c>
      <c r="S1060" t="n">
        <v>13.89</v>
      </c>
      <c r="T1060" t="n">
        <v>2506.79</v>
      </c>
      <c r="U1060" t="n">
        <v>0.62</v>
      </c>
      <c r="V1060" t="n">
        <v>0.75</v>
      </c>
      <c r="W1060" t="n">
        <v>0.65</v>
      </c>
      <c r="X1060" t="n">
        <v>0.15</v>
      </c>
      <c r="Y1060" t="n">
        <v>1</v>
      </c>
      <c r="Z1060" t="n">
        <v>10</v>
      </c>
    </row>
    <row r="1061">
      <c r="A1061" t="n">
        <v>28</v>
      </c>
      <c r="B1061" t="n">
        <v>115</v>
      </c>
      <c r="C1061" t="inlineStr">
        <is>
          <t xml:space="preserve">CONCLUIDO	</t>
        </is>
      </c>
      <c r="D1061" t="n">
        <v>12.1955</v>
      </c>
      <c r="E1061" t="n">
        <v>8.199999999999999</v>
      </c>
      <c r="F1061" t="n">
        <v>5.19</v>
      </c>
      <c r="G1061" t="n">
        <v>38.91</v>
      </c>
      <c r="H1061" t="n">
        <v>0.61</v>
      </c>
      <c r="I1061" t="n">
        <v>8</v>
      </c>
      <c r="J1061" t="n">
        <v>234.77</v>
      </c>
      <c r="K1061" t="n">
        <v>56.94</v>
      </c>
      <c r="L1061" t="n">
        <v>8</v>
      </c>
      <c r="M1061" t="n">
        <v>6</v>
      </c>
      <c r="N1061" t="n">
        <v>54.82</v>
      </c>
      <c r="O1061" t="n">
        <v>29188.62</v>
      </c>
      <c r="P1061" t="n">
        <v>75.08</v>
      </c>
      <c r="Q1061" t="n">
        <v>202.81</v>
      </c>
      <c r="R1061" t="n">
        <v>22.24</v>
      </c>
      <c r="S1061" t="n">
        <v>13.89</v>
      </c>
      <c r="T1061" t="n">
        <v>2479.14</v>
      </c>
      <c r="U1061" t="n">
        <v>0.62</v>
      </c>
      <c r="V1061" t="n">
        <v>0.75</v>
      </c>
      <c r="W1061" t="n">
        <v>0.65</v>
      </c>
      <c r="X1061" t="n">
        <v>0.15</v>
      </c>
      <c r="Y1061" t="n">
        <v>1</v>
      </c>
      <c r="Z1061" t="n">
        <v>10</v>
      </c>
    </row>
    <row r="1062">
      <c r="A1062" t="n">
        <v>29</v>
      </c>
      <c r="B1062" t="n">
        <v>115</v>
      </c>
      <c r="C1062" t="inlineStr">
        <is>
          <t xml:space="preserve">CONCLUIDO	</t>
        </is>
      </c>
      <c r="D1062" t="n">
        <v>12.2096</v>
      </c>
      <c r="E1062" t="n">
        <v>8.19</v>
      </c>
      <c r="F1062" t="n">
        <v>5.18</v>
      </c>
      <c r="G1062" t="n">
        <v>38.84</v>
      </c>
      <c r="H1062" t="n">
        <v>0.62</v>
      </c>
      <c r="I1062" t="n">
        <v>8</v>
      </c>
      <c r="J1062" t="n">
        <v>235.2</v>
      </c>
      <c r="K1062" t="n">
        <v>56.94</v>
      </c>
      <c r="L1062" t="n">
        <v>8.25</v>
      </c>
      <c r="M1062" t="n">
        <v>6</v>
      </c>
      <c r="N1062" t="n">
        <v>55</v>
      </c>
      <c r="O1062" t="n">
        <v>29241.66</v>
      </c>
      <c r="P1062" t="n">
        <v>74.59</v>
      </c>
      <c r="Q1062" t="n">
        <v>202.83</v>
      </c>
      <c r="R1062" t="n">
        <v>21.93</v>
      </c>
      <c r="S1062" t="n">
        <v>13.89</v>
      </c>
      <c r="T1062" t="n">
        <v>2323.73</v>
      </c>
      <c r="U1062" t="n">
        <v>0.63</v>
      </c>
      <c r="V1062" t="n">
        <v>0.75</v>
      </c>
      <c r="W1062" t="n">
        <v>0.65</v>
      </c>
      <c r="X1062" t="n">
        <v>0.14</v>
      </c>
      <c r="Y1062" t="n">
        <v>1</v>
      </c>
      <c r="Z1062" t="n">
        <v>10</v>
      </c>
    </row>
    <row r="1063">
      <c r="A1063" t="n">
        <v>30</v>
      </c>
      <c r="B1063" t="n">
        <v>115</v>
      </c>
      <c r="C1063" t="inlineStr">
        <is>
          <t xml:space="preserve">CONCLUIDO	</t>
        </is>
      </c>
      <c r="D1063" t="n">
        <v>12.2063</v>
      </c>
      <c r="E1063" t="n">
        <v>8.19</v>
      </c>
      <c r="F1063" t="n">
        <v>5.18</v>
      </c>
      <c r="G1063" t="n">
        <v>38.85</v>
      </c>
      <c r="H1063" t="n">
        <v>0.64</v>
      </c>
      <c r="I1063" t="n">
        <v>8</v>
      </c>
      <c r="J1063" t="n">
        <v>235.63</v>
      </c>
      <c r="K1063" t="n">
        <v>56.94</v>
      </c>
      <c r="L1063" t="n">
        <v>8.5</v>
      </c>
      <c r="M1063" t="n">
        <v>6</v>
      </c>
      <c r="N1063" t="n">
        <v>55.18</v>
      </c>
      <c r="O1063" t="n">
        <v>29294.76</v>
      </c>
      <c r="P1063" t="n">
        <v>74.5</v>
      </c>
      <c r="Q1063" t="n">
        <v>202.81</v>
      </c>
      <c r="R1063" t="n">
        <v>21.98</v>
      </c>
      <c r="S1063" t="n">
        <v>13.89</v>
      </c>
      <c r="T1063" t="n">
        <v>2349.37</v>
      </c>
      <c r="U1063" t="n">
        <v>0.63</v>
      </c>
      <c r="V1063" t="n">
        <v>0.75</v>
      </c>
      <c r="W1063" t="n">
        <v>0.65</v>
      </c>
      <c r="X1063" t="n">
        <v>0.14</v>
      </c>
      <c r="Y1063" t="n">
        <v>1</v>
      </c>
      <c r="Z1063" t="n">
        <v>10</v>
      </c>
    </row>
    <row r="1064">
      <c r="A1064" t="n">
        <v>31</v>
      </c>
      <c r="B1064" t="n">
        <v>115</v>
      </c>
      <c r="C1064" t="inlineStr">
        <is>
          <t xml:space="preserve">CONCLUIDO	</t>
        </is>
      </c>
      <c r="D1064" t="n">
        <v>12.2212</v>
      </c>
      <c r="E1064" t="n">
        <v>8.18</v>
      </c>
      <c r="F1064" t="n">
        <v>5.17</v>
      </c>
      <c r="G1064" t="n">
        <v>38.78</v>
      </c>
      <c r="H1064" t="n">
        <v>0.66</v>
      </c>
      <c r="I1064" t="n">
        <v>8</v>
      </c>
      <c r="J1064" t="n">
        <v>236.06</v>
      </c>
      <c r="K1064" t="n">
        <v>56.94</v>
      </c>
      <c r="L1064" t="n">
        <v>8.75</v>
      </c>
      <c r="M1064" t="n">
        <v>6</v>
      </c>
      <c r="N1064" t="n">
        <v>55.36</v>
      </c>
      <c r="O1064" t="n">
        <v>29347.92</v>
      </c>
      <c r="P1064" t="n">
        <v>74.17</v>
      </c>
      <c r="Q1064" t="n">
        <v>202.81</v>
      </c>
      <c r="R1064" t="n">
        <v>21.84</v>
      </c>
      <c r="S1064" t="n">
        <v>13.89</v>
      </c>
      <c r="T1064" t="n">
        <v>2278.08</v>
      </c>
      <c r="U1064" t="n">
        <v>0.64</v>
      </c>
      <c r="V1064" t="n">
        <v>0.75</v>
      </c>
      <c r="W1064" t="n">
        <v>0.65</v>
      </c>
      <c r="X1064" t="n">
        <v>0.13</v>
      </c>
      <c r="Y1064" t="n">
        <v>1</v>
      </c>
      <c r="Z1064" t="n">
        <v>10</v>
      </c>
    </row>
    <row r="1065">
      <c r="A1065" t="n">
        <v>32</v>
      </c>
      <c r="B1065" t="n">
        <v>115</v>
      </c>
      <c r="C1065" t="inlineStr">
        <is>
          <t xml:space="preserve">CONCLUIDO	</t>
        </is>
      </c>
      <c r="D1065" t="n">
        <v>12.2951</v>
      </c>
      <c r="E1065" t="n">
        <v>8.130000000000001</v>
      </c>
      <c r="F1065" t="n">
        <v>5.17</v>
      </c>
      <c r="G1065" t="n">
        <v>44.27</v>
      </c>
      <c r="H1065" t="n">
        <v>0.68</v>
      </c>
      <c r="I1065" t="n">
        <v>7</v>
      </c>
      <c r="J1065" t="n">
        <v>236.49</v>
      </c>
      <c r="K1065" t="n">
        <v>56.94</v>
      </c>
      <c r="L1065" t="n">
        <v>9</v>
      </c>
      <c r="M1065" t="n">
        <v>5</v>
      </c>
      <c r="N1065" t="n">
        <v>55.55</v>
      </c>
      <c r="O1065" t="n">
        <v>29401.15</v>
      </c>
      <c r="P1065" t="n">
        <v>73.94</v>
      </c>
      <c r="Q1065" t="n">
        <v>202.81</v>
      </c>
      <c r="R1065" t="n">
        <v>21.52</v>
      </c>
      <c r="S1065" t="n">
        <v>13.89</v>
      </c>
      <c r="T1065" t="n">
        <v>2122.79</v>
      </c>
      <c r="U1065" t="n">
        <v>0.65</v>
      </c>
      <c r="V1065" t="n">
        <v>0.75</v>
      </c>
      <c r="W1065" t="n">
        <v>0.65</v>
      </c>
      <c r="X1065" t="n">
        <v>0.13</v>
      </c>
      <c r="Y1065" t="n">
        <v>1</v>
      </c>
      <c r="Z1065" t="n">
        <v>10</v>
      </c>
    </row>
    <row r="1066">
      <c r="A1066" t="n">
        <v>33</v>
      </c>
      <c r="B1066" t="n">
        <v>115</v>
      </c>
      <c r="C1066" t="inlineStr">
        <is>
          <t xml:space="preserve">CONCLUIDO	</t>
        </is>
      </c>
      <c r="D1066" t="n">
        <v>12.3178</v>
      </c>
      <c r="E1066" t="n">
        <v>8.119999999999999</v>
      </c>
      <c r="F1066" t="n">
        <v>5.15</v>
      </c>
      <c r="G1066" t="n">
        <v>44.15</v>
      </c>
      <c r="H1066" t="n">
        <v>0.6899999999999999</v>
      </c>
      <c r="I1066" t="n">
        <v>7</v>
      </c>
      <c r="J1066" t="n">
        <v>236.92</v>
      </c>
      <c r="K1066" t="n">
        <v>56.94</v>
      </c>
      <c r="L1066" t="n">
        <v>9.25</v>
      </c>
      <c r="M1066" t="n">
        <v>5</v>
      </c>
      <c r="N1066" t="n">
        <v>55.73</v>
      </c>
      <c r="O1066" t="n">
        <v>29454.44</v>
      </c>
      <c r="P1066" t="n">
        <v>73.86</v>
      </c>
      <c r="Q1066" t="n">
        <v>202.81</v>
      </c>
      <c r="R1066" t="n">
        <v>21.18</v>
      </c>
      <c r="S1066" t="n">
        <v>13.89</v>
      </c>
      <c r="T1066" t="n">
        <v>1954.19</v>
      </c>
      <c r="U1066" t="n">
        <v>0.66</v>
      </c>
      <c r="V1066" t="n">
        <v>0.75</v>
      </c>
      <c r="W1066" t="n">
        <v>0.65</v>
      </c>
      <c r="X1066" t="n">
        <v>0.11</v>
      </c>
      <c r="Y1066" t="n">
        <v>1</v>
      </c>
      <c r="Z1066" t="n">
        <v>10</v>
      </c>
    </row>
    <row r="1067">
      <c r="A1067" t="n">
        <v>34</v>
      </c>
      <c r="B1067" t="n">
        <v>115</v>
      </c>
      <c r="C1067" t="inlineStr">
        <is>
          <t xml:space="preserve">CONCLUIDO	</t>
        </is>
      </c>
      <c r="D1067" t="n">
        <v>12.3001</v>
      </c>
      <c r="E1067" t="n">
        <v>8.130000000000001</v>
      </c>
      <c r="F1067" t="n">
        <v>5.16</v>
      </c>
      <c r="G1067" t="n">
        <v>44.25</v>
      </c>
      <c r="H1067" t="n">
        <v>0.71</v>
      </c>
      <c r="I1067" t="n">
        <v>7</v>
      </c>
      <c r="J1067" t="n">
        <v>237.35</v>
      </c>
      <c r="K1067" t="n">
        <v>56.94</v>
      </c>
      <c r="L1067" t="n">
        <v>9.5</v>
      </c>
      <c r="M1067" t="n">
        <v>5</v>
      </c>
      <c r="N1067" t="n">
        <v>55.91</v>
      </c>
      <c r="O1067" t="n">
        <v>29507.8</v>
      </c>
      <c r="P1067" t="n">
        <v>74</v>
      </c>
      <c r="Q1067" t="n">
        <v>202.84</v>
      </c>
      <c r="R1067" t="n">
        <v>21.45</v>
      </c>
      <c r="S1067" t="n">
        <v>13.89</v>
      </c>
      <c r="T1067" t="n">
        <v>2090.04</v>
      </c>
      <c r="U1067" t="n">
        <v>0.65</v>
      </c>
      <c r="V1067" t="n">
        <v>0.75</v>
      </c>
      <c r="W1067" t="n">
        <v>0.65</v>
      </c>
      <c r="X1067" t="n">
        <v>0.12</v>
      </c>
      <c r="Y1067" t="n">
        <v>1</v>
      </c>
      <c r="Z1067" t="n">
        <v>10</v>
      </c>
    </row>
    <row r="1068">
      <c r="A1068" t="n">
        <v>35</v>
      </c>
      <c r="B1068" t="n">
        <v>115</v>
      </c>
      <c r="C1068" t="inlineStr">
        <is>
          <t xml:space="preserve">CONCLUIDO	</t>
        </is>
      </c>
      <c r="D1068" t="n">
        <v>12.2968</v>
      </c>
      <c r="E1068" t="n">
        <v>8.130000000000001</v>
      </c>
      <c r="F1068" t="n">
        <v>5.16</v>
      </c>
      <c r="G1068" t="n">
        <v>44.26</v>
      </c>
      <c r="H1068" t="n">
        <v>0.73</v>
      </c>
      <c r="I1068" t="n">
        <v>7</v>
      </c>
      <c r="J1068" t="n">
        <v>237.79</v>
      </c>
      <c r="K1068" t="n">
        <v>56.94</v>
      </c>
      <c r="L1068" t="n">
        <v>9.75</v>
      </c>
      <c r="M1068" t="n">
        <v>5</v>
      </c>
      <c r="N1068" t="n">
        <v>56.09</v>
      </c>
      <c r="O1068" t="n">
        <v>29561.22</v>
      </c>
      <c r="P1068" t="n">
        <v>74</v>
      </c>
      <c r="Q1068" t="n">
        <v>202.81</v>
      </c>
      <c r="R1068" t="n">
        <v>21.55</v>
      </c>
      <c r="S1068" t="n">
        <v>13.89</v>
      </c>
      <c r="T1068" t="n">
        <v>2138.49</v>
      </c>
      <c r="U1068" t="n">
        <v>0.64</v>
      </c>
      <c r="V1068" t="n">
        <v>0.75</v>
      </c>
      <c r="W1068" t="n">
        <v>0.65</v>
      </c>
      <c r="X1068" t="n">
        <v>0.13</v>
      </c>
      <c r="Y1068" t="n">
        <v>1</v>
      </c>
      <c r="Z1068" t="n">
        <v>10</v>
      </c>
    </row>
    <row r="1069">
      <c r="A1069" t="n">
        <v>36</v>
      </c>
      <c r="B1069" t="n">
        <v>115</v>
      </c>
      <c r="C1069" t="inlineStr">
        <is>
          <t xml:space="preserve">CONCLUIDO	</t>
        </is>
      </c>
      <c r="D1069" t="n">
        <v>12.3119</v>
      </c>
      <c r="E1069" t="n">
        <v>8.119999999999999</v>
      </c>
      <c r="F1069" t="n">
        <v>5.15</v>
      </c>
      <c r="G1069" t="n">
        <v>44.18</v>
      </c>
      <c r="H1069" t="n">
        <v>0.75</v>
      </c>
      <c r="I1069" t="n">
        <v>7</v>
      </c>
      <c r="J1069" t="n">
        <v>238.22</v>
      </c>
      <c r="K1069" t="n">
        <v>56.94</v>
      </c>
      <c r="L1069" t="n">
        <v>10</v>
      </c>
      <c r="M1069" t="n">
        <v>5</v>
      </c>
      <c r="N1069" t="n">
        <v>56.28</v>
      </c>
      <c r="O1069" t="n">
        <v>29614.71</v>
      </c>
      <c r="P1069" t="n">
        <v>73.58</v>
      </c>
      <c r="Q1069" t="n">
        <v>202.81</v>
      </c>
      <c r="R1069" t="n">
        <v>21.23</v>
      </c>
      <c r="S1069" t="n">
        <v>13.89</v>
      </c>
      <c r="T1069" t="n">
        <v>1977.46</v>
      </c>
      <c r="U1069" t="n">
        <v>0.65</v>
      </c>
      <c r="V1069" t="n">
        <v>0.75</v>
      </c>
      <c r="W1069" t="n">
        <v>0.65</v>
      </c>
      <c r="X1069" t="n">
        <v>0.12</v>
      </c>
      <c r="Y1069" t="n">
        <v>1</v>
      </c>
      <c r="Z1069" t="n">
        <v>10</v>
      </c>
    </row>
    <row r="1070">
      <c r="A1070" t="n">
        <v>37</v>
      </c>
      <c r="B1070" t="n">
        <v>115</v>
      </c>
      <c r="C1070" t="inlineStr">
        <is>
          <t xml:space="preserve">CONCLUIDO	</t>
        </is>
      </c>
      <c r="D1070" t="n">
        <v>12.2942</v>
      </c>
      <c r="E1070" t="n">
        <v>8.130000000000001</v>
      </c>
      <c r="F1070" t="n">
        <v>5.17</v>
      </c>
      <c r="G1070" t="n">
        <v>44.28</v>
      </c>
      <c r="H1070" t="n">
        <v>0.76</v>
      </c>
      <c r="I1070" t="n">
        <v>7</v>
      </c>
      <c r="J1070" t="n">
        <v>238.66</v>
      </c>
      <c r="K1070" t="n">
        <v>56.94</v>
      </c>
      <c r="L1070" t="n">
        <v>10.25</v>
      </c>
      <c r="M1070" t="n">
        <v>5</v>
      </c>
      <c r="N1070" t="n">
        <v>56.46</v>
      </c>
      <c r="O1070" t="n">
        <v>29668.27</v>
      </c>
      <c r="P1070" t="n">
        <v>73.39</v>
      </c>
      <c r="Q1070" t="n">
        <v>202.81</v>
      </c>
      <c r="R1070" t="n">
        <v>21.72</v>
      </c>
      <c r="S1070" t="n">
        <v>13.89</v>
      </c>
      <c r="T1070" t="n">
        <v>2224.59</v>
      </c>
      <c r="U1070" t="n">
        <v>0.64</v>
      </c>
      <c r="V1070" t="n">
        <v>0.75</v>
      </c>
      <c r="W1070" t="n">
        <v>0.65</v>
      </c>
      <c r="X1070" t="n">
        <v>0.13</v>
      </c>
      <c r="Y1070" t="n">
        <v>1</v>
      </c>
      <c r="Z1070" t="n">
        <v>10</v>
      </c>
    </row>
    <row r="1071">
      <c r="A1071" t="n">
        <v>38</v>
      </c>
      <c r="B1071" t="n">
        <v>115</v>
      </c>
      <c r="C1071" t="inlineStr">
        <is>
          <t xml:space="preserve">CONCLUIDO	</t>
        </is>
      </c>
      <c r="D1071" t="n">
        <v>12.4087</v>
      </c>
      <c r="E1071" t="n">
        <v>8.06</v>
      </c>
      <c r="F1071" t="n">
        <v>5.13</v>
      </c>
      <c r="G1071" t="n">
        <v>51.35</v>
      </c>
      <c r="H1071" t="n">
        <v>0.78</v>
      </c>
      <c r="I1071" t="n">
        <v>6</v>
      </c>
      <c r="J1071" t="n">
        <v>239.09</v>
      </c>
      <c r="K1071" t="n">
        <v>56.94</v>
      </c>
      <c r="L1071" t="n">
        <v>10.5</v>
      </c>
      <c r="M1071" t="n">
        <v>4</v>
      </c>
      <c r="N1071" t="n">
        <v>56.65</v>
      </c>
      <c r="O1071" t="n">
        <v>29721.89</v>
      </c>
      <c r="P1071" t="n">
        <v>72.65000000000001</v>
      </c>
      <c r="Q1071" t="n">
        <v>202.81</v>
      </c>
      <c r="R1071" t="n">
        <v>20.67</v>
      </c>
      <c r="S1071" t="n">
        <v>13.89</v>
      </c>
      <c r="T1071" t="n">
        <v>1705.91</v>
      </c>
      <c r="U1071" t="n">
        <v>0.67</v>
      </c>
      <c r="V1071" t="n">
        <v>0.75</v>
      </c>
      <c r="W1071" t="n">
        <v>0.65</v>
      </c>
      <c r="X1071" t="n">
        <v>0.1</v>
      </c>
      <c r="Y1071" t="n">
        <v>1</v>
      </c>
      <c r="Z1071" t="n">
        <v>10</v>
      </c>
    </row>
    <row r="1072">
      <c r="A1072" t="n">
        <v>39</v>
      </c>
      <c r="B1072" t="n">
        <v>115</v>
      </c>
      <c r="C1072" t="inlineStr">
        <is>
          <t xml:space="preserve">CONCLUIDO	</t>
        </is>
      </c>
      <c r="D1072" t="n">
        <v>12.4014</v>
      </c>
      <c r="E1072" t="n">
        <v>8.06</v>
      </c>
      <c r="F1072" t="n">
        <v>5.14</v>
      </c>
      <c r="G1072" t="n">
        <v>51.39</v>
      </c>
      <c r="H1072" t="n">
        <v>0.8</v>
      </c>
      <c r="I1072" t="n">
        <v>6</v>
      </c>
      <c r="J1072" t="n">
        <v>239.53</v>
      </c>
      <c r="K1072" t="n">
        <v>56.94</v>
      </c>
      <c r="L1072" t="n">
        <v>10.75</v>
      </c>
      <c r="M1072" t="n">
        <v>4</v>
      </c>
      <c r="N1072" t="n">
        <v>56.83</v>
      </c>
      <c r="O1072" t="n">
        <v>29775.57</v>
      </c>
      <c r="P1072" t="n">
        <v>72.76000000000001</v>
      </c>
      <c r="Q1072" t="n">
        <v>202.81</v>
      </c>
      <c r="R1072" t="n">
        <v>20.75</v>
      </c>
      <c r="S1072" t="n">
        <v>13.89</v>
      </c>
      <c r="T1072" t="n">
        <v>1745.34</v>
      </c>
      <c r="U1072" t="n">
        <v>0.67</v>
      </c>
      <c r="V1072" t="n">
        <v>0.75</v>
      </c>
      <c r="W1072" t="n">
        <v>0.65</v>
      </c>
      <c r="X1072" t="n">
        <v>0.1</v>
      </c>
      <c r="Y1072" t="n">
        <v>1</v>
      </c>
      <c r="Z1072" t="n">
        <v>10</v>
      </c>
    </row>
    <row r="1073">
      <c r="A1073" t="n">
        <v>40</v>
      </c>
      <c r="B1073" t="n">
        <v>115</v>
      </c>
      <c r="C1073" t="inlineStr">
        <is>
          <t xml:space="preserve">CONCLUIDO	</t>
        </is>
      </c>
      <c r="D1073" t="n">
        <v>12.4014</v>
      </c>
      <c r="E1073" t="n">
        <v>8.06</v>
      </c>
      <c r="F1073" t="n">
        <v>5.14</v>
      </c>
      <c r="G1073" t="n">
        <v>51.39</v>
      </c>
      <c r="H1073" t="n">
        <v>0.82</v>
      </c>
      <c r="I1073" t="n">
        <v>6</v>
      </c>
      <c r="J1073" t="n">
        <v>239.96</v>
      </c>
      <c r="K1073" t="n">
        <v>56.94</v>
      </c>
      <c r="L1073" t="n">
        <v>11</v>
      </c>
      <c r="M1073" t="n">
        <v>4</v>
      </c>
      <c r="N1073" t="n">
        <v>57.02</v>
      </c>
      <c r="O1073" t="n">
        <v>29829.32</v>
      </c>
      <c r="P1073" t="n">
        <v>72.65000000000001</v>
      </c>
      <c r="Q1073" t="n">
        <v>202.82</v>
      </c>
      <c r="R1073" t="n">
        <v>20.78</v>
      </c>
      <c r="S1073" t="n">
        <v>13.89</v>
      </c>
      <c r="T1073" t="n">
        <v>1759.24</v>
      </c>
      <c r="U1073" t="n">
        <v>0.67</v>
      </c>
      <c r="V1073" t="n">
        <v>0.75</v>
      </c>
      <c r="W1073" t="n">
        <v>0.65</v>
      </c>
      <c r="X1073" t="n">
        <v>0.1</v>
      </c>
      <c r="Y1073" t="n">
        <v>1</v>
      </c>
      <c r="Z1073" t="n">
        <v>10</v>
      </c>
    </row>
    <row r="1074">
      <c r="A1074" t="n">
        <v>41</v>
      </c>
      <c r="B1074" t="n">
        <v>115</v>
      </c>
      <c r="C1074" t="inlineStr">
        <is>
          <t xml:space="preserve">CONCLUIDO	</t>
        </is>
      </c>
      <c r="D1074" t="n">
        <v>12.4172</v>
      </c>
      <c r="E1074" t="n">
        <v>8.050000000000001</v>
      </c>
      <c r="F1074" t="n">
        <v>5.13</v>
      </c>
      <c r="G1074" t="n">
        <v>51.29</v>
      </c>
      <c r="H1074" t="n">
        <v>0.83</v>
      </c>
      <c r="I1074" t="n">
        <v>6</v>
      </c>
      <c r="J1074" t="n">
        <v>240.4</v>
      </c>
      <c r="K1074" t="n">
        <v>56.94</v>
      </c>
      <c r="L1074" t="n">
        <v>11.25</v>
      </c>
      <c r="M1074" t="n">
        <v>4</v>
      </c>
      <c r="N1074" t="n">
        <v>57.21</v>
      </c>
      <c r="O1074" t="n">
        <v>29883.27</v>
      </c>
      <c r="P1074" t="n">
        <v>72.55</v>
      </c>
      <c r="Q1074" t="n">
        <v>202.82</v>
      </c>
      <c r="R1074" t="n">
        <v>20.54</v>
      </c>
      <c r="S1074" t="n">
        <v>13.89</v>
      </c>
      <c r="T1074" t="n">
        <v>1640.67</v>
      </c>
      <c r="U1074" t="n">
        <v>0.68</v>
      </c>
      <c r="V1074" t="n">
        <v>0.75</v>
      </c>
      <c r="W1074" t="n">
        <v>0.64</v>
      </c>
      <c r="X1074" t="n">
        <v>0.09</v>
      </c>
      <c r="Y1074" t="n">
        <v>1</v>
      </c>
      <c r="Z1074" t="n">
        <v>10</v>
      </c>
    </row>
    <row r="1075">
      <c r="A1075" t="n">
        <v>42</v>
      </c>
      <c r="B1075" t="n">
        <v>115</v>
      </c>
      <c r="C1075" t="inlineStr">
        <is>
          <t xml:space="preserve">CONCLUIDO	</t>
        </is>
      </c>
      <c r="D1075" t="n">
        <v>12.4044</v>
      </c>
      <c r="E1075" t="n">
        <v>8.06</v>
      </c>
      <c r="F1075" t="n">
        <v>5.14</v>
      </c>
      <c r="G1075" t="n">
        <v>51.38</v>
      </c>
      <c r="H1075" t="n">
        <v>0.85</v>
      </c>
      <c r="I1075" t="n">
        <v>6</v>
      </c>
      <c r="J1075" t="n">
        <v>240.84</v>
      </c>
      <c r="K1075" t="n">
        <v>56.94</v>
      </c>
      <c r="L1075" t="n">
        <v>11.5</v>
      </c>
      <c r="M1075" t="n">
        <v>4</v>
      </c>
      <c r="N1075" t="n">
        <v>57.39</v>
      </c>
      <c r="O1075" t="n">
        <v>29937.16</v>
      </c>
      <c r="P1075" t="n">
        <v>72.48999999999999</v>
      </c>
      <c r="Q1075" t="n">
        <v>202.84</v>
      </c>
      <c r="R1075" t="n">
        <v>20.7</v>
      </c>
      <c r="S1075" t="n">
        <v>13.89</v>
      </c>
      <c r="T1075" t="n">
        <v>1717.51</v>
      </c>
      <c r="U1075" t="n">
        <v>0.67</v>
      </c>
      <c r="V1075" t="n">
        <v>0.75</v>
      </c>
      <c r="W1075" t="n">
        <v>0.65</v>
      </c>
      <c r="X1075" t="n">
        <v>0.1</v>
      </c>
      <c r="Y1075" t="n">
        <v>1</v>
      </c>
      <c r="Z1075" t="n">
        <v>10</v>
      </c>
    </row>
    <row r="1076">
      <c r="A1076" t="n">
        <v>43</v>
      </c>
      <c r="B1076" t="n">
        <v>115</v>
      </c>
      <c r="C1076" t="inlineStr">
        <is>
          <t xml:space="preserve">CONCLUIDO	</t>
        </is>
      </c>
      <c r="D1076" t="n">
        <v>12.4104</v>
      </c>
      <c r="E1076" t="n">
        <v>8.06</v>
      </c>
      <c r="F1076" t="n">
        <v>5.13</v>
      </c>
      <c r="G1076" t="n">
        <v>51.34</v>
      </c>
      <c r="H1076" t="n">
        <v>0.87</v>
      </c>
      <c r="I1076" t="n">
        <v>6</v>
      </c>
      <c r="J1076" t="n">
        <v>241.27</v>
      </c>
      <c r="K1076" t="n">
        <v>56.94</v>
      </c>
      <c r="L1076" t="n">
        <v>11.75</v>
      </c>
      <c r="M1076" t="n">
        <v>4</v>
      </c>
      <c r="N1076" t="n">
        <v>57.58</v>
      </c>
      <c r="O1076" t="n">
        <v>29991.11</v>
      </c>
      <c r="P1076" t="n">
        <v>72.3</v>
      </c>
      <c r="Q1076" t="n">
        <v>202.81</v>
      </c>
      <c r="R1076" t="n">
        <v>20.66</v>
      </c>
      <c r="S1076" t="n">
        <v>13.89</v>
      </c>
      <c r="T1076" t="n">
        <v>1701</v>
      </c>
      <c r="U1076" t="n">
        <v>0.67</v>
      </c>
      <c r="V1076" t="n">
        <v>0.75</v>
      </c>
      <c r="W1076" t="n">
        <v>0.64</v>
      </c>
      <c r="X1076" t="n">
        <v>0.1</v>
      </c>
      <c r="Y1076" t="n">
        <v>1</v>
      </c>
      <c r="Z1076" t="n">
        <v>10</v>
      </c>
    </row>
    <row r="1077">
      <c r="A1077" t="n">
        <v>44</v>
      </c>
      <c r="B1077" t="n">
        <v>115</v>
      </c>
      <c r="C1077" t="inlineStr">
        <is>
          <t xml:space="preserve">CONCLUIDO	</t>
        </is>
      </c>
      <c r="D1077" t="n">
        <v>12.4048</v>
      </c>
      <c r="E1077" t="n">
        <v>8.06</v>
      </c>
      <c r="F1077" t="n">
        <v>5.14</v>
      </c>
      <c r="G1077" t="n">
        <v>51.37</v>
      </c>
      <c r="H1077" t="n">
        <v>0.88</v>
      </c>
      <c r="I1077" t="n">
        <v>6</v>
      </c>
      <c r="J1077" t="n">
        <v>241.71</v>
      </c>
      <c r="K1077" t="n">
        <v>56.94</v>
      </c>
      <c r="L1077" t="n">
        <v>12</v>
      </c>
      <c r="M1077" t="n">
        <v>4</v>
      </c>
      <c r="N1077" t="n">
        <v>57.77</v>
      </c>
      <c r="O1077" t="n">
        <v>30045.13</v>
      </c>
      <c r="P1077" t="n">
        <v>72.25</v>
      </c>
      <c r="Q1077" t="n">
        <v>202.81</v>
      </c>
      <c r="R1077" t="n">
        <v>20.69</v>
      </c>
      <c r="S1077" t="n">
        <v>13.89</v>
      </c>
      <c r="T1077" t="n">
        <v>1714.78</v>
      </c>
      <c r="U1077" t="n">
        <v>0.67</v>
      </c>
      <c r="V1077" t="n">
        <v>0.75</v>
      </c>
      <c r="W1077" t="n">
        <v>0.65</v>
      </c>
      <c r="X1077" t="n">
        <v>0.1</v>
      </c>
      <c r="Y1077" t="n">
        <v>1</v>
      </c>
      <c r="Z1077" t="n">
        <v>10</v>
      </c>
    </row>
    <row r="1078">
      <c r="A1078" t="n">
        <v>45</v>
      </c>
      <c r="B1078" t="n">
        <v>115</v>
      </c>
      <c r="C1078" t="inlineStr">
        <is>
          <t xml:space="preserve">CONCLUIDO	</t>
        </is>
      </c>
      <c r="D1078" t="n">
        <v>12.4061</v>
      </c>
      <c r="E1078" t="n">
        <v>8.06</v>
      </c>
      <c r="F1078" t="n">
        <v>5.14</v>
      </c>
      <c r="G1078" t="n">
        <v>51.36</v>
      </c>
      <c r="H1078" t="n">
        <v>0.9</v>
      </c>
      <c r="I1078" t="n">
        <v>6</v>
      </c>
      <c r="J1078" t="n">
        <v>242.15</v>
      </c>
      <c r="K1078" t="n">
        <v>56.94</v>
      </c>
      <c r="L1078" t="n">
        <v>12.25</v>
      </c>
      <c r="M1078" t="n">
        <v>4</v>
      </c>
      <c r="N1078" t="n">
        <v>57.96</v>
      </c>
      <c r="O1078" t="n">
        <v>30099.23</v>
      </c>
      <c r="P1078" t="n">
        <v>72.14</v>
      </c>
      <c r="Q1078" t="n">
        <v>202.81</v>
      </c>
      <c r="R1078" t="n">
        <v>20.65</v>
      </c>
      <c r="S1078" t="n">
        <v>13.89</v>
      </c>
      <c r="T1078" t="n">
        <v>1696.59</v>
      </c>
      <c r="U1078" t="n">
        <v>0.67</v>
      </c>
      <c r="V1078" t="n">
        <v>0.75</v>
      </c>
      <c r="W1078" t="n">
        <v>0.65</v>
      </c>
      <c r="X1078" t="n">
        <v>0.1</v>
      </c>
      <c r="Y1078" t="n">
        <v>1</v>
      </c>
      <c r="Z1078" t="n">
        <v>10</v>
      </c>
    </row>
    <row r="1079">
      <c r="A1079" t="n">
        <v>46</v>
      </c>
      <c r="B1079" t="n">
        <v>115</v>
      </c>
      <c r="C1079" t="inlineStr">
        <is>
          <t xml:space="preserve">CONCLUIDO	</t>
        </is>
      </c>
      <c r="D1079" t="n">
        <v>12.4091</v>
      </c>
      <c r="E1079" t="n">
        <v>8.06</v>
      </c>
      <c r="F1079" t="n">
        <v>5.13</v>
      </c>
      <c r="G1079" t="n">
        <v>51.34</v>
      </c>
      <c r="H1079" t="n">
        <v>0.92</v>
      </c>
      <c r="I1079" t="n">
        <v>6</v>
      </c>
      <c r="J1079" t="n">
        <v>242.59</v>
      </c>
      <c r="K1079" t="n">
        <v>56.94</v>
      </c>
      <c r="L1079" t="n">
        <v>12.5</v>
      </c>
      <c r="M1079" t="n">
        <v>4</v>
      </c>
      <c r="N1079" t="n">
        <v>58.15</v>
      </c>
      <c r="O1079" t="n">
        <v>30153.38</v>
      </c>
      <c r="P1079" t="n">
        <v>71.81</v>
      </c>
      <c r="Q1079" t="n">
        <v>202.81</v>
      </c>
      <c r="R1079" t="n">
        <v>20.73</v>
      </c>
      <c r="S1079" t="n">
        <v>13.89</v>
      </c>
      <c r="T1079" t="n">
        <v>1732.83</v>
      </c>
      <c r="U1079" t="n">
        <v>0.67</v>
      </c>
      <c r="V1079" t="n">
        <v>0.75</v>
      </c>
      <c r="W1079" t="n">
        <v>0.64</v>
      </c>
      <c r="X1079" t="n">
        <v>0.1</v>
      </c>
      <c r="Y1079" t="n">
        <v>1</v>
      </c>
      <c r="Z1079" t="n">
        <v>10</v>
      </c>
    </row>
    <row r="1080">
      <c r="A1080" t="n">
        <v>47</v>
      </c>
      <c r="B1080" t="n">
        <v>115</v>
      </c>
      <c r="C1080" t="inlineStr">
        <is>
          <t xml:space="preserve">CONCLUIDO	</t>
        </is>
      </c>
      <c r="D1080" t="n">
        <v>12.3911</v>
      </c>
      <c r="E1080" t="n">
        <v>8.07</v>
      </c>
      <c r="F1080" t="n">
        <v>5.15</v>
      </c>
      <c r="G1080" t="n">
        <v>51.46</v>
      </c>
      <c r="H1080" t="n">
        <v>0.93</v>
      </c>
      <c r="I1080" t="n">
        <v>6</v>
      </c>
      <c r="J1080" t="n">
        <v>243.03</v>
      </c>
      <c r="K1080" t="n">
        <v>56.94</v>
      </c>
      <c r="L1080" t="n">
        <v>12.75</v>
      </c>
      <c r="M1080" t="n">
        <v>4</v>
      </c>
      <c r="N1080" t="n">
        <v>58.34</v>
      </c>
      <c r="O1080" t="n">
        <v>30207.61</v>
      </c>
      <c r="P1080" t="n">
        <v>71.81</v>
      </c>
      <c r="Q1080" t="n">
        <v>202.81</v>
      </c>
      <c r="R1080" t="n">
        <v>21.03</v>
      </c>
      <c r="S1080" t="n">
        <v>13.89</v>
      </c>
      <c r="T1080" t="n">
        <v>1884.7</v>
      </c>
      <c r="U1080" t="n">
        <v>0.66</v>
      </c>
      <c r="V1080" t="n">
        <v>0.75</v>
      </c>
      <c r="W1080" t="n">
        <v>0.65</v>
      </c>
      <c r="X1080" t="n">
        <v>0.11</v>
      </c>
      <c r="Y1080" t="n">
        <v>1</v>
      </c>
      <c r="Z1080" t="n">
        <v>10</v>
      </c>
    </row>
    <row r="1081">
      <c r="A1081" t="n">
        <v>48</v>
      </c>
      <c r="B1081" t="n">
        <v>115</v>
      </c>
      <c r="C1081" t="inlineStr">
        <is>
          <t xml:space="preserve">CONCLUIDO	</t>
        </is>
      </c>
      <c r="D1081" t="n">
        <v>12.4961</v>
      </c>
      <c r="E1081" t="n">
        <v>8</v>
      </c>
      <c r="F1081" t="n">
        <v>5.12</v>
      </c>
      <c r="G1081" t="n">
        <v>61.47</v>
      </c>
      <c r="H1081" t="n">
        <v>0.95</v>
      </c>
      <c r="I1081" t="n">
        <v>5</v>
      </c>
      <c r="J1081" t="n">
        <v>243.47</v>
      </c>
      <c r="K1081" t="n">
        <v>56.94</v>
      </c>
      <c r="L1081" t="n">
        <v>13</v>
      </c>
      <c r="M1081" t="n">
        <v>3</v>
      </c>
      <c r="N1081" t="n">
        <v>58.53</v>
      </c>
      <c r="O1081" t="n">
        <v>30261.91</v>
      </c>
      <c r="P1081" t="n">
        <v>71.38</v>
      </c>
      <c r="Q1081" t="n">
        <v>202.82</v>
      </c>
      <c r="R1081" t="n">
        <v>20.26</v>
      </c>
      <c r="S1081" t="n">
        <v>13.89</v>
      </c>
      <c r="T1081" t="n">
        <v>1506.33</v>
      </c>
      <c r="U1081" t="n">
        <v>0.6899999999999999</v>
      </c>
      <c r="V1081" t="n">
        <v>0.76</v>
      </c>
      <c r="W1081" t="n">
        <v>0.65</v>
      </c>
      <c r="X1081" t="n">
        <v>0.08</v>
      </c>
      <c r="Y1081" t="n">
        <v>1</v>
      </c>
      <c r="Z1081" t="n">
        <v>10</v>
      </c>
    </row>
    <row r="1082">
      <c r="A1082" t="n">
        <v>49</v>
      </c>
      <c r="B1082" t="n">
        <v>115</v>
      </c>
      <c r="C1082" t="inlineStr">
        <is>
          <t xml:space="preserve">CONCLUIDO	</t>
        </is>
      </c>
      <c r="D1082" t="n">
        <v>12.4996</v>
      </c>
      <c r="E1082" t="n">
        <v>8</v>
      </c>
      <c r="F1082" t="n">
        <v>5.12</v>
      </c>
      <c r="G1082" t="n">
        <v>61.44</v>
      </c>
      <c r="H1082" t="n">
        <v>0.97</v>
      </c>
      <c r="I1082" t="n">
        <v>5</v>
      </c>
      <c r="J1082" t="n">
        <v>243.91</v>
      </c>
      <c r="K1082" t="n">
        <v>56.94</v>
      </c>
      <c r="L1082" t="n">
        <v>13.25</v>
      </c>
      <c r="M1082" t="n">
        <v>3</v>
      </c>
      <c r="N1082" t="n">
        <v>58.72</v>
      </c>
      <c r="O1082" t="n">
        <v>30316.27</v>
      </c>
      <c r="P1082" t="n">
        <v>71.26000000000001</v>
      </c>
      <c r="Q1082" t="n">
        <v>202.81</v>
      </c>
      <c r="R1082" t="n">
        <v>20.23</v>
      </c>
      <c r="S1082" t="n">
        <v>13.89</v>
      </c>
      <c r="T1082" t="n">
        <v>1489.85</v>
      </c>
      <c r="U1082" t="n">
        <v>0.6899999999999999</v>
      </c>
      <c r="V1082" t="n">
        <v>0.76</v>
      </c>
      <c r="W1082" t="n">
        <v>0.64</v>
      </c>
      <c r="X1082" t="n">
        <v>0.08</v>
      </c>
      <c r="Y1082" t="n">
        <v>1</v>
      </c>
      <c r="Z1082" t="n">
        <v>10</v>
      </c>
    </row>
    <row r="1083">
      <c r="A1083" t="n">
        <v>50</v>
      </c>
      <c r="B1083" t="n">
        <v>115</v>
      </c>
      <c r="C1083" t="inlineStr">
        <is>
          <t xml:space="preserve">CONCLUIDO	</t>
        </is>
      </c>
      <c r="D1083" t="n">
        <v>12.4974</v>
      </c>
      <c r="E1083" t="n">
        <v>8</v>
      </c>
      <c r="F1083" t="n">
        <v>5.12</v>
      </c>
      <c r="G1083" t="n">
        <v>61.46</v>
      </c>
      <c r="H1083" t="n">
        <v>0.98</v>
      </c>
      <c r="I1083" t="n">
        <v>5</v>
      </c>
      <c r="J1083" t="n">
        <v>244.35</v>
      </c>
      <c r="K1083" t="n">
        <v>56.94</v>
      </c>
      <c r="L1083" t="n">
        <v>13.5</v>
      </c>
      <c r="M1083" t="n">
        <v>3</v>
      </c>
      <c r="N1083" t="n">
        <v>58.91</v>
      </c>
      <c r="O1083" t="n">
        <v>30370.7</v>
      </c>
      <c r="P1083" t="n">
        <v>71.06</v>
      </c>
      <c r="Q1083" t="n">
        <v>202.81</v>
      </c>
      <c r="R1083" t="n">
        <v>20.22</v>
      </c>
      <c r="S1083" t="n">
        <v>13.89</v>
      </c>
      <c r="T1083" t="n">
        <v>1484</v>
      </c>
      <c r="U1083" t="n">
        <v>0.6899999999999999</v>
      </c>
      <c r="V1083" t="n">
        <v>0.76</v>
      </c>
      <c r="W1083" t="n">
        <v>0.65</v>
      </c>
      <c r="X1083" t="n">
        <v>0.08</v>
      </c>
      <c r="Y1083" t="n">
        <v>1</v>
      </c>
      <c r="Z1083" t="n">
        <v>10</v>
      </c>
    </row>
    <row r="1084">
      <c r="A1084" t="n">
        <v>51</v>
      </c>
      <c r="B1084" t="n">
        <v>115</v>
      </c>
      <c r="C1084" t="inlineStr">
        <is>
          <t xml:space="preserve">CONCLUIDO	</t>
        </is>
      </c>
      <c r="D1084" t="n">
        <v>12.5017</v>
      </c>
      <c r="E1084" t="n">
        <v>8</v>
      </c>
      <c r="F1084" t="n">
        <v>5.12</v>
      </c>
      <c r="G1084" t="n">
        <v>61.42</v>
      </c>
      <c r="H1084" t="n">
        <v>1</v>
      </c>
      <c r="I1084" t="n">
        <v>5</v>
      </c>
      <c r="J1084" t="n">
        <v>244.79</v>
      </c>
      <c r="K1084" t="n">
        <v>56.94</v>
      </c>
      <c r="L1084" t="n">
        <v>13.75</v>
      </c>
      <c r="M1084" t="n">
        <v>3</v>
      </c>
      <c r="N1084" t="n">
        <v>59.1</v>
      </c>
      <c r="O1084" t="n">
        <v>30425.2</v>
      </c>
      <c r="P1084" t="n">
        <v>70.98</v>
      </c>
      <c r="Q1084" t="n">
        <v>202.81</v>
      </c>
      <c r="R1084" t="n">
        <v>20.17</v>
      </c>
      <c r="S1084" t="n">
        <v>13.89</v>
      </c>
      <c r="T1084" t="n">
        <v>1458.04</v>
      </c>
      <c r="U1084" t="n">
        <v>0.6899999999999999</v>
      </c>
      <c r="V1084" t="n">
        <v>0.76</v>
      </c>
      <c r="W1084" t="n">
        <v>0.64</v>
      </c>
      <c r="X1084" t="n">
        <v>0.08</v>
      </c>
      <c r="Y1084" t="n">
        <v>1</v>
      </c>
      <c r="Z1084" t="n">
        <v>10</v>
      </c>
    </row>
    <row r="1085">
      <c r="A1085" t="n">
        <v>52</v>
      </c>
      <c r="B1085" t="n">
        <v>115</v>
      </c>
      <c r="C1085" t="inlineStr">
        <is>
          <t xml:space="preserve">CONCLUIDO	</t>
        </is>
      </c>
      <c r="D1085" t="n">
        <v>12.5</v>
      </c>
      <c r="E1085" t="n">
        <v>8</v>
      </c>
      <c r="F1085" t="n">
        <v>5.12</v>
      </c>
      <c r="G1085" t="n">
        <v>61.44</v>
      </c>
      <c r="H1085" t="n">
        <v>1.02</v>
      </c>
      <c r="I1085" t="n">
        <v>5</v>
      </c>
      <c r="J1085" t="n">
        <v>245.23</v>
      </c>
      <c r="K1085" t="n">
        <v>56.94</v>
      </c>
      <c r="L1085" t="n">
        <v>14</v>
      </c>
      <c r="M1085" t="n">
        <v>3</v>
      </c>
      <c r="N1085" t="n">
        <v>59.29</v>
      </c>
      <c r="O1085" t="n">
        <v>30479.78</v>
      </c>
      <c r="P1085" t="n">
        <v>71.27</v>
      </c>
      <c r="Q1085" t="n">
        <v>202.81</v>
      </c>
      <c r="R1085" t="n">
        <v>20.15</v>
      </c>
      <c r="S1085" t="n">
        <v>13.89</v>
      </c>
      <c r="T1085" t="n">
        <v>1449.99</v>
      </c>
      <c r="U1085" t="n">
        <v>0.6899999999999999</v>
      </c>
      <c r="V1085" t="n">
        <v>0.76</v>
      </c>
      <c r="W1085" t="n">
        <v>0.65</v>
      </c>
      <c r="X1085" t="n">
        <v>0.08</v>
      </c>
      <c r="Y1085" t="n">
        <v>1</v>
      </c>
      <c r="Z1085" t="n">
        <v>10</v>
      </c>
    </row>
    <row r="1086">
      <c r="A1086" t="n">
        <v>53</v>
      </c>
      <c r="B1086" t="n">
        <v>115</v>
      </c>
      <c r="C1086" t="inlineStr">
        <is>
          <t xml:space="preserve">CONCLUIDO	</t>
        </is>
      </c>
      <c r="D1086" t="n">
        <v>12.4853</v>
      </c>
      <c r="E1086" t="n">
        <v>8.01</v>
      </c>
      <c r="F1086" t="n">
        <v>5.13</v>
      </c>
      <c r="G1086" t="n">
        <v>61.55</v>
      </c>
      <c r="H1086" t="n">
        <v>1.03</v>
      </c>
      <c r="I1086" t="n">
        <v>5</v>
      </c>
      <c r="J1086" t="n">
        <v>245.68</v>
      </c>
      <c r="K1086" t="n">
        <v>56.94</v>
      </c>
      <c r="L1086" t="n">
        <v>14.25</v>
      </c>
      <c r="M1086" t="n">
        <v>3</v>
      </c>
      <c r="N1086" t="n">
        <v>59.48</v>
      </c>
      <c r="O1086" t="n">
        <v>30534.42</v>
      </c>
      <c r="P1086" t="n">
        <v>71.29000000000001</v>
      </c>
      <c r="Q1086" t="n">
        <v>202.81</v>
      </c>
      <c r="R1086" t="n">
        <v>20.43</v>
      </c>
      <c r="S1086" t="n">
        <v>13.89</v>
      </c>
      <c r="T1086" t="n">
        <v>1591.47</v>
      </c>
      <c r="U1086" t="n">
        <v>0.68</v>
      </c>
      <c r="V1086" t="n">
        <v>0.75</v>
      </c>
      <c r="W1086" t="n">
        <v>0.65</v>
      </c>
      <c r="X1086" t="n">
        <v>0.09</v>
      </c>
      <c r="Y1086" t="n">
        <v>1</v>
      </c>
      <c r="Z1086" t="n">
        <v>10</v>
      </c>
    </row>
    <row r="1087">
      <c r="A1087" t="n">
        <v>54</v>
      </c>
      <c r="B1087" t="n">
        <v>115</v>
      </c>
      <c r="C1087" t="inlineStr">
        <is>
          <t xml:space="preserve">CONCLUIDO	</t>
        </is>
      </c>
      <c r="D1087" t="n">
        <v>12.4935</v>
      </c>
      <c r="E1087" t="n">
        <v>8</v>
      </c>
      <c r="F1087" t="n">
        <v>5.12</v>
      </c>
      <c r="G1087" t="n">
        <v>61.49</v>
      </c>
      <c r="H1087" t="n">
        <v>1.05</v>
      </c>
      <c r="I1087" t="n">
        <v>5</v>
      </c>
      <c r="J1087" t="n">
        <v>246.12</v>
      </c>
      <c r="K1087" t="n">
        <v>56.94</v>
      </c>
      <c r="L1087" t="n">
        <v>14.5</v>
      </c>
      <c r="M1087" t="n">
        <v>3</v>
      </c>
      <c r="N1087" t="n">
        <v>59.68</v>
      </c>
      <c r="O1087" t="n">
        <v>30589.13</v>
      </c>
      <c r="P1087" t="n">
        <v>70.98</v>
      </c>
      <c r="Q1087" t="n">
        <v>202.82</v>
      </c>
      <c r="R1087" t="n">
        <v>20.34</v>
      </c>
      <c r="S1087" t="n">
        <v>13.89</v>
      </c>
      <c r="T1087" t="n">
        <v>1543.77</v>
      </c>
      <c r="U1087" t="n">
        <v>0.68</v>
      </c>
      <c r="V1087" t="n">
        <v>0.76</v>
      </c>
      <c r="W1087" t="n">
        <v>0.64</v>
      </c>
      <c r="X1087" t="n">
        <v>0.09</v>
      </c>
      <c r="Y1087" t="n">
        <v>1</v>
      </c>
      <c r="Z1087" t="n">
        <v>10</v>
      </c>
    </row>
    <row r="1088">
      <c r="A1088" t="n">
        <v>55</v>
      </c>
      <c r="B1088" t="n">
        <v>115</v>
      </c>
      <c r="C1088" t="inlineStr">
        <is>
          <t xml:space="preserve">CONCLUIDO	</t>
        </is>
      </c>
      <c r="D1088" t="n">
        <v>12.49</v>
      </c>
      <c r="E1088" t="n">
        <v>8.01</v>
      </c>
      <c r="F1088" t="n">
        <v>5.13</v>
      </c>
      <c r="G1088" t="n">
        <v>61.51</v>
      </c>
      <c r="H1088" t="n">
        <v>1.06</v>
      </c>
      <c r="I1088" t="n">
        <v>5</v>
      </c>
      <c r="J1088" t="n">
        <v>246.57</v>
      </c>
      <c r="K1088" t="n">
        <v>56.94</v>
      </c>
      <c r="L1088" t="n">
        <v>14.75</v>
      </c>
      <c r="M1088" t="n">
        <v>3</v>
      </c>
      <c r="N1088" t="n">
        <v>59.87</v>
      </c>
      <c r="O1088" t="n">
        <v>30643.91</v>
      </c>
      <c r="P1088" t="n">
        <v>70.79000000000001</v>
      </c>
      <c r="Q1088" t="n">
        <v>202.82</v>
      </c>
      <c r="R1088" t="n">
        <v>20.35</v>
      </c>
      <c r="S1088" t="n">
        <v>13.89</v>
      </c>
      <c r="T1088" t="n">
        <v>1547.47</v>
      </c>
      <c r="U1088" t="n">
        <v>0.68</v>
      </c>
      <c r="V1088" t="n">
        <v>0.75</v>
      </c>
      <c r="W1088" t="n">
        <v>0.65</v>
      </c>
      <c r="X1088" t="n">
        <v>0.09</v>
      </c>
      <c r="Y1088" t="n">
        <v>1</v>
      </c>
      <c r="Z1088" t="n">
        <v>10</v>
      </c>
    </row>
    <row r="1089">
      <c r="A1089" t="n">
        <v>56</v>
      </c>
      <c r="B1089" t="n">
        <v>115</v>
      </c>
      <c r="C1089" t="inlineStr">
        <is>
          <t xml:space="preserve">CONCLUIDO	</t>
        </is>
      </c>
      <c r="D1089" t="n">
        <v>12.4987</v>
      </c>
      <c r="E1089" t="n">
        <v>8</v>
      </c>
      <c r="F1089" t="n">
        <v>5.12</v>
      </c>
      <c r="G1089" t="n">
        <v>61.45</v>
      </c>
      <c r="H1089" t="n">
        <v>1.08</v>
      </c>
      <c r="I1089" t="n">
        <v>5</v>
      </c>
      <c r="J1089" t="n">
        <v>247.01</v>
      </c>
      <c r="K1089" t="n">
        <v>56.94</v>
      </c>
      <c r="L1089" t="n">
        <v>15</v>
      </c>
      <c r="M1089" t="n">
        <v>3</v>
      </c>
      <c r="N1089" t="n">
        <v>60.07</v>
      </c>
      <c r="O1089" t="n">
        <v>30698.76</v>
      </c>
      <c r="P1089" t="n">
        <v>70.45999999999999</v>
      </c>
      <c r="Q1089" t="n">
        <v>202.81</v>
      </c>
      <c r="R1089" t="n">
        <v>20.19</v>
      </c>
      <c r="S1089" t="n">
        <v>13.89</v>
      </c>
      <c r="T1089" t="n">
        <v>1468.38</v>
      </c>
      <c r="U1089" t="n">
        <v>0.6899999999999999</v>
      </c>
      <c r="V1089" t="n">
        <v>0.76</v>
      </c>
      <c r="W1089" t="n">
        <v>0.65</v>
      </c>
      <c r="X1089" t="n">
        <v>0.08</v>
      </c>
      <c r="Y1089" t="n">
        <v>1</v>
      </c>
      <c r="Z1089" t="n">
        <v>10</v>
      </c>
    </row>
    <row r="1090">
      <c r="A1090" t="n">
        <v>57</v>
      </c>
      <c r="B1090" t="n">
        <v>115</v>
      </c>
      <c r="C1090" t="inlineStr">
        <is>
          <t xml:space="preserve">CONCLUIDO	</t>
        </is>
      </c>
      <c r="D1090" t="n">
        <v>12.5139</v>
      </c>
      <c r="E1090" t="n">
        <v>7.99</v>
      </c>
      <c r="F1090" t="n">
        <v>5.11</v>
      </c>
      <c r="G1090" t="n">
        <v>61.33</v>
      </c>
      <c r="H1090" t="n">
        <v>1.1</v>
      </c>
      <c r="I1090" t="n">
        <v>5</v>
      </c>
      <c r="J1090" t="n">
        <v>247.46</v>
      </c>
      <c r="K1090" t="n">
        <v>56.94</v>
      </c>
      <c r="L1090" t="n">
        <v>15.25</v>
      </c>
      <c r="M1090" t="n">
        <v>3</v>
      </c>
      <c r="N1090" t="n">
        <v>60.26</v>
      </c>
      <c r="O1090" t="n">
        <v>30753.68</v>
      </c>
      <c r="P1090" t="n">
        <v>69.88</v>
      </c>
      <c r="Q1090" t="n">
        <v>202.81</v>
      </c>
      <c r="R1090" t="n">
        <v>19.95</v>
      </c>
      <c r="S1090" t="n">
        <v>13.89</v>
      </c>
      <c r="T1090" t="n">
        <v>1349.12</v>
      </c>
      <c r="U1090" t="n">
        <v>0.7</v>
      </c>
      <c r="V1090" t="n">
        <v>0.76</v>
      </c>
      <c r="W1090" t="n">
        <v>0.64</v>
      </c>
      <c r="X1090" t="n">
        <v>0.07000000000000001</v>
      </c>
      <c r="Y1090" t="n">
        <v>1</v>
      </c>
      <c r="Z1090" t="n">
        <v>10</v>
      </c>
    </row>
    <row r="1091">
      <c r="A1091" t="n">
        <v>58</v>
      </c>
      <c r="B1091" t="n">
        <v>115</v>
      </c>
      <c r="C1091" t="inlineStr">
        <is>
          <t xml:space="preserve">CONCLUIDO	</t>
        </is>
      </c>
      <c r="D1091" t="n">
        <v>12.5083</v>
      </c>
      <c r="E1091" t="n">
        <v>7.99</v>
      </c>
      <c r="F1091" t="n">
        <v>5.11</v>
      </c>
      <c r="G1091" t="n">
        <v>61.37</v>
      </c>
      <c r="H1091" t="n">
        <v>1.11</v>
      </c>
      <c r="I1091" t="n">
        <v>5</v>
      </c>
      <c r="J1091" t="n">
        <v>247.9</v>
      </c>
      <c r="K1091" t="n">
        <v>56.94</v>
      </c>
      <c r="L1091" t="n">
        <v>15.5</v>
      </c>
      <c r="M1091" t="n">
        <v>3</v>
      </c>
      <c r="N1091" t="n">
        <v>60.46</v>
      </c>
      <c r="O1091" t="n">
        <v>30808.68</v>
      </c>
      <c r="P1091" t="n">
        <v>69.58</v>
      </c>
      <c r="Q1091" t="n">
        <v>202.81</v>
      </c>
      <c r="R1091" t="n">
        <v>19.95</v>
      </c>
      <c r="S1091" t="n">
        <v>13.89</v>
      </c>
      <c r="T1091" t="n">
        <v>1350.65</v>
      </c>
      <c r="U1091" t="n">
        <v>0.7</v>
      </c>
      <c r="V1091" t="n">
        <v>0.76</v>
      </c>
      <c r="W1091" t="n">
        <v>0.65</v>
      </c>
      <c r="X1091" t="n">
        <v>0.08</v>
      </c>
      <c r="Y1091" t="n">
        <v>1</v>
      </c>
      <c r="Z1091" t="n">
        <v>10</v>
      </c>
    </row>
    <row r="1092">
      <c r="A1092" t="n">
        <v>59</v>
      </c>
      <c r="B1092" t="n">
        <v>115</v>
      </c>
      <c r="C1092" t="inlineStr">
        <is>
          <t xml:space="preserve">CONCLUIDO	</t>
        </is>
      </c>
      <c r="D1092" t="n">
        <v>12.5065</v>
      </c>
      <c r="E1092" t="n">
        <v>8</v>
      </c>
      <c r="F1092" t="n">
        <v>5.12</v>
      </c>
      <c r="G1092" t="n">
        <v>61.39</v>
      </c>
      <c r="H1092" t="n">
        <v>1.13</v>
      </c>
      <c r="I1092" t="n">
        <v>5</v>
      </c>
      <c r="J1092" t="n">
        <v>248.35</v>
      </c>
      <c r="K1092" t="n">
        <v>56.94</v>
      </c>
      <c r="L1092" t="n">
        <v>15.75</v>
      </c>
      <c r="M1092" t="n">
        <v>3</v>
      </c>
      <c r="N1092" t="n">
        <v>60.66</v>
      </c>
      <c r="O1092" t="n">
        <v>30863.74</v>
      </c>
      <c r="P1092" t="n">
        <v>69.29000000000001</v>
      </c>
      <c r="Q1092" t="n">
        <v>202.81</v>
      </c>
      <c r="R1092" t="n">
        <v>20.01</v>
      </c>
      <c r="S1092" t="n">
        <v>13.89</v>
      </c>
      <c r="T1092" t="n">
        <v>1381.86</v>
      </c>
      <c r="U1092" t="n">
        <v>0.6899999999999999</v>
      </c>
      <c r="V1092" t="n">
        <v>0.76</v>
      </c>
      <c r="W1092" t="n">
        <v>0.65</v>
      </c>
      <c r="X1092" t="n">
        <v>0.08</v>
      </c>
      <c r="Y1092" t="n">
        <v>1</v>
      </c>
      <c r="Z1092" t="n">
        <v>10</v>
      </c>
    </row>
    <row r="1093">
      <c r="A1093" t="n">
        <v>60</v>
      </c>
      <c r="B1093" t="n">
        <v>115</v>
      </c>
      <c r="C1093" t="inlineStr">
        <is>
          <t xml:space="preserve">CONCLUIDO	</t>
        </is>
      </c>
      <c r="D1093" t="n">
        <v>12.4974</v>
      </c>
      <c r="E1093" t="n">
        <v>8</v>
      </c>
      <c r="F1093" t="n">
        <v>5.12</v>
      </c>
      <c r="G1093" t="n">
        <v>61.46</v>
      </c>
      <c r="H1093" t="n">
        <v>1.14</v>
      </c>
      <c r="I1093" t="n">
        <v>5</v>
      </c>
      <c r="J1093" t="n">
        <v>248.79</v>
      </c>
      <c r="K1093" t="n">
        <v>56.94</v>
      </c>
      <c r="L1093" t="n">
        <v>16</v>
      </c>
      <c r="M1093" t="n">
        <v>3</v>
      </c>
      <c r="N1093" t="n">
        <v>60.85</v>
      </c>
      <c r="O1093" t="n">
        <v>30918.88</v>
      </c>
      <c r="P1093" t="n">
        <v>69.31999999999999</v>
      </c>
      <c r="Q1093" t="n">
        <v>202.81</v>
      </c>
      <c r="R1093" t="n">
        <v>20.24</v>
      </c>
      <c r="S1093" t="n">
        <v>13.89</v>
      </c>
      <c r="T1093" t="n">
        <v>1495.27</v>
      </c>
      <c r="U1093" t="n">
        <v>0.6899999999999999</v>
      </c>
      <c r="V1093" t="n">
        <v>0.76</v>
      </c>
      <c r="W1093" t="n">
        <v>0.65</v>
      </c>
      <c r="X1093" t="n">
        <v>0.08</v>
      </c>
      <c r="Y1093" t="n">
        <v>1</v>
      </c>
      <c r="Z1093" t="n">
        <v>10</v>
      </c>
    </row>
    <row r="1094">
      <c r="A1094" t="n">
        <v>61</v>
      </c>
      <c r="B1094" t="n">
        <v>115</v>
      </c>
      <c r="C1094" t="inlineStr">
        <is>
          <t xml:space="preserve">CONCLUIDO	</t>
        </is>
      </c>
      <c r="D1094" t="n">
        <v>12.5009</v>
      </c>
      <c r="E1094" t="n">
        <v>8</v>
      </c>
      <c r="F1094" t="n">
        <v>5.12</v>
      </c>
      <c r="G1094" t="n">
        <v>61.43</v>
      </c>
      <c r="H1094" t="n">
        <v>1.16</v>
      </c>
      <c r="I1094" t="n">
        <v>5</v>
      </c>
      <c r="J1094" t="n">
        <v>249.24</v>
      </c>
      <c r="K1094" t="n">
        <v>56.94</v>
      </c>
      <c r="L1094" t="n">
        <v>16.25</v>
      </c>
      <c r="M1094" t="n">
        <v>3</v>
      </c>
      <c r="N1094" t="n">
        <v>61.05</v>
      </c>
      <c r="O1094" t="n">
        <v>30974.09</v>
      </c>
      <c r="P1094" t="n">
        <v>68.90000000000001</v>
      </c>
      <c r="Q1094" t="n">
        <v>202.81</v>
      </c>
      <c r="R1094" t="n">
        <v>20.12</v>
      </c>
      <c r="S1094" t="n">
        <v>13.89</v>
      </c>
      <c r="T1094" t="n">
        <v>1436.12</v>
      </c>
      <c r="U1094" t="n">
        <v>0.6899999999999999</v>
      </c>
      <c r="V1094" t="n">
        <v>0.76</v>
      </c>
      <c r="W1094" t="n">
        <v>0.65</v>
      </c>
      <c r="X1094" t="n">
        <v>0.08</v>
      </c>
      <c r="Y1094" t="n">
        <v>1</v>
      </c>
      <c r="Z1094" t="n">
        <v>10</v>
      </c>
    </row>
    <row r="1095">
      <c r="A1095" t="n">
        <v>62</v>
      </c>
      <c r="B1095" t="n">
        <v>115</v>
      </c>
      <c r="C1095" t="inlineStr">
        <is>
          <t xml:space="preserve">CONCLUIDO	</t>
        </is>
      </c>
      <c r="D1095" t="n">
        <v>12.6081</v>
      </c>
      <c r="E1095" t="n">
        <v>7.93</v>
      </c>
      <c r="F1095" t="n">
        <v>5.09</v>
      </c>
      <c r="G1095" t="n">
        <v>76.42</v>
      </c>
      <c r="H1095" t="n">
        <v>1.18</v>
      </c>
      <c r="I1095" t="n">
        <v>4</v>
      </c>
      <c r="J1095" t="n">
        <v>249.69</v>
      </c>
      <c r="K1095" t="n">
        <v>56.94</v>
      </c>
      <c r="L1095" t="n">
        <v>16.5</v>
      </c>
      <c r="M1095" t="n">
        <v>2</v>
      </c>
      <c r="N1095" t="n">
        <v>61.25</v>
      </c>
      <c r="O1095" t="n">
        <v>31029.37</v>
      </c>
      <c r="P1095" t="n">
        <v>68.38</v>
      </c>
      <c r="Q1095" t="n">
        <v>202.81</v>
      </c>
      <c r="R1095" t="n">
        <v>19.32</v>
      </c>
      <c r="S1095" t="n">
        <v>13.89</v>
      </c>
      <c r="T1095" t="n">
        <v>1041.78</v>
      </c>
      <c r="U1095" t="n">
        <v>0.72</v>
      </c>
      <c r="V1095" t="n">
        <v>0.76</v>
      </c>
      <c r="W1095" t="n">
        <v>0.65</v>
      </c>
      <c r="X1095" t="n">
        <v>0.06</v>
      </c>
      <c r="Y1095" t="n">
        <v>1</v>
      </c>
      <c r="Z1095" t="n">
        <v>10</v>
      </c>
    </row>
    <row r="1096">
      <c r="A1096" t="n">
        <v>63</v>
      </c>
      <c r="B1096" t="n">
        <v>115</v>
      </c>
      <c r="C1096" t="inlineStr">
        <is>
          <t xml:space="preserve">CONCLUIDO	</t>
        </is>
      </c>
      <c r="D1096" t="n">
        <v>12.6055</v>
      </c>
      <c r="E1096" t="n">
        <v>7.93</v>
      </c>
      <c r="F1096" t="n">
        <v>5.1</v>
      </c>
      <c r="G1096" t="n">
        <v>76.45</v>
      </c>
      <c r="H1096" t="n">
        <v>1.19</v>
      </c>
      <c r="I1096" t="n">
        <v>4</v>
      </c>
      <c r="J1096" t="n">
        <v>250.14</v>
      </c>
      <c r="K1096" t="n">
        <v>56.94</v>
      </c>
      <c r="L1096" t="n">
        <v>16.75</v>
      </c>
      <c r="M1096" t="n">
        <v>2</v>
      </c>
      <c r="N1096" t="n">
        <v>61.45</v>
      </c>
      <c r="O1096" t="n">
        <v>31084.72</v>
      </c>
      <c r="P1096" t="n">
        <v>68.48999999999999</v>
      </c>
      <c r="Q1096" t="n">
        <v>202.81</v>
      </c>
      <c r="R1096" t="n">
        <v>19.43</v>
      </c>
      <c r="S1096" t="n">
        <v>13.89</v>
      </c>
      <c r="T1096" t="n">
        <v>1095.85</v>
      </c>
      <c r="U1096" t="n">
        <v>0.71</v>
      </c>
      <c r="V1096" t="n">
        <v>0.76</v>
      </c>
      <c r="W1096" t="n">
        <v>0.64</v>
      </c>
      <c r="X1096" t="n">
        <v>0.06</v>
      </c>
      <c r="Y1096" t="n">
        <v>1</v>
      </c>
      <c r="Z1096" t="n">
        <v>10</v>
      </c>
    </row>
    <row r="1097">
      <c r="A1097" t="n">
        <v>64</v>
      </c>
      <c r="B1097" t="n">
        <v>115</v>
      </c>
      <c r="C1097" t="inlineStr">
        <is>
          <t xml:space="preserve">CONCLUIDO	</t>
        </is>
      </c>
      <c r="D1097" t="n">
        <v>12.6077</v>
      </c>
      <c r="E1097" t="n">
        <v>7.93</v>
      </c>
      <c r="F1097" t="n">
        <v>5.1</v>
      </c>
      <c r="G1097" t="n">
        <v>76.43000000000001</v>
      </c>
      <c r="H1097" t="n">
        <v>1.21</v>
      </c>
      <c r="I1097" t="n">
        <v>4</v>
      </c>
      <c r="J1097" t="n">
        <v>250.59</v>
      </c>
      <c r="K1097" t="n">
        <v>56.94</v>
      </c>
      <c r="L1097" t="n">
        <v>17</v>
      </c>
      <c r="M1097" t="n">
        <v>2</v>
      </c>
      <c r="N1097" t="n">
        <v>61.65</v>
      </c>
      <c r="O1097" t="n">
        <v>31140.15</v>
      </c>
      <c r="P1097" t="n">
        <v>68.73</v>
      </c>
      <c r="Q1097" t="n">
        <v>202.81</v>
      </c>
      <c r="R1097" t="n">
        <v>19.45</v>
      </c>
      <c r="S1097" t="n">
        <v>13.89</v>
      </c>
      <c r="T1097" t="n">
        <v>1106.8</v>
      </c>
      <c r="U1097" t="n">
        <v>0.71</v>
      </c>
      <c r="V1097" t="n">
        <v>0.76</v>
      </c>
      <c r="W1097" t="n">
        <v>0.64</v>
      </c>
      <c r="X1097" t="n">
        <v>0.06</v>
      </c>
      <c r="Y1097" t="n">
        <v>1</v>
      </c>
      <c r="Z1097" t="n">
        <v>10</v>
      </c>
    </row>
    <row r="1098">
      <c r="A1098" t="n">
        <v>65</v>
      </c>
      <c r="B1098" t="n">
        <v>115</v>
      </c>
      <c r="C1098" t="inlineStr">
        <is>
          <t xml:space="preserve">CONCLUIDO	</t>
        </is>
      </c>
      <c r="D1098" t="n">
        <v>12.6037</v>
      </c>
      <c r="E1098" t="n">
        <v>7.93</v>
      </c>
      <c r="F1098" t="n">
        <v>5.1</v>
      </c>
      <c r="G1098" t="n">
        <v>76.47</v>
      </c>
      <c r="H1098" t="n">
        <v>1.22</v>
      </c>
      <c r="I1098" t="n">
        <v>4</v>
      </c>
      <c r="J1098" t="n">
        <v>251.04</v>
      </c>
      <c r="K1098" t="n">
        <v>56.94</v>
      </c>
      <c r="L1098" t="n">
        <v>17.25</v>
      </c>
      <c r="M1098" t="n">
        <v>2</v>
      </c>
      <c r="N1098" t="n">
        <v>61.85</v>
      </c>
      <c r="O1098" t="n">
        <v>31195.65</v>
      </c>
      <c r="P1098" t="n">
        <v>68.79000000000001</v>
      </c>
      <c r="Q1098" t="n">
        <v>202.81</v>
      </c>
      <c r="R1098" t="n">
        <v>19.5</v>
      </c>
      <c r="S1098" t="n">
        <v>13.89</v>
      </c>
      <c r="T1098" t="n">
        <v>1127.6</v>
      </c>
      <c r="U1098" t="n">
        <v>0.71</v>
      </c>
      <c r="V1098" t="n">
        <v>0.76</v>
      </c>
      <c r="W1098" t="n">
        <v>0.64</v>
      </c>
      <c r="X1098" t="n">
        <v>0.06</v>
      </c>
      <c r="Y1098" t="n">
        <v>1</v>
      </c>
      <c r="Z1098" t="n">
        <v>10</v>
      </c>
    </row>
    <row r="1099">
      <c r="A1099" t="n">
        <v>66</v>
      </c>
      <c r="B1099" t="n">
        <v>115</v>
      </c>
      <c r="C1099" t="inlineStr">
        <is>
          <t xml:space="preserve">CONCLUIDO	</t>
        </is>
      </c>
      <c r="D1099" t="n">
        <v>12.6011</v>
      </c>
      <c r="E1099" t="n">
        <v>7.94</v>
      </c>
      <c r="F1099" t="n">
        <v>5.1</v>
      </c>
      <c r="G1099" t="n">
        <v>76.48999999999999</v>
      </c>
      <c r="H1099" t="n">
        <v>1.24</v>
      </c>
      <c r="I1099" t="n">
        <v>4</v>
      </c>
      <c r="J1099" t="n">
        <v>251.49</v>
      </c>
      <c r="K1099" t="n">
        <v>56.94</v>
      </c>
      <c r="L1099" t="n">
        <v>17.5</v>
      </c>
      <c r="M1099" t="n">
        <v>2</v>
      </c>
      <c r="N1099" t="n">
        <v>62.05</v>
      </c>
      <c r="O1099" t="n">
        <v>31251.22</v>
      </c>
      <c r="P1099" t="n">
        <v>68.98</v>
      </c>
      <c r="Q1099" t="n">
        <v>202.81</v>
      </c>
      <c r="R1099" t="n">
        <v>19.61</v>
      </c>
      <c r="S1099" t="n">
        <v>13.89</v>
      </c>
      <c r="T1099" t="n">
        <v>1185.3</v>
      </c>
      <c r="U1099" t="n">
        <v>0.71</v>
      </c>
      <c r="V1099" t="n">
        <v>0.76</v>
      </c>
      <c r="W1099" t="n">
        <v>0.64</v>
      </c>
      <c r="X1099" t="n">
        <v>0.06</v>
      </c>
      <c r="Y1099" t="n">
        <v>1</v>
      </c>
      <c r="Z1099" t="n">
        <v>10</v>
      </c>
    </row>
    <row r="1100">
      <c r="A1100" t="n">
        <v>67</v>
      </c>
      <c r="B1100" t="n">
        <v>115</v>
      </c>
      <c r="C1100" t="inlineStr">
        <is>
          <t xml:space="preserve">CONCLUIDO	</t>
        </is>
      </c>
      <c r="D1100" t="n">
        <v>12.6015</v>
      </c>
      <c r="E1100" t="n">
        <v>7.94</v>
      </c>
      <c r="F1100" t="n">
        <v>5.1</v>
      </c>
      <c r="G1100" t="n">
        <v>76.48999999999999</v>
      </c>
      <c r="H1100" t="n">
        <v>1.25</v>
      </c>
      <c r="I1100" t="n">
        <v>4</v>
      </c>
      <c r="J1100" t="n">
        <v>251.94</v>
      </c>
      <c r="K1100" t="n">
        <v>56.94</v>
      </c>
      <c r="L1100" t="n">
        <v>17.75</v>
      </c>
      <c r="M1100" t="n">
        <v>2</v>
      </c>
      <c r="N1100" t="n">
        <v>62.25</v>
      </c>
      <c r="O1100" t="n">
        <v>31306.86</v>
      </c>
      <c r="P1100" t="n">
        <v>68.92</v>
      </c>
      <c r="Q1100" t="n">
        <v>202.81</v>
      </c>
      <c r="R1100" t="n">
        <v>19.6</v>
      </c>
      <c r="S1100" t="n">
        <v>13.89</v>
      </c>
      <c r="T1100" t="n">
        <v>1181.65</v>
      </c>
      <c r="U1100" t="n">
        <v>0.71</v>
      </c>
      <c r="V1100" t="n">
        <v>0.76</v>
      </c>
      <c r="W1100" t="n">
        <v>0.64</v>
      </c>
      <c r="X1100" t="n">
        <v>0.06</v>
      </c>
      <c r="Y1100" t="n">
        <v>1</v>
      </c>
      <c r="Z1100" t="n">
        <v>10</v>
      </c>
    </row>
    <row r="1101">
      <c r="A1101" t="n">
        <v>68</v>
      </c>
      <c r="B1101" t="n">
        <v>115</v>
      </c>
      <c r="C1101" t="inlineStr">
        <is>
          <t xml:space="preserve">CONCLUIDO	</t>
        </is>
      </c>
      <c r="D1101" t="n">
        <v>12.6002</v>
      </c>
      <c r="E1101" t="n">
        <v>7.94</v>
      </c>
      <c r="F1101" t="n">
        <v>5.1</v>
      </c>
      <c r="G1101" t="n">
        <v>76.5</v>
      </c>
      <c r="H1101" t="n">
        <v>1.27</v>
      </c>
      <c r="I1101" t="n">
        <v>4</v>
      </c>
      <c r="J1101" t="n">
        <v>252.39</v>
      </c>
      <c r="K1101" t="n">
        <v>56.94</v>
      </c>
      <c r="L1101" t="n">
        <v>18</v>
      </c>
      <c r="M1101" t="n">
        <v>2</v>
      </c>
      <c r="N1101" t="n">
        <v>62.45</v>
      </c>
      <c r="O1101" t="n">
        <v>31362.58</v>
      </c>
      <c r="P1101" t="n">
        <v>68.78</v>
      </c>
      <c r="Q1101" t="n">
        <v>202.81</v>
      </c>
      <c r="R1101" t="n">
        <v>19.65</v>
      </c>
      <c r="S1101" t="n">
        <v>13.89</v>
      </c>
      <c r="T1101" t="n">
        <v>1206.46</v>
      </c>
      <c r="U1101" t="n">
        <v>0.71</v>
      </c>
      <c r="V1101" t="n">
        <v>0.76</v>
      </c>
      <c r="W1101" t="n">
        <v>0.64</v>
      </c>
      <c r="X1101" t="n">
        <v>0.06</v>
      </c>
      <c r="Y1101" t="n">
        <v>1</v>
      </c>
      <c r="Z1101" t="n">
        <v>10</v>
      </c>
    </row>
    <row r="1102">
      <c r="A1102" t="n">
        <v>69</v>
      </c>
      <c r="B1102" t="n">
        <v>115</v>
      </c>
      <c r="C1102" t="inlineStr">
        <is>
          <t xml:space="preserve">CONCLUIDO	</t>
        </is>
      </c>
      <c r="D1102" t="n">
        <v>12.6077</v>
      </c>
      <c r="E1102" t="n">
        <v>7.93</v>
      </c>
      <c r="F1102" t="n">
        <v>5.1</v>
      </c>
      <c r="G1102" t="n">
        <v>76.43000000000001</v>
      </c>
      <c r="H1102" t="n">
        <v>1.28</v>
      </c>
      <c r="I1102" t="n">
        <v>4</v>
      </c>
      <c r="J1102" t="n">
        <v>252.84</v>
      </c>
      <c r="K1102" t="n">
        <v>56.94</v>
      </c>
      <c r="L1102" t="n">
        <v>18.25</v>
      </c>
      <c r="M1102" t="n">
        <v>2</v>
      </c>
      <c r="N1102" t="n">
        <v>62.65</v>
      </c>
      <c r="O1102" t="n">
        <v>31418.38</v>
      </c>
      <c r="P1102" t="n">
        <v>68.73</v>
      </c>
      <c r="Q1102" t="n">
        <v>202.81</v>
      </c>
      <c r="R1102" t="n">
        <v>19.41</v>
      </c>
      <c r="S1102" t="n">
        <v>13.89</v>
      </c>
      <c r="T1102" t="n">
        <v>1087.26</v>
      </c>
      <c r="U1102" t="n">
        <v>0.72</v>
      </c>
      <c r="V1102" t="n">
        <v>0.76</v>
      </c>
      <c r="W1102" t="n">
        <v>0.64</v>
      </c>
      <c r="X1102" t="n">
        <v>0.06</v>
      </c>
      <c r="Y1102" t="n">
        <v>1</v>
      </c>
      <c r="Z1102" t="n">
        <v>10</v>
      </c>
    </row>
    <row r="1103">
      <c r="A1103" t="n">
        <v>70</v>
      </c>
      <c r="B1103" t="n">
        <v>115</v>
      </c>
      <c r="C1103" t="inlineStr">
        <is>
          <t xml:space="preserve">CONCLUIDO	</t>
        </is>
      </c>
      <c r="D1103" t="n">
        <v>12.6028</v>
      </c>
      <c r="E1103" t="n">
        <v>7.93</v>
      </c>
      <c r="F1103" t="n">
        <v>5.1</v>
      </c>
      <c r="G1103" t="n">
        <v>76.47</v>
      </c>
      <c r="H1103" t="n">
        <v>1.3</v>
      </c>
      <c r="I1103" t="n">
        <v>4</v>
      </c>
      <c r="J1103" t="n">
        <v>253.3</v>
      </c>
      <c r="K1103" t="n">
        <v>56.94</v>
      </c>
      <c r="L1103" t="n">
        <v>18.5</v>
      </c>
      <c r="M1103" t="n">
        <v>2</v>
      </c>
      <c r="N1103" t="n">
        <v>62.86</v>
      </c>
      <c r="O1103" t="n">
        <v>31474.25</v>
      </c>
      <c r="P1103" t="n">
        <v>68.66</v>
      </c>
      <c r="Q1103" t="n">
        <v>202.81</v>
      </c>
      <c r="R1103" t="n">
        <v>19.49</v>
      </c>
      <c r="S1103" t="n">
        <v>13.89</v>
      </c>
      <c r="T1103" t="n">
        <v>1125.3</v>
      </c>
      <c r="U1103" t="n">
        <v>0.71</v>
      </c>
      <c r="V1103" t="n">
        <v>0.76</v>
      </c>
      <c r="W1103" t="n">
        <v>0.64</v>
      </c>
      <c r="X1103" t="n">
        <v>0.06</v>
      </c>
      <c r="Y1103" t="n">
        <v>1</v>
      </c>
      <c r="Z1103" t="n">
        <v>10</v>
      </c>
    </row>
    <row r="1104">
      <c r="A1104" t="n">
        <v>71</v>
      </c>
      <c r="B1104" t="n">
        <v>115</v>
      </c>
      <c r="C1104" t="inlineStr">
        <is>
          <t xml:space="preserve">CONCLUIDO	</t>
        </is>
      </c>
      <c r="D1104" t="n">
        <v>12.6006</v>
      </c>
      <c r="E1104" t="n">
        <v>7.94</v>
      </c>
      <c r="F1104" t="n">
        <v>5.1</v>
      </c>
      <c r="G1104" t="n">
        <v>76.5</v>
      </c>
      <c r="H1104" t="n">
        <v>1.31</v>
      </c>
      <c r="I1104" t="n">
        <v>4</v>
      </c>
      <c r="J1104" t="n">
        <v>253.75</v>
      </c>
      <c r="K1104" t="n">
        <v>56.94</v>
      </c>
      <c r="L1104" t="n">
        <v>18.75</v>
      </c>
      <c r="M1104" t="n">
        <v>2</v>
      </c>
      <c r="N1104" t="n">
        <v>63.06</v>
      </c>
      <c r="O1104" t="n">
        <v>31530.19</v>
      </c>
      <c r="P1104" t="n">
        <v>68.45</v>
      </c>
      <c r="Q1104" t="n">
        <v>202.81</v>
      </c>
      <c r="R1104" t="n">
        <v>19.45</v>
      </c>
      <c r="S1104" t="n">
        <v>13.89</v>
      </c>
      <c r="T1104" t="n">
        <v>1106.33</v>
      </c>
      <c r="U1104" t="n">
        <v>0.71</v>
      </c>
      <c r="V1104" t="n">
        <v>0.76</v>
      </c>
      <c r="W1104" t="n">
        <v>0.65</v>
      </c>
      <c r="X1104" t="n">
        <v>0.06</v>
      </c>
      <c r="Y1104" t="n">
        <v>1</v>
      </c>
      <c r="Z1104" t="n">
        <v>10</v>
      </c>
    </row>
    <row r="1105">
      <c r="A1105" t="n">
        <v>72</v>
      </c>
      <c r="B1105" t="n">
        <v>115</v>
      </c>
      <c r="C1105" t="inlineStr">
        <is>
          <t xml:space="preserve">CONCLUIDO	</t>
        </is>
      </c>
      <c r="D1105" t="n">
        <v>12.605</v>
      </c>
      <c r="E1105" t="n">
        <v>7.93</v>
      </c>
      <c r="F1105" t="n">
        <v>5.1</v>
      </c>
      <c r="G1105" t="n">
        <v>76.45</v>
      </c>
      <c r="H1105" t="n">
        <v>1.33</v>
      </c>
      <c r="I1105" t="n">
        <v>4</v>
      </c>
      <c r="J1105" t="n">
        <v>254.21</v>
      </c>
      <c r="K1105" t="n">
        <v>56.94</v>
      </c>
      <c r="L1105" t="n">
        <v>19</v>
      </c>
      <c r="M1105" t="n">
        <v>2</v>
      </c>
      <c r="N1105" t="n">
        <v>63.26</v>
      </c>
      <c r="O1105" t="n">
        <v>31586.21</v>
      </c>
      <c r="P1105" t="n">
        <v>68.13</v>
      </c>
      <c r="Q1105" t="n">
        <v>202.81</v>
      </c>
      <c r="R1105" t="n">
        <v>19.5</v>
      </c>
      <c r="S1105" t="n">
        <v>13.89</v>
      </c>
      <c r="T1105" t="n">
        <v>1129.02</v>
      </c>
      <c r="U1105" t="n">
        <v>0.71</v>
      </c>
      <c r="V1105" t="n">
        <v>0.76</v>
      </c>
      <c r="W1105" t="n">
        <v>0.64</v>
      </c>
      <c r="X1105" t="n">
        <v>0.06</v>
      </c>
      <c r="Y1105" t="n">
        <v>1</v>
      </c>
      <c r="Z1105" t="n">
        <v>10</v>
      </c>
    </row>
    <row r="1106">
      <c r="A1106" t="n">
        <v>73</v>
      </c>
      <c r="B1106" t="n">
        <v>115</v>
      </c>
      <c r="C1106" t="inlineStr">
        <is>
          <t xml:space="preserve">CONCLUIDO	</t>
        </is>
      </c>
      <c r="D1106" t="n">
        <v>12.6099</v>
      </c>
      <c r="E1106" t="n">
        <v>7.93</v>
      </c>
      <c r="F1106" t="n">
        <v>5.09</v>
      </c>
      <c r="G1106" t="n">
        <v>76.41</v>
      </c>
      <c r="H1106" t="n">
        <v>1.34</v>
      </c>
      <c r="I1106" t="n">
        <v>4</v>
      </c>
      <c r="J1106" t="n">
        <v>254.66</v>
      </c>
      <c r="K1106" t="n">
        <v>56.94</v>
      </c>
      <c r="L1106" t="n">
        <v>19.25</v>
      </c>
      <c r="M1106" t="n">
        <v>2</v>
      </c>
      <c r="N1106" t="n">
        <v>63.47</v>
      </c>
      <c r="O1106" t="n">
        <v>31642.3</v>
      </c>
      <c r="P1106" t="n">
        <v>67.90000000000001</v>
      </c>
      <c r="Q1106" t="n">
        <v>202.82</v>
      </c>
      <c r="R1106" t="n">
        <v>19.36</v>
      </c>
      <c r="S1106" t="n">
        <v>13.89</v>
      </c>
      <c r="T1106" t="n">
        <v>1061.77</v>
      </c>
      <c r="U1106" t="n">
        <v>0.72</v>
      </c>
      <c r="V1106" t="n">
        <v>0.76</v>
      </c>
      <c r="W1106" t="n">
        <v>0.64</v>
      </c>
      <c r="X1106" t="n">
        <v>0.06</v>
      </c>
      <c r="Y1106" t="n">
        <v>1</v>
      </c>
      <c r="Z1106" t="n">
        <v>10</v>
      </c>
    </row>
    <row r="1107">
      <c r="A1107" t="n">
        <v>74</v>
      </c>
      <c r="B1107" t="n">
        <v>115</v>
      </c>
      <c r="C1107" t="inlineStr">
        <is>
          <t xml:space="preserve">CONCLUIDO	</t>
        </is>
      </c>
      <c r="D1107" t="n">
        <v>12.6125</v>
      </c>
      <c r="E1107" t="n">
        <v>7.93</v>
      </c>
      <c r="F1107" t="n">
        <v>5.09</v>
      </c>
      <c r="G1107" t="n">
        <v>76.38</v>
      </c>
      <c r="H1107" t="n">
        <v>1.36</v>
      </c>
      <c r="I1107" t="n">
        <v>4</v>
      </c>
      <c r="J1107" t="n">
        <v>255.12</v>
      </c>
      <c r="K1107" t="n">
        <v>56.94</v>
      </c>
      <c r="L1107" t="n">
        <v>19.5</v>
      </c>
      <c r="M1107" t="n">
        <v>2</v>
      </c>
      <c r="N1107" t="n">
        <v>63.67</v>
      </c>
      <c r="O1107" t="n">
        <v>31698.47</v>
      </c>
      <c r="P1107" t="n">
        <v>67.70999999999999</v>
      </c>
      <c r="Q1107" t="n">
        <v>202.81</v>
      </c>
      <c r="R1107" t="n">
        <v>19.35</v>
      </c>
      <c r="S1107" t="n">
        <v>13.89</v>
      </c>
      <c r="T1107" t="n">
        <v>1052.75</v>
      </c>
      <c r="U1107" t="n">
        <v>0.72</v>
      </c>
      <c r="V1107" t="n">
        <v>0.76</v>
      </c>
      <c r="W1107" t="n">
        <v>0.64</v>
      </c>
      <c r="X1107" t="n">
        <v>0.05</v>
      </c>
      <c r="Y1107" t="n">
        <v>1</v>
      </c>
      <c r="Z1107" t="n">
        <v>10</v>
      </c>
    </row>
    <row r="1108">
      <c r="A1108" t="n">
        <v>75</v>
      </c>
      <c r="B1108" t="n">
        <v>115</v>
      </c>
      <c r="C1108" t="inlineStr">
        <is>
          <t xml:space="preserve">CONCLUIDO	</t>
        </is>
      </c>
      <c r="D1108" t="n">
        <v>12.6117</v>
      </c>
      <c r="E1108" t="n">
        <v>7.93</v>
      </c>
      <c r="F1108" t="n">
        <v>5.09</v>
      </c>
      <c r="G1108" t="n">
        <v>76.39</v>
      </c>
      <c r="H1108" t="n">
        <v>1.37</v>
      </c>
      <c r="I1108" t="n">
        <v>4</v>
      </c>
      <c r="J1108" t="n">
        <v>255.57</v>
      </c>
      <c r="K1108" t="n">
        <v>56.94</v>
      </c>
      <c r="L1108" t="n">
        <v>19.75</v>
      </c>
      <c r="M1108" t="n">
        <v>2</v>
      </c>
      <c r="N1108" t="n">
        <v>63.88</v>
      </c>
      <c r="O1108" t="n">
        <v>31754.72</v>
      </c>
      <c r="P1108" t="n">
        <v>67.45999999999999</v>
      </c>
      <c r="Q1108" t="n">
        <v>202.81</v>
      </c>
      <c r="R1108" t="n">
        <v>19.3</v>
      </c>
      <c r="S1108" t="n">
        <v>13.89</v>
      </c>
      <c r="T1108" t="n">
        <v>1029.45</v>
      </c>
      <c r="U1108" t="n">
        <v>0.72</v>
      </c>
      <c r="V1108" t="n">
        <v>0.76</v>
      </c>
      <c r="W1108" t="n">
        <v>0.64</v>
      </c>
      <c r="X1108" t="n">
        <v>0.05</v>
      </c>
      <c r="Y1108" t="n">
        <v>1</v>
      </c>
      <c r="Z1108" t="n">
        <v>10</v>
      </c>
    </row>
    <row r="1109">
      <c r="A1109" t="n">
        <v>76</v>
      </c>
      <c r="B1109" t="n">
        <v>115</v>
      </c>
      <c r="C1109" t="inlineStr">
        <is>
          <t xml:space="preserve">CONCLUIDO	</t>
        </is>
      </c>
      <c r="D1109" t="n">
        <v>12.6042</v>
      </c>
      <c r="E1109" t="n">
        <v>7.93</v>
      </c>
      <c r="F1109" t="n">
        <v>5.1</v>
      </c>
      <c r="G1109" t="n">
        <v>76.45999999999999</v>
      </c>
      <c r="H1109" t="n">
        <v>1.39</v>
      </c>
      <c r="I1109" t="n">
        <v>4</v>
      </c>
      <c r="J1109" t="n">
        <v>256.03</v>
      </c>
      <c r="K1109" t="n">
        <v>56.94</v>
      </c>
      <c r="L1109" t="n">
        <v>20</v>
      </c>
      <c r="M1109" t="n">
        <v>2</v>
      </c>
      <c r="N1109" t="n">
        <v>64.09</v>
      </c>
      <c r="O1109" t="n">
        <v>31811.04</v>
      </c>
      <c r="P1109" t="n">
        <v>67.23999999999999</v>
      </c>
      <c r="Q1109" t="n">
        <v>202.81</v>
      </c>
      <c r="R1109" t="n">
        <v>19.42</v>
      </c>
      <c r="S1109" t="n">
        <v>13.89</v>
      </c>
      <c r="T1109" t="n">
        <v>1089.64</v>
      </c>
      <c r="U1109" t="n">
        <v>0.72</v>
      </c>
      <c r="V1109" t="n">
        <v>0.76</v>
      </c>
      <c r="W1109" t="n">
        <v>0.65</v>
      </c>
      <c r="X1109" t="n">
        <v>0.06</v>
      </c>
      <c r="Y1109" t="n">
        <v>1</v>
      </c>
      <c r="Z1109" t="n">
        <v>10</v>
      </c>
    </row>
    <row r="1110">
      <c r="A1110" t="n">
        <v>77</v>
      </c>
      <c r="B1110" t="n">
        <v>115</v>
      </c>
      <c r="C1110" t="inlineStr">
        <is>
          <t xml:space="preserve">CONCLUIDO	</t>
        </is>
      </c>
      <c r="D1110" t="n">
        <v>12.6201</v>
      </c>
      <c r="E1110" t="n">
        <v>7.92</v>
      </c>
      <c r="F1110" t="n">
        <v>5.09</v>
      </c>
      <c r="G1110" t="n">
        <v>76.31</v>
      </c>
      <c r="H1110" t="n">
        <v>1.4</v>
      </c>
      <c r="I1110" t="n">
        <v>4</v>
      </c>
      <c r="J1110" t="n">
        <v>256.49</v>
      </c>
      <c r="K1110" t="n">
        <v>56.94</v>
      </c>
      <c r="L1110" t="n">
        <v>20.25</v>
      </c>
      <c r="M1110" t="n">
        <v>2</v>
      </c>
      <c r="N1110" t="n">
        <v>64.29000000000001</v>
      </c>
      <c r="O1110" t="n">
        <v>31867.44</v>
      </c>
      <c r="P1110" t="n">
        <v>66.67</v>
      </c>
      <c r="Q1110" t="n">
        <v>202.81</v>
      </c>
      <c r="R1110" t="n">
        <v>19.18</v>
      </c>
      <c r="S1110" t="n">
        <v>13.89</v>
      </c>
      <c r="T1110" t="n">
        <v>970.5700000000001</v>
      </c>
      <c r="U1110" t="n">
        <v>0.72</v>
      </c>
      <c r="V1110" t="n">
        <v>0.76</v>
      </c>
      <c r="W1110" t="n">
        <v>0.64</v>
      </c>
      <c r="X1110" t="n">
        <v>0.05</v>
      </c>
      <c r="Y1110" t="n">
        <v>1</v>
      </c>
      <c r="Z1110" t="n">
        <v>10</v>
      </c>
    </row>
    <row r="1111">
      <c r="A1111" t="n">
        <v>78</v>
      </c>
      <c r="B1111" t="n">
        <v>115</v>
      </c>
      <c r="C1111" t="inlineStr">
        <is>
          <t xml:space="preserve">CONCLUIDO	</t>
        </is>
      </c>
      <c r="D1111" t="n">
        <v>12.6232</v>
      </c>
      <c r="E1111" t="n">
        <v>7.92</v>
      </c>
      <c r="F1111" t="n">
        <v>5.09</v>
      </c>
      <c r="G1111" t="n">
        <v>76.28</v>
      </c>
      <c r="H1111" t="n">
        <v>1.42</v>
      </c>
      <c r="I1111" t="n">
        <v>4</v>
      </c>
      <c r="J1111" t="n">
        <v>256.94</v>
      </c>
      <c r="K1111" t="n">
        <v>56.94</v>
      </c>
      <c r="L1111" t="n">
        <v>20.5</v>
      </c>
      <c r="M1111" t="n">
        <v>2</v>
      </c>
      <c r="N1111" t="n">
        <v>64.5</v>
      </c>
      <c r="O1111" t="n">
        <v>31924.04</v>
      </c>
      <c r="P1111" t="n">
        <v>66.18000000000001</v>
      </c>
      <c r="Q1111" t="n">
        <v>202.81</v>
      </c>
      <c r="R1111" t="n">
        <v>19.13</v>
      </c>
      <c r="S1111" t="n">
        <v>13.89</v>
      </c>
      <c r="T1111" t="n">
        <v>942.9299999999999</v>
      </c>
      <c r="U1111" t="n">
        <v>0.73</v>
      </c>
      <c r="V1111" t="n">
        <v>0.76</v>
      </c>
      <c r="W1111" t="n">
        <v>0.64</v>
      </c>
      <c r="X1111" t="n">
        <v>0.05</v>
      </c>
      <c r="Y1111" t="n">
        <v>1</v>
      </c>
      <c r="Z1111" t="n">
        <v>10</v>
      </c>
    </row>
    <row r="1112">
      <c r="A1112" t="n">
        <v>79</v>
      </c>
      <c r="B1112" t="n">
        <v>115</v>
      </c>
      <c r="C1112" t="inlineStr">
        <is>
          <t xml:space="preserve">CONCLUIDO	</t>
        </is>
      </c>
      <c r="D1112" t="n">
        <v>12.6139</v>
      </c>
      <c r="E1112" t="n">
        <v>7.93</v>
      </c>
      <c r="F1112" t="n">
        <v>5.09</v>
      </c>
      <c r="G1112" t="n">
        <v>76.37</v>
      </c>
      <c r="H1112" t="n">
        <v>1.43</v>
      </c>
      <c r="I1112" t="n">
        <v>4</v>
      </c>
      <c r="J1112" t="n">
        <v>257.4</v>
      </c>
      <c r="K1112" t="n">
        <v>56.94</v>
      </c>
      <c r="L1112" t="n">
        <v>20.75</v>
      </c>
      <c r="M1112" t="n">
        <v>2</v>
      </c>
      <c r="N1112" t="n">
        <v>64.70999999999999</v>
      </c>
      <c r="O1112" t="n">
        <v>31980.59</v>
      </c>
      <c r="P1112" t="n">
        <v>66.12</v>
      </c>
      <c r="Q1112" t="n">
        <v>202.81</v>
      </c>
      <c r="R1112" t="n">
        <v>19.21</v>
      </c>
      <c r="S1112" t="n">
        <v>13.89</v>
      </c>
      <c r="T1112" t="n">
        <v>987.0599999999999</v>
      </c>
      <c r="U1112" t="n">
        <v>0.72</v>
      </c>
      <c r="V1112" t="n">
        <v>0.76</v>
      </c>
      <c r="W1112" t="n">
        <v>0.65</v>
      </c>
      <c r="X1112" t="n">
        <v>0.05</v>
      </c>
      <c r="Y1112" t="n">
        <v>1</v>
      </c>
      <c r="Z1112" t="n">
        <v>10</v>
      </c>
    </row>
    <row r="1113">
      <c r="A1113" t="n">
        <v>80</v>
      </c>
      <c r="B1113" t="n">
        <v>115</v>
      </c>
      <c r="C1113" t="inlineStr">
        <is>
          <t xml:space="preserve">CONCLUIDO	</t>
        </is>
      </c>
      <c r="D1113" t="n">
        <v>12.6165</v>
      </c>
      <c r="E1113" t="n">
        <v>7.93</v>
      </c>
      <c r="F1113" t="n">
        <v>5.09</v>
      </c>
      <c r="G1113" t="n">
        <v>76.34999999999999</v>
      </c>
      <c r="H1113" t="n">
        <v>1.45</v>
      </c>
      <c r="I1113" t="n">
        <v>4</v>
      </c>
      <c r="J1113" t="n">
        <v>257.86</v>
      </c>
      <c r="K1113" t="n">
        <v>56.94</v>
      </c>
      <c r="L1113" t="n">
        <v>21</v>
      </c>
      <c r="M1113" t="n">
        <v>2</v>
      </c>
      <c r="N1113" t="n">
        <v>64.92</v>
      </c>
      <c r="O1113" t="n">
        <v>32037.22</v>
      </c>
      <c r="P1113" t="n">
        <v>65.84999999999999</v>
      </c>
      <c r="Q1113" t="n">
        <v>202.81</v>
      </c>
      <c r="R1113" t="n">
        <v>19.17</v>
      </c>
      <c r="S1113" t="n">
        <v>13.89</v>
      </c>
      <c r="T1113" t="n">
        <v>966.23</v>
      </c>
      <c r="U1113" t="n">
        <v>0.72</v>
      </c>
      <c r="V1113" t="n">
        <v>0.76</v>
      </c>
      <c r="W1113" t="n">
        <v>0.64</v>
      </c>
      <c r="X1113" t="n">
        <v>0.05</v>
      </c>
      <c r="Y1113" t="n">
        <v>1</v>
      </c>
      <c r="Z1113" t="n">
        <v>10</v>
      </c>
    </row>
    <row r="1114">
      <c r="A1114" t="n">
        <v>81</v>
      </c>
      <c r="B1114" t="n">
        <v>115</v>
      </c>
      <c r="C1114" t="inlineStr">
        <is>
          <t xml:space="preserve">CONCLUIDO	</t>
        </is>
      </c>
      <c r="D1114" t="n">
        <v>12.6214</v>
      </c>
      <c r="E1114" t="n">
        <v>7.92</v>
      </c>
      <c r="F1114" t="n">
        <v>5.09</v>
      </c>
      <c r="G1114" t="n">
        <v>76.3</v>
      </c>
      <c r="H1114" t="n">
        <v>1.46</v>
      </c>
      <c r="I1114" t="n">
        <v>4</v>
      </c>
      <c r="J1114" t="n">
        <v>258.32</v>
      </c>
      <c r="K1114" t="n">
        <v>56.94</v>
      </c>
      <c r="L1114" t="n">
        <v>21.25</v>
      </c>
      <c r="M1114" t="n">
        <v>2</v>
      </c>
      <c r="N1114" t="n">
        <v>65.13</v>
      </c>
      <c r="O1114" t="n">
        <v>32093.94</v>
      </c>
      <c r="P1114" t="n">
        <v>65.54000000000001</v>
      </c>
      <c r="Q1114" t="n">
        <v>202.81</v>
      </c>
      <c r="R1114" t="n">
        <v>19.12</v>
      </c>
      <c r="S1114" t="n">
        <v>13.89</v>
      </c>
      <c r="T1114" t="n">
        <v>940.49</v>
      </c>
      <c r="U1114" t="n">
        <v>0.73</v>
      </c>
      <c r="V1114" t="n">
        <v>0.76</v>
      </c>
      <c r="W1114" t="n">
        <v>0.64</v>
      </c>
      <c r="X1114" t="n">
        <v>0.05</v>
      </c>
      <c r="Y1114" t="n">
        <v>1</v>
      </c>
      <c r="Z1114" t="n">
        <v>10</v>
      </c>
    </row>
    <row r="1115">
      <c r="A1115" t="n">
        <v>82</v>
      </c>
      <c r="B1115" t="n">
        <v>115</v>
      </c>
      <c r="C1115" t="inlineStr">
        <is>
          <t xml:space="preserve">CONCLUIDO	</t>
        </is>
      </c>
      <c r="D1115" t="n">
        <v>12.6223</v>
      </c>
      <c r="E1115" t="n">
        <v>7.92</v>
      </c>
      <c r="F1115" t="n">
        <v>5.09</v>
      </c>
      <c r="G1115" t="n">
        <v>76.29000000000001</v>
      </c>
      <c r="H1115" t="n">
        <v>1.48</v>
      </c>
      <c r="I1115" t="n">
        <v>4</v>
      </c>
      <c r="J1115" t="n">
        <v>258.78</v>
      </c>
      <c r="K1115" t="n">
        <v>56.94</v>
      </c>
      <c r="L1115" t="n">
        <v>21.5</v>
      </c>
      <c r="M1115" t="n">
        <v>2</v>
      </c>
      <c r="N1115" t="n">
        <v>65.34</v>
      </c>
      <c r="O1115" t="n">
        <v>32150.72</v>
      </c>
      <c r="P1115" t="n">
        <v>65.31</v>
      </c>
      <c r="Q1115" t="n">
        <v>202.81</v>
      </c>
      <c r="R1115" t="n">
        <v>19.08</v>
      </c>
      <c r="S1115" t="n">
        <v>13.89</v>
      </c>
      <c r="T1115" t="n">
        <v>918.9400000000001</v>
      </c>
      <c r="U1115" t="n">
        <v>0.73</v>
      </c>
      <c r="V1115" t="n">
        <v>0.76</v>
      </c>
      <c r="W1115" t="n">
        <v>0.64</v>
      </c>
      <c r="X1115" t="n">
        <v>0.05</v>
      </c>
      <c r="Y1115" t="n">
        <v>1</v>
      </c>
      <c r="Z1115" t="n">
        <v>10</v>
      </c>
    </row>
    <row r="1116">
      <c r="A1116" t="n">
        <v>83</v>
      </c>
      <c r="B1116" t="n">
        <v>115</v>
      </c>
      <c r="C1116" t="inlineStr">
        <is>
          <t xml:space="preserve">CONCLUIDO	</t>
        </is>
      </c>
      <c r="D1116" t="n">
        <v>12.6263</v>
      </c>
      <c r="E1116" t="n">
        <v>7.92</v>
      </c>
      <c r="F1116" t="n">
        <v>5.08</v>
      </c>
      <c r="G1116" t="n">
        <v>76.25</v>
      </c>
      <c r="H1116" t="n">
        <v>1.49</v>
      </c>
      <c r="I1116" t="n">
        <v>4</v>
      </c>
      <c r="J1116" t="n">
        <v>259.24</v>
      </c>
      <c r="K1116" t="n">
        <v>56.94</v>
      </c>
      <c r="L1116" t="n">
        <v>21.75</v>
      </c>
      <c r="M1116" t="n">
        <v>2</v>
      </c>
      <c r="N1116" t="n">
        <v>65.55</v>
      </c>
      <c r="O1116" t="n">
        <v>32207.59</v>
      </c>
      <c r="P1116" t="n">
        <v>64.86</v>
      </c>
      <c r="Q1116" t="n">
        <v>202.81</v>
      </c>
      <c r="R1116" t="n">
        <v>18.98</v>
      </c>
      <c r="S1116" t="n">
        <v>13.89</v>
      </c>
      <c r="T1116" t="n">
        <v>869.14</v>
      </c>
      <c r="U1116" t="n">
        <v>0.73</v>
      </c>
      <c r="V1116" t="n">
        <v>0.76</v>
      </c>
      <c r="W1116" t="n">
        <v>0.64</v>
      </c>
      <c r="X1116" t="n">
        <v>0.05</v>
      </c>
      <c r="Y1116" t="n">
        <v>1</v>
      </c>
      <c r="Z1116" t="n">
        <v>10</v>
      </c>
    </row>
    <row r="1117">
      <c r="A1117" t="n">
        <v>84</v>
      </c>
      <c r="B1117" t="n">
        <v>115</v>
      </c>
      <c r="C1117" t="inlineStr">
        <is>
          <t xml:space="preserve">CONCLUIDO	</t>
        </is>
      </c>
      <c r="D1117" t="n">
        <v>12.6249</v>
      </c>
      <c r="E1117" t="n">
        <v>7.92</v>
      </c>
      <c r="F1117" t="n">
        <v>5.08</v>
      </c>
      <c r="G1117" t="n">
        <v>76.27</v>
      </c>
      <c r="H1117" t="n">
        <v>1.51</v>
      </c>
      <c r="I1117" t="n">
        <v>4</v>
      </c>
      <c r="J1117" t="n">
        <v>259.71</v>
      </c>
      <c r="K1117" t="n">
        <v>56.94</v>
      </c>
      <c r="L1117" t="n">
        <v>22</v>
      </c>
      <c r="M1117" t="n">
        <v>2</v>
      </c>
      <c r="N1117" t="n">
        <v>65.76000000000001</v>
      </c>
      <c r="O1117" t="n">
        <v>32264.54</v>
      </c>
      <c r="P1117" t="n">
        <v>64.42</v>
      </c>
      <c r="Q1117" t="n">
        <v>202.81</v>
      </c>
      <c r="R1117" t="n">
        <v>19.02</v>
      </c>
      <c r="S1117" t="n">
        <v>13.89</v>
      </c>
      <c r="T1117" t="n">
        <v>891.3</v>
      </c>
      <c r="U1117" t="n">
        <v>0.73</v>
      </c>
      <c r="V1117" t="n">
        <v>0.76</v>
      </c>
      <c r="W1117" t="n">
        <v>0.64</v>
      </c>
      <c r="X1117" t="n">
        <v>0.05</v>
      </c>
      <c r="Y1117" t="n">
        <v>1</v>
      </c>
      <c r="Z1117" t="n">
        <v>10</v>
      </c>
    </row>
    <row r="1118">
      <c r="A1118" t="n">
        <v>85</v>
      </c>
      <c r="B1118" t="n">
        <v>115</v>
      </c>
      <c r="C1118" t="inlineStr">
        <is>
          <t xml:space="preserve">CONCLUIDO	</t>
        </is>
      </c>
      <c r="D1118" t="n">
        <v>12.6214</v>
      </c>
      <c r="E1118" t="n">
        <v>7.92</v>
      </c>
      <c r="F1118" t="n">
        <v>5.09</v>
      </c>
      <c r="G1118" t="n">
        <v>76.3</v>
      </c>
      <c r="H1118" t="n">
        <v>1.52</v>
      </c>
      <c r="I1118" t="n">
        <v>4</v>
      </c>
      <c r="J1118" t="n">
        <v>260.17</v>
      </c>
      <c r="K1118" t="n">
        <v>56.94</v>
      </c>
      <c r="L1118" t="n">
        <v>22.25</v>
      </c>
      <c r="M1118" t="n">
        <v>2</v>
      </c>
      <c r="N1118" t="n">
        <v>65.98</v>
      </c>
      <c r="O1118" t="n">
        <v>32321.56</v>
      </c>
      <c r="P1118" t="n">
        <v>63.77</v>
      </c>
      <c r="Q1118" t="n">
        <v>202.81</v>
      </c>
      <c r="R1118" t="n">
        <v>19.06</v>
      </c>
      <c r="S1118" t="n">
        <v>13.89</v>
      </c>
      <c r="T1118" t="n">
        <v>908.49</v>
      </c>
      <c r="U1118" t="n">
        <v>0.73</v>
      </c>
      <c r="V1118" t="n">
        <v>0.76</v>
      </c>
      <c r="W1118" t="n">
        <v>0.64</v>
      </c>
      <c r="X1118" t="n">
        <v>0.05</v>
      </c>
      <c r="Y1118" t="n">
        <v>1</v>
      </c>
      <c r="Z1118" t="n">
        <v>10</v>
      </c>
    </row>
    <row r="1119">
      <c r="A1119" t="n">
        <v>86</v>
      </c>
      <c r="B1119" t="n">
        <v>115</v>
      </c>
      <c r="C1119" t="inlineStr">
        <is>
          <t xml:space="preserve">CONCLUIDO	</t>
        </is>
      </c>
      <c r="D1119" t="n">
        <v>12.7289</v>
      </c>
      <c r="E1119" t="n">
        <v>7.86</v>
      </c>
      <c r="F1119" t="n">
        <v>5.06</v>
      </c>
      <c r="G1119" t="n">
        <v>101.27</v>
      </c>
      <c r="H1119" t="n">
        <v>1.54</v>
      </c>
      <c r="I1119" t="n">
        <v>3</v>
      </c>
      <c r="J1119" t="n">
        <v>260.63</v>
      </c>
      <c r="K1119" t="n">
        <v>56.94</v>
      </c>
      <c r="L1119" t="n">
        <v>22.5</v>
      </c>
      <c r="M1119" t="n">
        <v>1</v>
      </c>
      <c r="N1119" t="n">
        <v>66.19</v>
      </c>
      <c r="O1119" t="n">
        <v>32378.67</v>
      </c>
      <c r="P1119" t="n">
        <v>62.9</v>
      </c>
      <c r="Q1119" t="n">
        <v>202.81</v>
      </c>
      <c r="R1119" t="n">
        <v>18.4</v>
      </c>
      <c r="S1119" t="n">
        <v>13.89</v>
      </c>
      <c r="T1119" t="n">
        <v>584.4400000000001</v>
      </c>
      <c r="U1119" t="n">
        <v>0.76</v>
      </c>
      <c r="V1119" t="n">
        <v>0.76</v>
      </c>
      <c r="W1119" t="n">
        <v>0.64</v>
      </c>
      <c r="X1119" t="n">
        <v>0.03</v>
      </c>
      <c r="Y1119" t="n">
        <v>1</v>
      </c>
      <c r="Z1119" t="n">
        <v>10</v>
      </c>
    </row>
    <row r="1120">
      <c r="A1120" t="n">
        <v>87</v>
      </c>
      <c r="B1120" t="n">
        <v>115</v>
      </c>
      <c r="C1120" t="inlineStr">
        <is>
          <t xml:space="preserve">CONCLUIDO	</t>
        </is>
      </c>
      <c r="D1120" t="n">
        <v>12.7191</v>
      </c>
      <c r="E1120" t="n">
        <v>7.86</v>
      </c>
      <c r="F1120" t="n">
        <v>5.07</v>
      </c>
      <c r="G1120" t="n">
        <v>101.39</v>
      </c>
      <c r="H1120" t="n">
        <v>1.55</v>
      </c>
      <c r="I1120" t="n">
        <v>3</v>
      </c>
      <c r="J1120" t="n">
        <v>261.09</v>
      </c>
      <c r="K1120" t="n">
        <v>56.94</v>
      </c>
      <c r="L1120" t="n">
        <v>22.75</v>
      </c>
      <c r="M1120" t="n">
        <v>1</v>
      </c>
      <c r="N1120" t="n">
        <v>66.40000000000001</v>
      </c>
      <c r="O1120" t="n">
        <v>32435.86</v>
      </c>
      <c r="P1120" t="n">
        <v>63.04</v>
      </c>
      <c r="Q1120" t="n">
        <v>202.81</v>
      </c>
      <c r="R1120" t="n">
        <v>18.62</v>
      </c>
      <c r="S1120" t="n">
        <v>13.89</v>
      </c>
      <c r="T1120" t="n">
        <v>694.05</v>
      </c>
      <c r="U1120" t="n">
        <v>0.75</v>
      </c>
      <c r="V1120" t="n">
        <v>0.76</v>
      </c>
      <c r="W1120" t="n">
        <v>0.64</v>
      </c>
      <c r="X1120" t="n">
        <v>0.03</v>
      </c>
      <c r="Y1120" t="n">
        <v>1</v>
      </c>
      <c r="Z1120" t="n">
        <v>10</v>
      </c>
    </row>
    <row r="1121">
      <c r="A1121" t="n">
        <v>88</v>
      </c>
      <c r="B1121" t="n">
        <v>115</v>
      </c>
      <c r="C1121" t="inlineStr">
        <is>
          <t xml:space="preserve">CONCLUIDO	</t>
        </is>
      </c>
      <c r="D1121" t="n">
        <v>12.7159</v>
      </c>
      <c r="E1121" t="n">
        <v>7.86</v>
      </c>
      <c r="F1121" t="n">
        <v>5.07</v>
      </c>
      <c r="G1121" t="n">
        <v>101.43</v>
      </c>
      <c r="H1121" t="n">
        <v>1.56</v>
      </c>
      <c r="I1121" t="n">
        <v>3</v>
      </c>
      <c r="J1121" t="n">
        <v>261.56</v>
      </c>
      <c r="K1121" t="n">
        <v>56.94</v>
      </c>
      <c r="L1121" t="n">
        <v>23</v>
      </c>
      <c r="M1121" t="n">
        <v>1</v>
      </c>
      <c r="N1121" t="n">
        <v>66.62</v>
      </c>
      <c r="O1121" t="n">
        <v>32493.12</v>
      </c>
      <c r="P1121" t="n">
        <v>63.13</v>
      </c>
      <c r="Q1121" t="n">
        <v>202.81</v>
      </c>
      <c r="R1121" t="n">
        <v>18.64</v>
      </c>
      <c r="S1121" t="n">
        <v>13.89</v>
      </c>
      <c r="T1121" t="n">
        <v>706.27</v>
      </c>
      <c r="U1121" t="n">
        <v>0.75</v>
      </c>
      <c r="V1121" t="n">
        <v>0.76</v>
      </c>
      <c r="W1121" t="n">
        <v>0.64</v>
      </c>
      <c r="X1121" t="n">
        <v>0.03</v>
      </c>
      <c r="Y1121" t="n">
        <v>1</v>
      </c>
      <c r="Z1121" t="n">
        <v>10</v>
      </c>
    </row>
    <row r="1122">
      <c r="A1122" t="n">
        <v>89</v>
      </c>
      <c r="B1122" t="n">
        <v>115</v>
      </c>
      <c r="C1122" t="inlineStr">
        <is>
          <t xml:space="preserve">CONCLUIDO	</t>
        </is>
      </c>
      <c r="D1122" t="n">
        <v>12.7182</v>
      </c>
      <c r="E1122" t="n">
        <v>7.86</v>
      </c>
      <c r="F1122" t="n">
        <v>5.07</v>
      </c>
      <c r="G1122" t="n">
        <v>101.41</v>
      </c>
      <c r="H1122" t="n">
        <v>1.58</v>
      </c>
      <c r="I1122" t="n">
        <v>3</v>
      </c>
      <c r="J1122" t="n">
        <v>262.02</v>
      </c>
      <c r="K1122" t="n">
        <v>56.94</v>
      </c>
      <c r="L1122" t="n">
        <v>23.25</v>
      </c>
      <c r="M1122" t="n">
        <v>1</v>
      </c>
      <c r="N1122" t="n">
        <v>66.83</v>
      </c>
      <c r="O1122" t="n">
        <v>32550.47</v>
      </c>
      <c r="P1122" t="n">
        <v>63.29</v>
      </c>
      <c r="Q1122" t="n">
        <v>202.81</v>
      </c>
      <c r="R1122" t="n">
        <v>18.55</v>
      </c>
      <c r="S1122" t="n">
        <v>13.89</v>
      </c>
      <c r="T1122" t="n">
        <v>661.38</v>
      </c>
      <c r="U1122" t="n">
        <v>0.75</v>
      </c>
      <c r="V1122" t="n">
        <v>0.76</v>
      </c>
      <c r="W1122" t="n">
        <v>0.64</v>
      </c>
      <c r="X1122" t="n">
        <v>0.03</v>
      </c>
      <c r="Y1122" t="n">
        <v>1</v>
      </c>
      <c r="Z1122" t="n">
        <v>10</v>
      </c>
    </row>
    <row r="1123">
      <c r="A1123" t="n">
        <v>90</v>
      </c>
      <c r="B1123" t="n">
        <v>115</v>
      </c>
      <c r="C1123" t="inlineStr">
        <is>
          <t xml:space="preserve">CONCLUIDO	</t>
        </is>
      </c>
      <c r="D1123" t="n">
        <v>12.7253</v>
      </c>
      <c r="E1123" t="n">
        <v>7.86</v>
      </c>
      <c r="F1123" t="n">
        <v>5.07</v>
      </c>
      <c r="G1123" t="n">
        <v>101.32</v>
      </c>
      <c r="H1123" t="n">
        <v>1.59</v>
      </c>
      <c r="I1123" t="n">
        <v>3</v>
      </c>
      <c r="J1123" t="n">
        <v>262.49</v>
      </c>
      <c r="K1123" t="n">
        <v>56.94</v>
      </c>
      <c r="L1123" t="n">
        <v>23.5</v>
      </c>
      <c r="M1123" t="n">
        <v>1</v>
      </c>
      <c r="N1123" t="n">
        <v>67.05</v>
      </c>
      <c r="O1123" t="n">
        <v>32607.89</v>
      </c>
      <c r="P1123" t="n">
        <v>63.29</v>
      </c>
      <c r="Q1123" t="n">
        <v>202.81</v>
      </c>
      <c r="R1123" t="n">
        <v>18.48</v>
      </c>
      <c r="S1123" t="n">
        <v>13.89</v>
      </c>
      <c r="T1123" t="n">
        <v>626.87</v>
      </c>
      <c r="U1123" t="n">
        <v>0.75</v>
      </c>
      <c r="V1123" t="n">
        <v>0.76</v>
      </c>
      <c r="W1123" t="n">
        <v>0.64</v>
      </c>
      <c r="X1123" t="n">
        <v>0.03</v>
      </c>
      <c r="Y1123" t="n">
        <v>1</v>
      </c>
      <c r="Z1123" t="n">
        <v>10</v>
      </c>
    </row>
    <row r="1124">
      <c r="A1124" t="n">
        <v>91</v>
      </c>
      <c r="B1124" t="n">
        <v>115</v>
      </c>
      <c r="C1124" t="inlineStr">
        <is>
          <t xml:space="preserve">CONCLUIDO	</t>
        </is>
      </c>
      <c r="D1124" t="n">
        <v>12.7235</v>
      </c>
      <c r="E1124" t="n">
        <v>7.86</v>
      </c>
      <c r="F1124" t="n">
        <v>5.07</v>
      </c>
      <c r="G1124" t="n">
        <v>101.34</v>
      </c>
      <c r="H1124" t="n">
        <v>1.61</v>
      </c>
      <c r="I1124" t="n">
        <v>3</v>
      </c>
      <c r="J1124" t="n">
        <v>262.96</v>
      </c>
      <c r="K1124" t="n">
        <v>56.94</v>
      </c>
      <c r="L1124" t="n">
        <v>23.75</v>
      </c>
      <c r="M1124" t="n">
        <v>1</v>
      </c>
      <c r="N1124" t="n">
        <v>67.26000000000001</v>
      </c>
      <c r="O1124" t="n">
        <v>32665.4</v>
      </c>
      <c r="P1124" t="n">
        <v>63.32</v>
      </c>
      <c r="Q1124" t="n">
        <v>202.81</v>
      </c>
      <c r="R1124" t="n">
        <v>18.48</v>
      </c>
      <c r="S1124" t="n">
        <v>13.89</v>
      </c>
      <c r="T1124" t="n">
        <v>623.64</v>
      </c>
      <c r="U1124" t="n">
        <v>0.75</v>
      </c>
      <c r="V1124" t="n">
        <v>0.76</v>
      </c>
      <c r="W1124" t="n">
        <v>0.64</v>
      </c>
      <c r="X1124" t="n">
        <v>0.03</v>
      </c>
      <c r="Y1124" t="n">
        <v>1</v>
      </c>
      <c r="Z1124" t="n">
        <v>10</v>
      </c>
    </row>
    <row r="1125">
      <c r="A1125" t="n">
        <v>92</v>
      </c>
      <c r="B1125" t="n">
        <v>115</v>
      </c>
      <c r="C1125" t="inlineStr">
        <is>
          <t xml:space="preserve">CONCLUIDO	</t>
        </is>
      </c>
      <c r="D1125" t="n">
        <v>12.7199</v>
      </c>
      <c r="E1125" t="n">
        <v>7.86</v>
      </c>
      <c r="F1125" t="n">
        <v>5.07</v>
      </c>
      <c r="G1125" t="n">
        <v>101.38</v>
      </c>
      <c r="H1125" t="n">
        <v>1.62</v>
      </c>
      <c r="I1125" t="n">
        <v>3</v>
      </c>
      <c r="J1125" t="n">
        <v>263.42</v>
      </c>
      <c r="K1125" t="n">
        <v>56.94</v>
      </c>
      <c r="L1125" t="n">
        <v>24</v>
      </c>
      <c r="M1125" t="n">
        <v>1</v>
      </c>
      <c r="N1125" t="n">
        <v>67.48</v>
      </c>
      <c r="O1125" t="n">
        <v>32722.99</v>
      </c>
      <c r="P1125" t="n">
        <v>63.42</v>
      </c>
      <c r="Q1125" t="n">
        <v>202.81</v>
      </c>
      <c r="R1125" t="n">
        <v>18.57</v>
      </c>
      <c r="S1125" t="n">
        <v>13.89</v>
      </c>
      <c r="T1125" t="n">
        <v>668.0599999999999</v>
      </c>
      <c r="U1125" t="n">
        <v>0.75</v>
      </c>
      <c r="V1125" t="n">
        <v>0.76</v>
      </c>
      <c r="W1125" t="n">
        <v>0.64</v>
      </c>
      <c r="X1125" t="n">
        <v>0.03</v>
      </c>
      <c r="Y1125" t="n">
        <v>1</v>
      </c>
      <c r="Z1125" t="n">
        <v>10</v>
      </c>
    </row>
    <row r="1126">
      <c r="A1126" t="n">
        <v>93</v>
      </c>
      <c r="B1126" t="n">
        <v>115</v>
      </c>
      <c r="C1126" t="inlineStr">
        <is>
          <t xml:space="preserve">CONCLUIDO	</t>
        </is>
      </c>
      <c r="D1126" t="n">
        <v>12.7186</v>
      </c>
      <c r="E1126" t="n">
        <v>7.86</v>
      </c>
      <c r="F1126" t="n">
        <v>5.07</v>
      </c>
      <c r="G1126" t="n">
        <v>101.4</v>
      </c>
      <c r="H1126" t="n">
        <v>1.64</v>
      </c>
      <c r="I1126" t="n">
        <v>3</v>
      </c>
      <c r="J1126" t="n">
        <v>263.89</v>
      </c>
      <c r="K1126" t="n">
        <v>56.94</v>
      </c>
      <c r="L1126" t="n">
        <v>24.25</v>
      </c>
      <c r="M1126" t="n">
        <v>0</v>
      </c>
      <c r="N1126" t="n">
        <v>67.7</v>
      </c>
      <c r="O1126" t="n">
        <v>32780.66</v>
      </c>
      <c r="P1126" t="n">
        <v>63.69</v>
      </c>
      <c r="Q1126" t="n">
        <v>202.81</v>
      </c>
      <c r="R1126" t="n">
        <v>18.56</v>
      </c>
      <c r="S1126" t="n">
        <v>13.89</v>
      </c>
      <c r="T1126" t="n">
        <v>662.58</v>
      </c>
      <c r="U1126" t="n">
        <v>0.75</v>
      </c>
      <c r="V1126" t="n">
        <v>0.76</v>
      </c>
      <c r="W1126" t="n">
        <v>0.64</v>
      </c>
      <c r="X1126" t="n">
        <v>0.03</v>
      </c>
      <c r="Y1126" t="n">
        <v>1</v>
      </c>
      <c r="Z1126" t="n">
        <v>10</v>
      </c>
    </row>
    <row r="1127">
      <c r="A1127" t="n">
        <v>0</v>
      </c>
      <c r="B1127" t="n">
        <v>35</v>
      </c>
      <c r="C1127" t="inlineStr">
        <is>
          <t xml:space="preserve">CONCLUIDO	</t>
        </is>
      </c>
      <c r="D1127" t="n">
        <v>12.3115</v>
      </c>
      <c r="E1127" t="n">
        <v>8.119999999999999</v>
      </c>
      <c r="F1127" t="n">
        <v>5.68</v>
      </c>
      <c r="G1127" t="n">
        <v>10.65</v>
      </c>
      <c r="H1127" t="n">
        <v>0.22</v>
      </c>
      <c r="I1127" t="n">
        <v>32</v>
      </c>
      <c r="J1127" t="n">
        <v>80.84</v>
      </c>
      <c r="K1127" t="n">
        <v>35.1</v>
      </c>
      <c r="L1127" t="n">
        <v>1</v>
      </c>
      <c r="M1127" t="n">
        <v>30</v>
      </c>
      <c r="N1127" t="n">
        <v>9.74</v>
      </c>
      <c r="O1127" t="n">
        <v>10204.21</v>
      </c>
      <c r="P1127" t="n">
        <v>43.02</v>
      </c>
      <c r="Q1127" t="n">
        <v>202.9</v>
      </c>
      <c r="R1127" t="n">
        <v>37.28</v>
      </c>
      <c r="S1127" t="n">
        <v>13.89</v>
      </c>
      <c r="T1127" t="n">
        <v>9877.98</v>
      </c>
      <c r="U1127" t="n">
        <v>0.37</v>
      </c>
      <c r="V1127" t="n">
        <v>0.68</v>
      </c>
      <c r="W1127" t="n">
        <v>0.7</v>
      </c>
      <c r="X1127" t="n">
        <v>0.64</v>
      </c>
      <c r="Y1127" t="n">
        <v>1</v>
      </c>
      <c r="Z1127" t="n">
        <v>10</v>
      </c>
    </row>
    <row r="1128">
      <c r="A1128" t="n">
        <v>1</v>
      </c>
      <c r="B1128" t="n">
        <v>35</v>
      </c>
      <c r="C1128" t="inlineStr">
        <is>
          <t xml:space="preserve">CONCLUIDO	</t>
        </is>
      </c>
      <c r="D1128" t="n">
        <v>12.7497</v>
      </c>
      <c r="E1128" t="n">
        <v>7.84</v>
      </c>
      <c r="F1128" t="n">
        <v>5.52</v>
      </c>
      <c r="G1128" t="n">
        <v>13.25</v>
      </c>
      <c r="H1128" t="n">
        <v>0.27</v>
      </c>
      <c r="I1128" t="n">
        <v>25</v>
      </c>
      <c r="J1128" t="n">
        <v>81.14</v>
      </c>
      <c r="K1128" t="n">
        <v>35.1</v>
      </c>
      <c r="L1128" t="n">
        <v>1.25</v>
      </c>
      <c r="M1128" t="n">
        <v>23</v>
      </c>
      <c r="N1128" t="n">
        <v>9.789999999999999</v>
      </c>
      <c r="O1128" t="n">
        <v>10241.25</v>
      </c>
      <c r="P1128" t="n">
        <v>41.33</v>
      </c>
      <c r="Q1128" t="n">
        <v>202.87</v>
      </c>
      <c r="R1128" t="n">
        <v>32.59</v>
      </c>
      <c r="S1128" t="n">
        <v>13.89</v>
      </c>
      <c r="T1128" t="n">
        <v>7568.36</v>
      </c>
      <c r="U1128" t="n">
        <v>0.43</v>
      </c>
      <c r="V1128" t="n">
        <v>0.7</v>
      </c>
      <c r="W1128" t="n">
        <v>0.68</v>
      </c>
      <c r="X1128" t="n">
        <v>0.48</v>
      </c>
      <c r="Y1128" t="n">
        <v>1</v>
      </c>
      <c r="Z1128" t="n">
        <v>10</v>
      </c>
    </row>
    <row r="1129">
      <c r="A1129" t="n">
        <v>2</v>
      </c>
      <c r="B1129" t="n">
        <v>35</v>
      </c>
      <c r="C1129" t="inlineStr">
        <is>
          <t xml:space="preserve">CONCLUIDO	</t>
        </is>
      </c>
      <c r="D1129" t="n">
        <v>12.988</v>
      </c>
      <c r="E1129" t="n">
        <v>7.7</v>
      </c>
      <c r="F1129" t="n">
        <v>5.45</v>
      </c>
      <c r="G1129" t="n">
        <v>15.56</v>
      </c>
      <c r="H1129" t="n">
        <v>0.32</v>
      </c>
      <c r="I1129" t="n">
        <v>21</v>
      </c>
      <c r="J1129" t="n">
        <v>81.44</v>
      </c>
      <c r="K1129" t="n">
        <v>35.1</v>
      </c>
      <c r="L1129" t="n">
        <v>1.5</v>
      </c>
      <c r="M1129" t="n">
        <v>19</v>
      </c>
      <c r="N1129" t="n">
        <v>9.84</v>
      </c>
      <c r="O1129" t="n">
        <v>10278.32</v>
      </c>
      <c r="P1129" t="n">
        <v>40.18</v>
      </c>
      <c r="Q1129" t="n">
        <v>202.81</v>
      </c>
      <c r="R1129" t="n">
        <v>30.24</v>
      </c>
      <c r="S1129" t="n">
        <v>13.89</v>
      </c>
      <c r="T1129" t="n">
        <v>6415.09</v>
      </c>
      <c r="U1129" t="n">
        <v>0.46</v>
      </c>
      <c r="V1129" t="n">
        <v>0.71</v>
      </c>
      <c r="W1129" t="n">
        <v>0.67</v>
      </c>
      <c r="X1129" t="n">
        <v>0.41</v>
      </c>
      <c r="Y1129" t="n">
        <v>1</v>
      </c>
      <c r="Z1129" t="n">
        <v>10</v>
      </c>
    </row>
    <row r="1130">
      <c r="A1130" t="n">
        <v>3</v>
      </c>
      <c r="B1130" t="n">
        <v>35</v>
      </c>
      <c r="C1130" t="inlineStr">
        <is>
          <t xml:space="preserve">CONCLUIDO	</t>
        </is>
      </c>
      <c r="D1130" t="n">
        <v>13.2714</v>
      </c>
      <c r="E1130" t="n">
        <v>7.54</v>
      </c>
      <c r="F1130" t="n">
        <v>5.35</v>
      </c>
      <c r="G1130" t="n">
        <v>18.88</v>
      </c>
      <c r="H1130" t="n">
        <v>0.38</v>
      </c>
      <c r="I1130" t="n">
        <v>17</v>
      </c>
      <c r="J1130" t="n">
        <v>81.73999999999999</v>
      </c>
      <c r="K1130" t="n">
        <v>35.1</v>
      </c>
      <c r="L1130" t="n">
        <v>1.75</v>
      </c>
      <c r="M1130" t="n">
        <v>15</v>
      </c>
      <c r="N1130" t="n">
        <v>9.890000000000001</v>
      </c>
      <c r="O1130" t="n">
        <v>10315.41</v>
      </c>
      <c r="P1130" t="n">
        <v>38.81</v>
      </c>
      <c r="Q1130" t="n">
        <v>202.81</v>
      </c>
      <c r="R1130" t="n">
        <v>27.24</v>
      </c>
      <c r="S1130" t="n">
        <v>13.89</v>
      </c>
      <c r="T1130" t="n">
        <v>4936.39</v>
      </c>
      <c r="U1130" t="n">
        <v>0.51</v>
      </c>
      <c r="V1130" t="n">
        <v>0.72</v>
      </c>
      <c r="W1130" t="n">
        <v>0.67</v>
      </c>
      <c r="X1130" t="n">
        <v>0.31</v>
      </c>
      <c r="Y1130" t="n">
        <v>1</v>
      </c>
      <c r="Z1130" t="n">
        <v>10</v>
      </c>
    </row>
    <row r="1131">
      <c r="A1131" t="n">
        <v>4</v>
      </c>
      <c r="B1131" t="n">
        <v>35</v>
      </c>
      <c r="C1131" t="inlineStr">
        <is>
          <t xml:space="preserve">CONCLUIDO	</t>
        </is>
      </c>
      <c r="D1131" t="n">
        <v>13.3769</v>
      </c>
      <c r="E1131" t="n">
        <v>7.48</v>
      </c>
      <c r="F1131" t="n">
        <v>5.33</v>
      </c>
      <c r="G1131" t="n">
        <v>21.3</v>
      </c>
      <c r="H1131" t="n">
        <v>0.43</v>
      </c>
      <c r="I1131" t="n">
        <v>15</v>
      </c>
      <c r="J1131" t="n">
        <v>82.04000000000001</v>
      </c>
      <c r="K1131" t="n">
        <v>35.1</v>
      </c>
      <c r="L1131" t="n">
        <v>2</v>
      </c>
      <c r="M1131" t="n">
        <v>13</v>
      </c>
      <c r="N1131" t="n">
        <v>9.94</v>
      </c>
      <c r="O1131" t="n">
        <v>10352.53</v>
      </c>
      <c r="P1131" t="n">
        <v>38.2</v>
      </c>
      <c r="Q1131" t="n">
        <v>202.85</v>
      </c>
      <c r="R1131" t="n">
        <v>26.63</v>
      </c>
      <c r="S1131" t="n">
        <v>13.89</v>
      </c>
      <c r="T1131" t="n">
        <v>4637.78</v>
      </c>
      <c r="U1131" t="n">
        <v>0.52</v>
      </c>
      <c r="V1131" t="n">
        <v>0.73</v>
      </c>
      <c r="W1131" t="n">
        <v>0.66</v>
      </c>
      <c r="X1131" t="n">
        <v>0.29</v>
      </c>
      <c r="Y1131" t="n">
        <v>1</v>
      </c>
      <c r="Z1131" t="n">
        <v>10</v>
      </c>
    </row>
    <row r="1132">
      <c r="A1132" t="n">
        <v>5</v>
      </c>
      <c r="B1132" t="n">
        <v>35</v>
      </c>
      <c r="C1132" t="inlineStr">
        <is>
          <t xml:space="preserve">CONCLUIDO	</t>
        </is>
      </c>
      <c r="D1132" t="n">
        <v>13.5211</v>
      </c>
      <c r="E1132" t="n">
        <v>7.4</v>
      </c>
      <c r="F1132" t="n">
        <v>5.28</v>
      </c>
      <c r="G1132" t="n">
        <v>24.37</v>
      </c>
      <c r="H1132" t="n">
        <v>0.48</v>
      </c>
      <c r="I1132" t="n">
        <v>13</v>
      </c>
      <c r="J1132" t="n">
        <v>82.34</v>
      </c>
      <c r="K1132" t="n">
        <v>35.1</v>
      </c>
      <c r="L1132" t="n">
        <v>2.25</v>
      </c>
      <c r="M1132" t="n">
        <v>11</v>
      </c>
      <c r="N1132" t="n">
        <v>9.99</v>
      </c>
      <c r="O1132" t="n">
        <v>10389.66</v>
      </c>
      <c r="P1132" t="n">
        <v>37.42</v>
      </c>
      <c r="Q1132" t="n">
        <v>202.86</v>
      </c>
      <c r="R1132" t="n">
        <v>25</v>
      </c>
      <c r="S1132" t="n">
        <v>13.89</v>
      </c>
      <c r="T1132" t="n">
        <v>3834.38</v>
      </c>
      <c r="U1132" t="n">
        <v>0.5600000000000001</v>
      </c>
      <c r="V1132" t="n">
        <v>0.73</v>
      </c>
      <c r="W1132" t="n">
        <v>0.66</v>
      </c>
      <c r="X1132" t="n">
        <v>0.24</v>
      </c>
      <c r="Y1132" t="n">
        <v>1</v>
      </c>
      <c r="Z1132" t="n">
        <v>10</v>
      </c>
    </row>
    <row r="1133">
      <c r="A1133" t="n">
        <v>6</v>
      </c>
      <c r="B1133" t="n">
        <v>35</v>
      </c>
      <c r="C1133" t="inlineStr">
        <is>
          <t xml:space="preserve">CONCLUIDO	</t>
        </is>
      </c>
      <c r="D1133" t="n">
        <v>13.5916</v>
      </c>
      <c r="E1133" t="n">
        <v>7.36</v>
      </c>
      <c r="F1133" t="n">
        <v>5.26</v>
      </c>
      <c r="G1133" t="n">
        <v>26.29</v>
      </c>
      <c r="H1133" t="n">
        <v>0.53</v>
      </c>
      <c r="I1133" t="n">
        <v>12</v>
      </c>
      <c r="J1133" t="n">
        <v>82.65000000000001</v>
      </c>
      <c r="K1133" t="n">
        <v>35.1</v>
      </c>
      <c r="L1133" t="n">
        <v>2.5</v>
      </c>
      <c r="M1133" t="n">
        <v>10</v>
      </c>
      <c r="N1133" t="n">
        <v>10.04</v>
      </c>
      <c r="O1133" t="n">
        <v>10426.82</v>
      </c>
      <c r="P1133" t="n">
        <v>36.9</v>
      </c>
      <c r="Q1133" t="n">
        <v>202.82</v>
      </c>
      <c r="R1133" t="n">
        <v>24.5</v>
      </c>
      <c r="S1133" t="n">
        <v>13.89</v>
      </c>
      <c r="T1133" t="n">
        <v>3587.99</v>
      </c>
      <c r="U1133" t="n">
        <v>0.57</v>
      </c>
      <c r="V1133" t="n">
        <v>0.74</v>
      </c>
      <c r="W1133" t="n">
        <v>0.66</v>
      </c>
      <c r="X1133" t="n">
        <v>0.22</v>
      </c>
      <c r="Y1133" t="n">
        <v>1</v>
      </c>
      <c r="Z1133" t="n">
        <v>10</v>
      </c>
    </row>
    <row r="1134">
      <c r="A1134" t="n">
        <v>7</v>
      </c>
      <c r="B1134" t="n">
        <v>35</v>
      </c>
      <c r="C1134" t="inlineStr">
        <is>
          <t xml:space="preserve">CONCLUIDO	</t>
        </is>
      </c>
      <c r="D1134" t="n">
        <v>13.656</v>
      </c>
      <c r="E1134" t="n">
        <v>7.32</v>
      </c>
      <c r="F1134" t="n">
        <v>5.24</v>
      </c>
      <c r="G1134" t="n">
        <v>28.59</v>
      </c>
      <c r="H1134" t="n">
        <v>0.58</v>
      </c>
      <c r="I1134" t="n">
        <v>11</v>
      </c>
      <c r="J1134" t="n">
        <v>82.95</v>
      </c>
      <c r="K1134" t="n">
        <v>35.1</v>
      </c>
      <c r="L1134" t="n">
        <v>2.75</v>
      </c>
      <c r="M1134" t="n">
        <v>9</v>
      </c>
      <c r="N1134" t="n">
        <v>10.1</v>
      </c>
      <c r="O1134" t="n">
        <v>10463.99</v>
      </c>
      <c r="P1134" t="n">
        <v>36.09</v>
      </c>
      <c r="Q1134" t="n">
        <v>202.81</v>
      </c>
      <c r="R1134" t="n">
        <v>24.14</v>
      </c>
      <c r="S1134" t="n">
        <v>13.89</v>
      </c>
      <c r="T1134" t="n">
        <v>3415.13</v>
      </c>
      <c r="U1134" t="n">
        <v>0.58</v>
      </c>
      <c r="V1134" t="n">
        <v>0.74</v>
      </c>
      <c r="W1134" t="n">
        <v>0.65</v>
      </c>
      <c r="X1134" t="n">
        <v>0.2</v>
      </c>
      <c r="Y1134" t="n">
        <v>1</v>
      </c>
      <c r="Z1134" t="n">
        <v>10</v>
      </c>
    </row>
    <row r="1135">
      <c r="A1135" t="n">
        <v>8</v>
      </c>
      <c r="B1135" t="n">
        <v>35</v>
      </c>
      <c r="C1135" t="inlineStr">
        <is>
          <t xml:space="preserve">CONCLUIDO	</t>
        </is>
      </c>
      <c r="D1135" t="n">
        <v>13.7604</v>
      </c>
      <c r="E1135" t="n">
        <v>7.27</v>
      </c>
      <c r="F1135" t="n">
        <v>5.2</v>
      </c>
      <c r="G1135" t="n">
        <v>31.22</v>
      </c>
      <c r="H1135" t="n">
        <v>0.63</v>
      </c>
      <c r="I1135" t="n">
        <v>10</v>
      </c>
      <c r="J1135" t="n">
        <v>83.25</v>
      </c>
      <c r="K1135" t="n">
        <v>35.1</v>
      </c>
      <c r="L1135" t="n">
        <v>3</v>
      </c>
      <c r="M1135" t="n">
        <v>8</v>
      </c>
      <c r="N1135" t="n">
        <v>10.15</v>
      </c>
      <c r="O1135" t="n">
        <v>10501.19</v>
      </c>
      <c r="P1135" t="n">
        <v>35.35</v>
      </c>
      <c r="Q1135" t="n">
        <v>202.81</v>
      </c>
      <c r="R1135" t="n">
        <v>22.86</v>
      </c>
      <c r="S1135" t="n">
        <v>13.89</v>
      </c>
      <c r="T1135" t="n">
        <v>2781.74</v>
      </c>
      <c r="U1135" t="n">
        <v>0.61</v>
      </c>
      <c r="V1135" t="n">
        <v>0.74</v>
      </c>
      <c r="W1135" t="n">
        <v>0.65</v>
      </c>
      <c r="X1135" t="n">
        <v>0.17</v>
      </c>
      <c r="Y1135" t="n">
        <v>1</v>
      </c>
      <c r="Z1135" t="n">
        <v>10</v>
      </c>
    </row>
    <row r="1136">
      <c r="A1136" t="n">
        <v>9</v>
      </c>
      <c r="B1136" t="n">
        <v>35</v>
      </c>
      <c r="C1136" t="inlineStr">
        <is>
          <t xml:space="preserve">CONCLUIDO	</t>
        </is>
      </c>
      <c r="D1136" t="n">
        <v>13.8037</v>
      </c>
      <c r="E1136" t="n">
        <v>7.24</v>
      </c>
      <c r="F1136" t="n">
        <v>5.2</v>
      </c>
      <c r="G1136" t="n">
        <v>34.65</v>
      </c>
      <c r="H1136" t="n">
        <v>0.68</v>
      </c>
      <c r="I1136" t="n">
        <v>9</v>
      </c>
      <c r="J1136" t="n">
        <v>83.55</v>
      </c>
      <c r="K1136" t="n">
        <v>35.1</v>
      </c>
      <c r="L1136" t="n">
        <v>3.25</v>
      </c>
      <c r="M1136" t="n">
        <v>6</v>
      </c>
      <c r="N1136" t="n">
        <v>10.2</v>
      </c>
      <c r="O1136" t="n">
        <v>10538.42</v>
      </c>
      <c r="P1136" t="n">
        <v>34.23</v>
      </c>
      <c r="Q1136" t="n">
        <v>202.81</v>
      </c>
      <c r="R1136" t="n">
        <v>22.66</v>
      </c>
      <c r="S1136" t="n">
        <v>13.89</v>
      </c>
      <c r="T1136" t="n">
        <v>2683.89</v>
      </c>
      <c r="U1136" t="n">
        <v>0.61</v>
      </c>
      <c r="V1136" t="n">
        <v>0.74</v>
      </c>
      <c r="W1136" t="n">
        <v>0.65</v>
      </c>
      <c r="X1136" t="n">
        <v>0.16</v>
      </c>
      <c r="Y1136" t="n">
        <v>1</v>
      </c>
      <c r="Z1136" t="n">
        <v>10</v>
      </c>
    </row>
    <row r="1137">
      <c r="A1137" t="n">
        <v>10</v>
      </c>
      <c r="B1137" t="n">
        <v>35</v>
      </c>
      <c r="C1137" t="inlineStr">
        <is>
          <t xml:space="preserve">CONCLUIDO	</t>
        </is>
      </c>
      <c r="D1137" t="n">
        <v>13.8499</v>
      </c>
      <c r="E1137" t="n">
        <v>7.22</v>
      </c>
      <c r="F1137" t="n">
        <v>5.19</v>
      </c>
      <c r="G1137" t="n">
        <v>38.93</v>
      </c>
      <c r="H1137" t="n">
        <v>0.73</v>
      </c>
      <c r="I1137" t="n">
        <v>8</v>
      </c>
      <c r="J1137" t="n">
        <v>83.84999999999999</v>
      </c>
      <c r="K1137" t="n">
        <v>35.1</v>
      </c>
      <c r="L1137" t="n">
        <v>3.5</v>
      </c>
      <c r="M1137" t="n">
        <v>5</v>
      </c>
      <c r="N1137" t="n">
        <v>10.25</v>
      </c>
      <c r="O1137" t="n">
        <v>10575.66</v>
      </c>
      <c r="P1137" t="n">
        <v>33.85</v>
      </c>
      <c r="Q1137" t="n">
        <v>202.81</v>
      </c>
      <c r="R1137" t="n">
        <v>22.33</v>
      </c>
      <c r="S1137" t="n">
        <v>13.89</v>
      </c>
      <c r="T1137" t="n">
        <v>2525.4</v>
      </c>
      <c r="U1137" t="n">
        <v>0.62</v>
      </c>
      <c r="V1137" t="n">
        <v>0.75</v>
      </c>
      <c r="W1137" t="n">
        <v>0.65</v>
      </c>
      <c r="X1137" t="n">
        <v>0.15</v>
      </c>
      <c r="Y1137" t="n">
        <v>1</v>
      </c>
      <c r="Z1137" t="n">
        <v>10</v>
      </c>
    </row>
    <row r="1138">
      <c r="A1138" t="n">
        <v>11</v>
      </c>
      <c r="B1138" t="n">
        <v>35</v>
      </c>
      <c r="C1138" t="inlineStr">
        <is>
          <t xml:space="preserve">CONCLUIDO	</t>
        </is>
      </c>
      <c r="D1138" t="n">
        <v>13.8707</v>
      </c>
      <c r="E1138" t="n">
        <v>7.21</v>
      </c>
      <c r="F1138" t="n">
        <v>5.18</v>
      </c>
      <c r="G1138" t="n">
        <v>38.85</v>
      </c>
      <c r="H1138" t="n">
        <v>0.78</v>
      </c>
      <c r="I1138" t="n">
        <v>8</v>
      </c>
      <c r="J1138" t="n">
        <v>84.15000000000001</v>
      </c>
      <c r="K1138" t="n">
        <v>35.1</v>
      </c>
      <c r="L1138" t="n">
        <v>3.75</v>
      </c>
      <c r="M1138" t="n">
        <v>4</v>
      </c>
      <c r="N1138" t="n">
        <v>10.3</v>
      </c>
      <c r="O1138" t="n">
        <v>10612.93</v>
      </c>
      <c r="P1138" t="n">
        <v>33.04</v>
      </c>
      <c r="Q1138" t="n">
        <v>202.81</v>
      </c>
      <c r="R1138" t="n">
        <v>21.98</v>
      </c>
      <c r="S1138" t="n">
        <v>13.89</v>
      </c>
      <c r="T1138" t="n">
        <v>2349.75</v>
      </c>
      <c r="U1138" t="n">
        <v>0.63</v>
      </c>
      <c r="V1138" t="n">
        <v>0.75</v>
      </c>
      <c r="W1138" t="n">
        <v>0.65</v>
      </c>
      <c r="X1138" t="n">
        <v>0.14</v>
      </c>
      <c r="Y1138" t="n">
        <v>1</v>
      </c>
      <c r="Z1138" t="n">
        <v>10</v>
      </c>
    </row>
    <row r="1139">
      <c r="A1139" t="n">
        <v>12</v>
      </c>
      <c r="B1139" t="n">
        <v>35</v>
      </c>
      <c r="C1139" t="inlineStr">
        <is>
          <t xml:space="preserve">CONCLUIDO	</t>
        </is>
      </c>
      <c r="D1139" t="n">
        <v>13.8712</v>
      </c>
      <c r="E1139" t="n">
        <v>7.21</v>
      </c>
      <c r="F1139" t="n">
        <v>5.18</v>
      </c>
      <c r="G1139" t="n">
        <v>38.85</v>
      </c>
      <c r="H1139" t="n">
        <v>0.83</v>
      </c>
      <c r="I1139" t="n">
        <v>8</v>
      </c>
      <c r="J1139" t="n">
        <v>84.45999999999999</v>
      </c>
      <c r="K1139" t="n">
        <v>35.1</v>
      </c>
      <c r="L1139" t="n">
        <v>4</v>
      </c>
      <c r="M1139" t="n">
        <v>2</v>
      </c>
      <c r="N1139" t="n">
        <v>10.36</v>
      </c>
      <c r="O1139" t="n">
        <v>10650.22</v>
      </c>
      <c r="P1139" t="n">
        <v>32.71</v>
      </c>
      <c r="Q1139" t="n">
        <v>202.81</v>
      </c>
      <c r="R1139" t="n">
        <v>21.98</v>
      </c>
      <c r="S1139" t="n">
        <v>13.89</v>
      </c>
      <c r="T1139" t="n">
        <v>2347.66</v>
      </c>
      <c r="U1139" t="n">
        <v>0.63</v>
      </c>
      <c r="V1139" t="n">
        <v>0.75</v>
      </c>
      <c r="W1139" t="n">
        <v>0.65</v>
      </c>
      <c r="X1139" t="n">
        <v>0.14</v>
      </c>
      <c r="Y1139" t="n">
        <v>1</v>
      </c>
      <c r="Z1139" t="n">
        <v>10</v>
      </c>
    </row>
    <row r="1140">
      <c r="A1140" t="n">
        <v>13</v>
      </c>
      <c r="B1140" t="n">
        <v>35</v>
      </c>
      <c r="C1140" t="inlineStr">
        <is>
          <t xml:space="preserve">CONCLUIDO	</t>
        </is>
      </c>
      <c r="D1140" t="n">
        <v>13.9346</v>
      </c>
      <c r="E1140" t="n">
        <v>7.18</v>
      </c>
      <c r="F1140" t="n">
        <v>5.16</v>
      </c>
      <c r="G1140" t="n">
        <v>44.26</v>
      </c>
      <c r="H1140" t="n">
        <v>0.88</v>
      </c>
      <c r="I1140" t="n">
        <v>7</v>
      </c>
      <c r="J1140" t="n">
        <v>84.76000000000001</v>
      </c>
      <c r="K1140" t="n">
        <v>35.1</v>
      </c>
      <c r="L1140" t="n">
        <v>4.25</v>
      </c>
      <c r="M1140" t="n">
        <v>0</v>
      </c>
      <c r="N1140" t="n">
        <v>10.41</v>
      </c>
      <c r="O1140" t="n">
        <v>10687.53</v>
      </c>
      <c r="P1140" t="n">
        <v>32.54</v>
      </c>
      <c r="Q1140" t="n">
        <v>202.83</v>
      </c>
      <c r="R1140" t="n">
        <v>21.32</v>
      </c>
      <c r="S1140" t="n">
        <v>13.89</v>
      </c>
      <c r="T1140" t="n">
        <v>2022.83</v>
      </c>
      <c r="U1140" t="n">
        <v>0.65</v>
      </c>
      <c r="V1140" t="n">
        <v>0.75</v>
      </c>
      <c r="W1140" t="n">
        <v>0.66</v>
      </c>
      <c r="X1140" t="n">
        <v>0.13</v>
      </c>
      <c r="Y1140" t="n">
        <v>1</v>
      </c>
      <c r="Z1140" t="n">
        <v>10</v>
      </c>
    </row>
    <row r="1141">
      <c r="A1141" t="n">
        <v>0</v>
      </c>
      <c r="B1141" t="n">
        <v>50</v>
      </c>
      <c r="C1141" t="inlineStr">
        <is>
          <t xml:space="preserve">CONCLUIDO	</t>
        </is>
      </c>
      <c r="D1141" t="n">
        <v>11.4162</v>
      </c>
      <c r="E1141" t="n">
        <v>8.76</v>
      </c>
      <c r="F1141" t="n">
        <v>5.83</v>
      </c>
      <c r="G1141" t="n">
        <v>8.75</v>
      </c>
      <c r="H1141" t="n">
        <v>0.16</v>
      </c>
      <c r="I1141" t="n">
        <v>40</v>
      </c>
      <c r="J1141" t="n">
        <v>107.41</v>
      </c>
      <c r="K1141" t="n">
        <v>41.65</v>
      </c>
      <c r="L1141" t="n">
        <v>1</v>
      </c>
      <c r="M1141" t="n">
        <v>38</v>
      </c>
      <c r="N1141" t="n">
        <v>14.77</v>
      </c>
      <c r="O1141" t="n">
        <v>13481.73</v>
      </c>
      <c r="P1141" t="n">
        <v>54.37</v>
      </c>
      <c r="Q1141" t="n">
        <v>202.83</v>
      </c>
      <c r="R1141" t="n">
        <v>42.39</v>
      </c>
      <c r="S1141" t="n">
        <v>13.89</v>
      </c>
      <c r="T1141" t="n">
        <v>12394.05</v>
      </c>
      <c r="U1141" t="n">
        <v>0.33</v>
      </c>
      <c r="V1141" t="n">
        <v>0.66</v>
      </c>
      <c r="W1141" t="n">
        <v>0.7</v>
      </c>
      <c r="X1141" t="n">
        <v>0.8</v>
      </c>
      <c r="Y1141" t="n">
        <v>1</v>
      </c>
      <c r="Z1141" t="n">
        <v>10</v>
      </c>
    </row>
    <row r="1142">
      <c r="A1142" t="n">
        <v>1</v>
      </c>
      <c r="B1142" t="n">
        <v>50</v>
      </c>
      <c r="C1142" t="inlineStr">
        <is>
          <t xml:space="preserve">CONCLUIDO	</t>
        </is>
      </c>
      <c r="D1142" t="n">
        <v>11.9454</v>
      </c>
      <c r="E1142" t="n">
        <v>8.369999999999999</v>
      </c>
      <c r="F1142" t="n">
        <v>5.65</v>
      </c>
      <c r="G1142" t="n">
        <v>10.93</v>
      </c>
      <c r="H1142" t="n">
        <v>0.2</v>
      </c>
      <c r="I1142" t="n">
        <v>31</v>
      </c>
      <c r="J1142" t="n">
        <v>107.73</v>
      </c>
      <c r="K1142" t="n">
        <v>41.65</v>
      </c>
      <c r="L1142" t="n">
        <v>1.25</v>
      </c>
      <c r="M1142" t="n">
        <v>29</v>
      </c>
      <c r="N1142" t="n">
        <v>14.83</v>
      </c>
      <c r="O1142" t="n">
        <v>13520.81</v>
      </c>
      <c r="P1142" t="n">
        <v>52.17</v>
      </c>
      <c r="Q1142" t="n">
        <v>202.86</v>
      </c>
      <c r="R1142" t="n">
        <v>36.67</v>
      </c>
      <c r="S1142" t="n">
        <v>13.89</v>
      </c>
      <c r="T1142" t="n">
        <v>9578.059999999999</v>
      </c>
      <c r="U1142" t="n">
        <v>0.38</v>
      </c>
      <c r="V1142" t="n">
        <v>0.6899999999999999</v>
      </c>
      <c r="W1142" t="n">
        <v>0.68</v>
      </c>
      <c r="X1142" t="n">
        <v>0.61</v>
      </c>
      <c r="Y1142" t="n">
        <v>1</v>
      </c>
      <c r="Z1142" t="n">
        <v>10</v>
      </c>
    </row>
    <row r="1143">
      <c r="A1143" t="n">
        <v>2</v>
      </c>
      <c r="B1143" t="n">
        <v>50</v>
      </c>
      <c r="C1143" t="inlineStr">
        <is>
          <t xml:space="preserve">CONCLUIDO	</t>
        </is>
      </c>
      <c r="D1143" t="n">
        <v>12.2449</v>
      </c>
      <c r="E1143" t="n">
        <v>8.17</v>
      </c>
      <c r="F1143" t="n">
        <v>5.55</v>
      </c>
      <c r="G1143" t="n">
        <v>12.81</v>
      </c>
      <c r="H1143" t="n">
        <v>0.24</v>
      </c>
      <c r="I1143" t="n">
        <v>26</v>
      </c>
      <c r="J1143" t="n">
        <v>108.05</v>
      </c>
      <c r="K1143" t="n">
        <v>41.65</v>
      </c>
      <c r="L1143" t="n">
        <v>1.5</v>
      </c>
      <c r="M1143" t="n">
        <v>24</v>
      </c>
      <c r="N1143" t="n">
        <v>14.9</v>
      </c>
      <c r="O1143" t="n">
        <v>13559.91</v>
      </c>
      <c r="P1143" t="n">
        <v>50.93</v>
      </c>
      <c r="Q1143" t="n">
        <v>202.84</v>
      </c>
      <c r="R1143" t="n">
        <v>33.78</v>
      </c>
      <c r="S1143" t="n">
        <v>13.89</v>
      </c>
      <c r="T1143" t="n">
        <v>8158.5</v>
      </c>
      <c r="U1143" t="n">
        <v>0.41</v>
      </c>
      <c r="V1143" t="n">
        <v>0.7</v>
      </c>
      <c r="W1143" t="n">
        <v>0.68</v>
      </c>
      <c r="X1143" t="n">
        <v>0.51</v>
      </c>
      <c r="Y1143" t="n">
        <v>1</v>
      </c>
      <c r="Z1143" t="n">
        <v>10</v>
      </c>
    </row>
    <row r="1144">
      <c r="A1144" t="n">
        <v>3</v>
      </c>
      <c r="B1144" t="n">
        <v>50</v>
      </c>
      <c r="C1144" t="inlineStr">
        <is>
          <t xml:space="preserve">CONCLUIDO	</t>
        </is>
      </c>
      <c r="D1144" t="n">
        <v>12.5291</v>
      </c>
      <c r="E1144" t="n">
        <v>7.98</v>
      </c>
      <c r="F1144" t="n">
        <v>5.46</v>
      </c>
      <c r="G1144" t="n">
        <v>14.88</v>
      </c>
      <c r="H1144" t="n">
        <v>0.28</v>
      </c>
      <c r="I1144" t="n">
        <v>22</v>
      </c>
      <c r="J1144" t="n">
        <v>108.37</v>
      </c>
      <c r="K1144" t="n">
        <v>41.65</v>
      </c>
      <c r="L1144" t="n">
        <v>1.75</v>
      </c>
      <c r="M1144" t="n">
        <v>20</v>
      </c>
      <c r="N1144" t="n">
        <v>14.97</v>
      </c>
      <c r="O1144" t="n">
        <v>13599.17</v>
      </c>
      <c r="P1144" t="n">
        <v>49.79</v>
      </c>
      <c r="Q1144" t="n">
        <v>202.89</v>
      </c>
      <c r="R1144" t="n">
        <v>30.84</v>
      </c>
      <c r="S1144" t="n">
        <v>13.89</v>
      </c>
      <c r="T1144" t="n">
        <v>6711.74</v>
      </c>
      <c r="U1144" t="n">
        <v>0.45</v>
      </c>
      <c r="V1144" t="n">
        <v>0.71</v>
      </c>
      <c r="W1144" t="n">
        <v>0.67</v>
      </c>
      <c r="X1144" t="n">
        <v>0.42</v>
      </c>
      <c r="Y1144" t="n">
        <v>1</v>
      </c>
      <c r="Z1144" t="n">
        <v>10</v>
      </c>
    </row>
    <row r="1145">
      <c r="A1145" t="n">
        <v>4</v>
      </c>
      <c r="B1145" t="n">
        <v>50</v>
      </c>
      <c r="C1145" t="inlineStr">
        <is>
          <t xml:space="preserve">CONCLUIDO	</t>
        </is>
      </c>
      <c r="D1145" t="n">
        <v>12.7024</v>
      </c>
      <c r="E1145" t="n">
        <v>7.87</v>
      </c>
      <c r="F1145" t="n">
        <v>5.41</v>
      </c>
      <c r="G1145" t="n">
        <v>17.1</v>
      </c>
      <c r="H1145" t="n">
        <v>0.32</v>
      </c>
      <c r="I1145" t="n">
        <v>19</v>
      </c>
      <c r="J1145" t="n">
        <v>108.68</v>
      </c>
      <c r="K1145" t="n">
        <v>41.65</v>
      </c>
      <c r="L1145" t="n">
        <v>2</v>
      </c>
      <c r="M1145" t="n">
        <v>17</v>
      </c>
      <c r="N1145" t="n">
        <v>15.03</v>
      </c>
      <c r="O1145" t="n">
        <v>13638.32</v>
      </c>
      <c r="P1145" t="n">
        <v>49.11</v>
      </c>
      <c r="Q1145" t="n">
        <v>202.87</v>
      </c>
      <c r="R1145" t="n">
        <v>29.2</v>
      </c>
      <c r="S1145" t="n">
        <v>13.89</v>
      </c>
      <c r="T1145" t="n">
        <v>5902.75</v>
      </c>
      <c r="U1145" t="n">
        <v>0.48</v>
      </c>
      <c r="V1145" t="n">
        <v>0.71</v>
      </c>
      <c r="W1145" t="n">
        <v>0.67</v>
      </c>
      <c r="X1145" t="n">
        <v>0.38</v>
      </c>
      <c r="Y1145" t="n">
        <v>1</v>
      </c>
      <c r="Z1145" t="n">
        <v>10</v>
      </c>
    </row>
    <row r="1146">
      <c r="A1146" t="n">
        <v>5</v>
      </c>
      <c r="B1146" t="n">
        <v>50</v>
      </c>
      <c r="C1146" t="inlineStr">
        <is>
          <t xml:space="preserve">CONCLUIDO	</t>
        </is>
      </c>
      <c r="D1146" t="n">
        <v>12.8576</v>
      </c>
      <c r="E1146" t="n">
        <v>7.78</v>
      </c>
      <c r="F1146" t="n">
        <v>5.36</v>
      </c>
      <c r="G1146" t="n">
        <v>18.93</v>
      </c>
      <c r="H1146" t="n">
        <v>0.36</v>
      </c>
      <c r="I1146" t="n">
        <v>17</v>
      </c>
      <c r="J1146" t="n">
        <v>109</v>
      </c>
      <c r="K1146" t="n">
        <v>41.65</v>
      </c>
      <c r="L1146" t="n">
        <v>2.25</v>
      </c>
      <c r="M1146" t="n">
        <v>15</v>
      </c>
      <c r="N1146" t="n">
        <v>15.1</v>
      </c>
      <c r="O1146" t="n">
        <v>13677.51</v>
      </c>
      <c r="P1146" t="n">
        <v>48.11</v>
      </c>
      <c r="Q1146" t="n">
        <v>202.82</v>
      </c>
      <c r="R1146" t="n">
        <v>27.67</v>
      </c>
      <c r="S1146" t="n">
        <v>13.89</v>
      </c>
      <c r="T1146" t="n">
        <v>5151.97</v>
      </c>
      <c r="U1146" t="n">
        <v>0.5</v>
      </c>
      <c r="V1146" t="n">
        <v>0.72</v>
      </c>
      <c r="W1146" t="n">
        <v>0.67</v>
      </c>
      <c r="X1146" t="n">
        <v>0.33</v>
      </c>
      <c r="Y1146" t="n">
        <v>1</v>
      </c>
      <c r="Z1146" t="n">
        <v>10</v>
      </c>
    </row>
    <row r="1147">
      <c r="A1147" t="n">
        <v>6</v>
      </c>
      <c r="B1147" t="n">
        <v>50</v>
      </c>
      <c r="C1147" t="inlineStr">
        <is>
          <t xml:space="preserve">CONCLUIDO	</t>
        </is>
      </c>
      <c r="D1147" t="n">
        <v>12.994</v>
      </c>
      <c r="E1147" t="n">
        <v>7.7</v>
      </c>
      <c r="F1147" t="n">
        <v>5.33</v>
      </c>
      <c r="G1147" t="n">
        <v>21.31</v>
      </c>
      <c r="H1147" t="n">
        <v>0.4</v>
      </c>
      <c r="I1147" t="n">
        <v>15</v>
      </c>
      <c r="J1147" t="n">
        <v>109.32</v>
      </c>
      <c r="K1147" t="n">
        <v>41.65</v>
      </c>
      <c r="L1147" t="n">
        <v>2.5</v>
      </c>
      <c r="M1147" t="n">
        <v>13</v>
      </c>
      <c r="N1147" t="n">
        <v>15.17</v>
      </c>
      <c r="O1147" t="n">
        <v>13716.72</v>
      </c>
      <c r="P1147" t="n">
        <v>47.48</v>
      </c>
      <c r="Q1147" t="n">
        <v>202.85</v>
      </c>
      <c r="R1147" t="n">
        <v>26.34</v>
      </c>
      <c r="S1147" t="n">
        <v>13.89</v>
      </c>
      <c r="T1147" t="n">
        <v>4496.31</v>
      </c>
      <c r="U1147" t="n">
        <v>0.53</v>
      </c>
      <c r="V1147" t="n">
        <v>0.73</v>
      </c>
      <c r="W1147" t="n">
        <v>0.67</v>
      </c>
      <c r="X1147" t="n">
        <v>0.29</v>
      </c>
      <c r="Y1147" t="n">
        <v>1</v>
      </c>
      <c r="Z1147" t="n">
        <v>10</v>
      </c>
    </row>
    <row r="1148">
      <c r="A1148" t="n">
        <v>7</v>
      </c>
      <c r="B1148" t="n">
        <v>50</v>
      </c>
      <c r="C1148" t="inlineStr">
        <is>
          <t xml:space="preserve">CONCLUIDO	</t>
        </is>
      </c>
      <c r="D1148" t="n">
        <v>13.0738</v>
      </c>
      <c r="E1148" t="n">
        <v>7.65</v>
      </c>
      <c r="F1148" t="n">
        <v>5.3</v>
      </c>
      <c r="G1148" t="n">
        <v>22.72</v>
      </c>
      <c r="H1148" t="n">
        <v>0.44</v>
      </c>
      <c r="I1148" t="n">
        <v>14</v>
      </c>
      <c r="J1148" t="n">
        <v>109.64</v>
      </c>
      <c r="K1148" t="n">
        <v>41.65</v>
      </c>
      <c r="L1148" t="n">
        <v>2.75</v>
      </c>
      <c r="M1148" t="n">
        <v>12</v>
      </c>
      <c r="N1148" t="n">
        <v>15.24</v>
      </c>
      <c r="O1148" t="n">
        <v>13755.95</v>
      </c>
      <c r="P1148" t="n">
        <v>46.91</v>
      </c>
      <c r="Q1148" t="n">
        <v>202.82</v>
      </c>
      <c r="R1148" t="n">
        <v>25.92</v>
      </c>
      <c r="S1148" t="n">
        <v>13.89</v>
      </c>
      <c r="T1148" t="n">
        <v>4290.69</v>
      </c>
      <c r="U1148" t="n">
        <v>0.54</v>
      </c>
      <c r="V1148" t="n">
        <v>0.73</v>
      </c>
      <c r="W1148" t="n">
        <v>0.66</v>
      </c>
      <c r="X1148" t="n">
        <v>0.26</v>
      </c>
      <c r="Y1148" t="n">
        <v>1</v>
      </c>
      <c r="Z1148" t="n">
        <v>10</v>
      </c>
    </row>
    <row r="1149">
      <c r="A1149" t="n">
        <v>8</v>
      </c>
      <c r="B1149" t="n">
        <v>50</v>
      </c>
      <c r="C1149" t="inlineStr">
        <is>
          <t xml:space="preserve">CONCLUIDO	</t>
        </is>
      </c>
      <c r="D1149" t="n">
        <v>13.2324</v>
      </c>
      <c r="E1149" t="n">
        <v>7.56</v>
      </c>
      <c r="F1149" t="n">
        <v>5.25</v>
      </c>
      <c r="G1149" t="n">
        <v>26.27</v>
      </c>
      <c r="H1149" t="n">
        <v>0.48</v>
      </c>
      <c r="I1149" t="n">
        <v>12</v>
      </c>
      <c r="J1149" t="n">
        <v>109.96</v>
      </c>
      <c r="K1149" t="n">
        <v>41.65</v>
      </c>
      <c r="L1149" t="n">
        <v>3</v>
      </c>
      <c r="M1149" t="n">
        <v>10</v>
      </c>
      <c r="N1149" t="n">
        <v>15.31</v>
      </c>
      <c r="O1149" t="n">
        <v>13795.21</v>
      </c>
      <c r="P1149" t="n">
        <v>46.09</v>
      </c>
      <c r="Q1149" t="n">
        <v>202.83</v>
      </c>
      <c r="R1149" t="n">
        <v>24.34</v>
      </c>
      <c r="S1149" t="n">
        <v>13.89</v>
      </c>
      <c r="T1149" t="n">
        <v>3511.61</v>
      </c>
      <c r="U1149" t="n">
        <v>0.57</v>
      </c>
      <c r="V1149" t="n">
        <v>0.74</v>
      </c>
      <c r="W1149" t="n">
        <v>0.66</v>
      </c>
      <c r="X1149" t="n">
        <v>0.22</v>
      </c>
      <c r="Y1149" t="n">
        <v>1</v>
      </c>
      <c r="Z1149" t="n">
        <v>10</v>
      </c>
    </row>
    <row r="1150">
      <c r="A1150" t="n">
        <v>9</v>
      </c>
      <c r="B1150" t="n">
        <v>50</v>
      </c>
      <c r="C1150" t="inlineStr">
        <is>
          <t xml:space="preserve">CONCLUIDO	</t>
        </is>
      </c>
      <c r="D1150" t="n">
        <v>13.2081</v>
      </c>
      <c r="E1150" t="n">
        <v>7.57</v>
      </c>
      <c r="F1150" t="n">
        <v>5.27</v>
      </c>
      <c r="G1150" t="n">
        <v>26.34</v>
      </c>
      <c r="H1150" t="n">
        <v>0.52</v>
      </c>
      <c r="I1150" t="n">
        <v>12</v>
      </c>
      <c r="J1150" t="n">
        <v>110.27</v>
      </c>
      <c r="K1150" t="n">
        <v>41.65</v>
      </c>
      <c r="L1150" t="n">
        <v>3.25</v>
      </c>
      <c r="M1150" t="n">
        <v>10</v>
      </c>
      <c r="N1150" t="n">
        <v>15.37</v>
      </c>
      <c r="O1150" t="n">
        <v>13834.5</v>
      </c>
      <c r="P1150" t="n">
        <v>45.85</v>
      </c>
      <c r="Q1150" t="n">
        <v>202.82</v>
      </c>
      <c r="R1150" t="n">
        <v>24.93</v>
      </c>
      <c r="S1150" t="n">
        <v>13.89</v>
      </c>
      <c r="T1150" t="n">
        <v>3805.69</v>
      </c>
      <c r="U1150" t="n">
        <v>0.5600000000000001</v>
      </c>
      <c r="V1150" t="n">
        <v>0.73</v>
      </c>
      <c r="W1150" t="n">
        <v>0.65</v>
      </c>
      <c r="X1150" t="n">
        <v>0.23</v>
      </c>
      <c r="Y1150" t="n">
        <v>1</v>
      </c>
      <c r="Z1150" t="n">
        <v>10</v>
      </c>
    </row>
    <row r="1151">
      <c r="A1151" t="n">
        <v>10</v>
      </c>
      <c r="B1151" t="n">
        <v>50</v>
      </c>
      <c r="C1151" t="inlineStr">
        <is>
          <t xml:space="preserve">CONCLUIDO	</t>
        </is>
      </c>
      <c r="D1151" t="n">
        <v>13.3097</v>
      </c>
      <c r="E1151" t="n">
        <v>7.51</v>
      </c>
      <c r="F1151" t="n">
        <v>5.23</v>
      </c>
      <c r="G1151" t="n">
        <v>28.54</v>
      </c>
      <c r="H1151" t="n">
        <v>0.5600000000000001</v>
      </c>
      <c r="I1151" t="n">
        <v>11</v>
      </c>
      <c r="J1151" t="n">
        <v>110.59</v>
      </c>
      <c r="K1151" t="n">
        <v>41.65</v>
      </c>
      <c r="L1151" t="n">
        <v>3.5</v>
      </c>
      <c r="M1151" t="n">
        <v>9</v>
      </c>
      <c r="N1151" t="n">
        <v>15.44</v>
      </c>
      <c r="O1151" t="n">
        <v>13873.81</v>
      </c>
      <c r="P1151" t="n">
        <v>45.18</v>
      </c>
      <c r="Q1151" t="n">
        <v>202.82</v>
      </c>
      <c r="R1151" t="n">
        <v>23.81</v>
      </c>
      <c r="S1151" t="n">
        <v>13.89</v>
      </c>
      <c r="T1151" t="n">
        <v>3251.46</v>
      </c>
      <c r="U1151" t="n">
        <v>0.58</v>
      </c>
      <c r="V1151" t="n">
        <v>0.74</v>
      </c>
      <c r="W1151" t="n">
        <v>0.65</v>
      </c>
      <c r="X1151" t="n">
        <v>0.19</v>
      </c>
      <c r="Y1151" t="n">
        <v>1</v>
      </c>
      <c r="Z1151" t="n">
        <v>10</v>
      </c>
    </row>
    <row r="1152">
      <c r="A1152" t="n">
        <v>11</v>
      </c>
      <c r="B1152" t="n">
        <v>50</v>
      </c>
      <c r="C1152" t="inlineStr">
        <is>
          <t xml:space="preserve">CONCLUIDO	</t>
        </is>
      </c>
      <c r="D1152" t="n">
        <v>13.3859</v>
      </c>
      <c r="E1152" t="n">
        <v>7.47</v>
      </c>
      <c r="F1152" t="n">
        <v>5.21</v>
      </c>
      <c r="G1152" t="n">
        <v>31.27</v>
      </c>
      <c r="H1152" t="n">
        <v>0.6</v>
      </c>
      <c r="I1152" t="n">
        <v>10</v>
      </c>
      <c r="J1152" t="n">
        <v>110.91</v>
      </c>
      <c r="K1152" t="n">
        <v>41.65</v>
      </c>
      <c r="L1152" t="n">
        <v>3.75</v>
      </c>
      <c r="M1152" t="n">
        <v>8</v>
      </c>
      <c r="N1152" t="n">
        <v>15.51</v>
      </c>
      <c r="O1152" t="n">
        <v>13913.15</v>
      </c>
      <c r="P1152" t="n">
        <v>44.62</v>
      </c>
      <c r="Q1152" t="n">
        <v>202.81</v>
      </c>
      <c r="R1152" t="n">
        <v>23.08</v>
      </c>
      <c r="S1152" t="n">
        <v>13.89</v>
      </c>
      <c r="T1152" t="n">
        <v>2887.9</v>
      </c>
      <c r="U1152" t="n">
        <v>0.6</v>
      </c>
      <c r="V1152" t="n">
        <v>0.74</v>
      </c>
      <c r="W1152" t="n">
        <v>0.65</v>
      </c>
      <c r="X1152" t="n">
        <v>0.17</v>
      </c>
      <c r="Y1152" t="n">
        <v>1</v>
      </c>
      <c r="Z1152" t="n">
        <v>10</v>
      </c>
    </row>
    <row r="1153">
      <c r="A1153" t="n">
        <v>12</v>
      </c>
      <c r="B1153" t="n">
        <v>50</v>
      </c>
      <c r="C1153" t="inlineStr">
        <is>
          <t xml:space="preserve">CONCLUIDO	</t>
        </is>
      </c>
      <c r="D1153" t="n">
        <v>13.4378</v>
      </c>
      <c r="E1153" t="n">
        <v>7.44</v>
      </c>
      <c r="F1153" t="n">
        <v>5.21</v>
      </c>
      <c r="G1153" t="n">
        <v>34.7</v>
      </c>
      <c r="H1153" t="n">
        <v>0.63</v>
      </c>
      <c r="I1153" t="n">
        <v>9</v>
      </c>
      <c r="J1153" t="n">
        <v>111.23</v>
      </c>
      <c r="K1153" t="n">
        <v>41.65</v>
      </c>
      <c r="L1153" t="n">
        <v>4</v>
      </c>
      <c r="M1153" t="n">
        <v>7</v>
      </c>
      <c r="N1153" t="n">
        <v>15.58</v>
      </c>
      <c r="O1153" t="n">
        <v>13952.52</v>
      </c>
      <c r="P1153" t="n">
        <v>43.95</v>
      </c>
      <c r="Q1153" t="n">
        <v>202.81</v>
      </c>
      <c r="R1153" t="n">
        <v>22.72</v>
      </c>
      <c r="S1153" t="n">
        <v>13.89</v>
      </c>
      <c r="T1153" t="n">
        <v>2715.18</v>
      </c>
      <c r="U1153" t="n">
        <v>0.61</v>
      </c>
      <c r="V1153" t="n">
        <v>0.74</v>
      </c>
      <c r="W1153" t="n">
        <v>0.66</v>
      </c>
      <c r="X1153" t="n">
        <v>0.17</v>
      </c>
      <c r="Y1153" t="n">
        <v>1</v>
      </c>
      <c r="Z1153" t="n">
        <v>10</v>
      </c>
    </row>
    <row r="1154">
      <c r="A1154" t="n">
        <v>13</v>
      </c>
      <c r="B1154" t="n">
        <v>50</v>
      </c>
      <c r="C1154" t="inlineStr">
        <is>
          <t xml:space="preserve">CONCLUIDO	</t>
        </is>
      </c>
      <c r="D1154" t="n">
        <v>13.4439</v>
      </c>
      <c r="E1154" t="n">
        <v>7.44</v>
      </c>
      <c r="F1154" t="n">
        <v>5.2</v>
      </c>
      <c r="G1154" t="n">
        <v>34.68</v>
      </c>
      <c r="H1154" t="n">
        <v>0.67</v>
      </c>
      <c r="I1154" t="n">
        <v>9</v>
      </c>
      <c r="J1154" t="n">
        <v>111.55</v>
      </c>
      <c r="K1154" t="n">
        <v>41.65</v>
      </c>
      <c r="L1154" t="n">
        <v>4.25</v>
      </c>
      <c r="M1154" t="n">
        <v>7</v>
      </c>
      <c r="N1154" t="n">
        <v>15.65</v>
      </c>
      <c r="O1154" t="n">
        <v>13991.91</v>
      </c>
      <c r="P1154" t="n">
        <v>43.56</v>
      </c>
      <c r="Q1154" t="n">
        <v>202.82</v>
      </c>
      <c r="R1154" t="n">
        <v>22.66</v>
      </c>
      <c r="S1154" t="n">
        <v>13.89</v>
      </c>
      <c r="T1154" t="n">
        <v>2682.67</v>
      </c>
      <c r="U1154" t="n">
        <v>0.61</v>
      </c>
      <c r="V1154" t="n">
        <v>0.74</v>
      </c>
      <c r="W1154" t="n">
        <v>0.65</v>
      </c>
      <c r="X1154" t="n">
        <v>0.16</v>
      </c>
      <c r="Y1154" t="n">
        <v>1</v>
      </c>
      <c r="Z1154" t="n">
        <v>10</v>
      </c>
    </row>
    <row r="1155">
      <c r="A1155" t="n">
        <v>14</v>
      </c>
      <c r="B1155" t="n">
        <v>50</v>
      </c>
      <c r="C1155" t="inlineStr">
        <is>
          <t xml:space="preserve">CONCLUIDO	</t>
        </is>
      </c>
      <c r="D1155" t="n">
        <v>13.5216</v>
      </c>
      <c r="E1155" t="n">
        <v>7.4</v>
      </c>
      <c r="F1155" t="n">
        <v>5.18</v>
      </c>
      <c r="G1155" t="n">
        <v>38.86</v>
      </c>
      <c r="H1155" t="n">
        <v>0.71</v>
      </c>
      <c r="I1155" t="n">
        <v>8</v>
      </c>
      <c r="J1155" t="n">
        <v>111.87</v>
      </c>
      <c r="K1155" t="n">
        <v>41.65</v>
      </c>
      <c r="L1155" t="n">
        <v>4.5</v>
      </c>
      <c r="M1155" t="n">
        <v>6</v>
      </c>
      <c r="N1155" t="n">
        <v>15.72</v>
      </c>
      <c r="O1155" t="n">
        <v>14031.33</v>
      </c>
      <c r="P1155" t="n">
        <v>42.92</v>
      </c>
      <c r="Q1155" t="n">
        <v>202.82</v>
      </c>
      <c r="R1155" t="n">
        <v>22.02</v>
      </c>
      <c r="S1155" t="n">
        <v>13.89</v>
      </c>
      <c r="T1155" t="n">
        <v>2369.1</v>
      </c>
      <c r="U1155" t="n">
        <v>0.63</v>
      </c>
      <c r="V1155" t="n">
        <v>0.75</v>
      </c>
      <c r="W1155" t="n">
        <v>0.65</v>
      </c>
      <c r="X1155" t="n">
        <v>0.14</v>
      </c>
      <c r="Y1155" t="n">
        <v>1</v>
      </c>
      <c r="Z1155" t="n">
        <v>10</v>
      </c>
    </row>
    <row r="1156">
      <c r="A1156" t="n">
        <v>15</v>
      </c>
      <c r="B1156" t="n">
        <v>50</v>
      </c>
      <c r="C1156" t="inlineStr">
        <is>
          <t xml:space="preserve">CONCLUIDO	</t>
        </is>
      </c>
      <c r="D1156" t="n">
        <v>13.5282</v>
      </c>
      <c r="E1156" t="n">
        <v>7.39</v>
      </c>
      <c r="F1156" t="n">
        <v>5.18</v>
      </c>
      <c r="G1156" t="n">
        <v>38.84</v>
      </c>
      <c r="H1156" t="n">
        <v>0.75</v>
      </c>
      <c r="I1156" t="n">
        <v>8</v>
      </c>
      <c r="J1156" t="n">
        <v>112.19</v>
      </c>
      <c r="K1156" t="n">
        <v>41.65</v>
      </c>
      <c r="L1156" t="n">
        <v>4.75</v>
      </c>
      <c r="M1156" t="n">
        <v>6</v>
      </c>
      <c r="N1156" t="n">
        <v>15.79</v>
      </c>
      <c r="O1156" t="n">
        <v>14070.77</v>
      </c>
      <c r="P1156" t="n">
        <v>42.36</v>
      </c>
      <c r="Q1156" t="n">
        <v>202.82</v>
      </c>
      <c r="R1156" t="n">
        <v>22</v>
      </c>
      <c r="S1156" t="n">
        <v>13.89</v>
      </c>
      <c r="T1156" t="n">
        <v>2362.14</v>
      </c>
      <c r="U1156" t="n">
        <v>0.63</v>
      </c>
      <c r="V1156" t="n">
        <v>0.75</v>
      </c>
      <c r="W1156" t="n">
        <v>0.65</v>
      </c>
      <c r="X1156" t="n">
        <v>0.14</v>
      </c>
      <c r="Y1156" t="n">
        <v>1</v>
      </c>
      <c r="Z1156" t="n">
        <v>10</v>
      </c>
    </row>
    <row r="1157">
      <c r="A1157" t="n">
        <v>16</v>
      </c>
      <c r="B1157" t="n">
        <v>50</v>
      </c>
      <c r="C1157" t="inlineStr">
        <is>
          <t xml:space="preserve">CONCLUIDO	</t>
        </is>
      </c>
      <c r="D1157" t="n">
        <v>13.5988</v>
      </c>
      <c r="E1157" t="n">
        <v>7.35</v>
      </c>
      <c r="F1157" t="n">
        <v>5.16</v>
      </c>
      <c r="G1157" t="n">
        <v>44.25</v>
      </c>
      <c r="H1157" t="n">
        <v>0.78</v>
      </c>
      <c r="I1157" t="n">
        <v>7</v>
      </c>
      <c r="J1157" t="n">
        <v>112.51</v>
      </c>
      <c r="K1157" t="n">
        <v>41.65</v>
      </c>
      <c r="L1157" t="n">
        <v>5</v>
      </c>
      <c r="M1157" t="n">
        <v>5</v>
      </c>
      <c r="N1157" t="n">
        <v>15.86</v>
      </c>
      <c r="O1157" t="n">
        <v>14110.24</v>
      </c>
      <c r="P1157" t="n">
        <v>41.74</v>
      </c>
      <c r="Q1157" t="n">
        <v>202.81</v>
      </c>
      <c r="R1157" t="n">
        <v>21.41</v>
      </c>
      <c r="S1157" t="n">
        <v>13.89</v>
      </c>
      <c r="T1157" t="n">
        <v>2071.91</v>
      </c>
      <c r="U1157" t="n">
        <v>0.65</v>
      </c>
      <c r="V1157" t="n">
        <v>0.75</v>
      </c>
      <c r="W1157" t="n">
        <v>0.65</v>
      </c>
      <c r="X1157" t="n">
        <v>0.12</v>
      </c>
      <c r="Y1157" t="n">
        <v>1</v>
      </c>
      <c r="Z1157" t="n">
        <v>10</v>
      </c>
    </row>
    <row r="1158">
      <c r="A1158" t="n">
        <v>17</v>
      </c>
      <c r="B1158" t="n">
        <v>50</v>
      </c>
      <c r="C1158" t="inlineStr">
        <is>
          <t xml:space="preserve">CONCLUIDO	</t>
        </is>
      </c>
      <c r="D1158" t="n">
        <v>13.6121</v>
      </c>
      <c r="E1158" t="n">
        <v>7.35</v>
      </c>
      <c r="F1158" t="n">
        <v>5.15</v>
      </c>
      <c r="G1158" t="n">
        <v>44.18</v>
      </c>
      <c r="H1158" t="n">
        <v>0.82</v>
      </c>
      <c r="I1158" t="n">
        <v>7</v>
      </c>
      <c r="J1158" t="n">
        <v>112.83</v>
      </c>
      <c r="K1158" t="n">
        <v>41.65</v>
      </c>
      <c r="L1158" t="n">
        <v>5.25</v>
      </c>
      <c r="M1158" t="n">
        <v>5</v>
      </c>
      <c r="N1158" t="n">
        <v>15.93</v>
      </c>
      <c r="O1158" t="n">
        <v>14149.74</v>
      </c>
      <c r="P1158" t="n">
        <v>41.65</v>
      </c>
      <c r="Q1158" t="n">
        <v>202.82</v>
      </c>
      <c r="R1158" t="n">
        <v>21.2</v>
      </c>
      <c r="S1158" t="n">
        <v>13.89</v>
      </c>
      <c r="T1158" t="n">
        <v>1963.15</v>
      </c>
      <c r="U1158" t="n">
        <v>0.66</v>
      </c>
      <c r="V1158" t="n">
        <v>0.75</v>
      </c>
      <c r="W1158" t="n">
        <v>0.65</v>
      </c>
      <c r="X1158" t="n">
        <v>0.12</v>
      </c>
      <c r="Y1158" t="n">
        <v>1</v>
      </c>
      <c r="Z1158" t="n">
        <v>10</v>
      </c>
    </row>
    <row r="1159">
      <c r="A1159" t="n">
        <v>18</v>
      </c>
      <c r="B1159" t="n">
        <v>50</v>
      </c>
      <c r="C1159" t="inlineStr">
        <is>
          <t xml:space="preserve">CONCLUIDO	</t>
        </is>
      </c>
      <c r="D1159" t="n">
        <v>13.6111</v>
      </c>
      <c r="E1159" t="n">
        <v>7.35</v>
      </c>
      <c r="F1159" t="n">
        <v>5.16</v>
      </c>
      <c r="G1159" t="n">
        <v>44.19</v>
      </c>
      <c r="H1159" t="n">
        <v>0.86</v>
      </c>
      <c r="I1159" t="n">
        <v>7</v>
      </c>
      <c r="J1159" t="n">
        <v>113.15</v>
      </c>
      <c r="K1159" t="n">
        <v>41.65</v>
      </c>
      <c r="L1159" t="n">
        <v>5.5</v>
      </c>
      <c r="M1159" t="n">
        <v>5</v>
      </c>
      <c r="N1159" t="n">
        <v>16</v>
      </c>
      <c r="O1159" t="n">
        <v>14189.26</v>
      </c>
      <c r="P1159" t="n">
        <v>41.17</v>
      </c>
      <c r="Q1159" t="n">
        <v>202.86</v>
      </c>
      <c r="R1159" t="n">
        <v>21.24</v>
      </c>
      <c r="S1159" t="n">
        <v>13.89</v>
      </c>
      <c r="T1159" t="n">
        <v>1983.05</v>
      </c>
      <c r="U1159" t="n">
        <v>0.65</v>
      </c>
      <c r="V1159" t="n">
        <v>0.75</v>
      </c>
      <c r="W1159" t="n">
        <v>0.65</v>
      </c>
      <c r="X1159" t="n">
        <v>0.12</v>
      </c>
      <c r="Y1159" t="n">
        <v>1</v>
      </c>
      <c r="Z1159" t="n">
        <v>10</v>
      </c>
    </row>
    <row r="1160">
      <c r="A1160" t="n">
        <v>19</v>
      </c>
      <c r="B1160" t="n">
        <v>50</v>
      </c>
      <c r="C1160" t="inlineStr">
        <is>
          <t xml:space="preserve">CONCLUIDO	</t>
        </is>
      </c>
      <c r="D1160" t="n">
        <v>13.6851</v>
      </c>
      <c r="E1160" t="n">
        <v>7.31</v>
      </c>
      <c r="F1160" t="n">
        <v>5.14</v>
      </c>
      <c r="G1160" t="n">
        <v>51.38</v>
      </c>
      <c r="H1160" t="n">
        <v>0.89</v>
      </c>
      <c r="I1160" t="n">
        <v>6</v>
      </c>
      <c r="J1160" t="n">
        <v>113.47</v>
      </c>
      <c r="K1160" t="n">
        <v>41.65</v>
      </c>
      <c r="L1160" t="n">
        <v>5.75</v>
      </c>
      <c r="M1160" t="n">
        <v>4</v>
      </c>
      <c r="N1160" t="n">
        <v>16.07</v>
      </c>
      <c r="O1160" t="n">
        <v>14228.81</v>
      </c>
      <c r="P1160" t="n">
        <v>40.11</v>
      </c>
      <c r="Q1160" t="n">
        <v>202.85</v>
      </c>
      <c r="R1160" t="n">
        <v>20.75</v>
      </c>
      <c r="S1160" t="n">
        <v>13.89</v>
      </c>
      <c r="T1160" t="n">
        <v>1743.43</v>
      </c>
      <c r="U1160" t="n">
        <v>0.67</v>
      </c>
      <c r="V1160" t="n">
        <v>0.75</v>
      </c>
      <c r="W1160" t="n">
        <v>0.65</v>
      </c>
      <c r="X1160" t="n">
        <v>0.1</v>
      </c>
      <c r="Y1160" t="n">
        <v>1</v>
      </c>
      <c r="Z1160" t="n">
        <v>10</v>
      </c>
    </row>
    <row r="1161">
      <c r="A1161" t="n">
        <v>20</v>
      </c>
      <c r="B1161" t="n">
        <v>50</v>
      </c>
      <c r="C1161" t="inlineStr">
        <is>
          <t xml:space="preserve">CONCLUIDO	</t>
        </is>
      </c>
      <c r="D1161" t="n">
        <v>13.6835</v>
      </c>
      <c r="E1161" t="n">
        <v>7.31</v>
      </c>
      <c r="F1161" t="n">
        <v>5.14</v>
      </c>
      <c r="G1161" t="n">
        <v>51.39</v>
      </c>
      <c r="H1161" t="n">
        <v>0.93</v>
      </c>
      <c r="I1161" t="n">
        <v>6</v>
      </c>
      <c r="J1161" t="n">
        <v>113.79</v>
      </c>
      <c r="K1161" t="n">
        <v>41.65</v>
      </c>
      <c r="L1161" t="n">
        <v>6</v>
      </c>
      <c r="M1161" t="n">
        <v>4</v>
      </c>
      <c r="N1161" t="n">
        <v>16.14</v>
      </c>
      <c r="O1161" t="n">
        <v>14268.39</v>
      </c>
      <c r="P1161" t="n">
        <v>39.85</v>
      </c>
      <c r="Q1161" t="n">
        <v>202.82</v>
      </c>
      <c r="R1161" t="n">
        <v>20.77</v>
      </c>
      <c r="S1161" t="n">
        <v>13.89</v>
      </c>
      <c r="T1161" t="n">
        <v>1752.39</v>
      </c>
      <c r="U1161" t="n">
        <v>0.67</v>
      </c>
      <c r="V1161" t="n">
        <v>0.75</v>
      </c>
      <c r="W1161" t="n">
        <v>0.65</v>
      </c>
      <c r="X1161" t="n">
        <v>0.1</v>
      </c>
      <c r="Y1161" t="n">
        <v>1</v>
      </c>
      <c r="Z1161" t="n">
        <v>10</v>
      </c>
    </row>
    <row r="1162">
      <c r="A1162" t="n">
        <v>21</v>
      </c>
      <c r="B1162" t="n">
        <v>50</v>
      </c>
      <c r="C1162" t="inlineStr">
        <is>
          <t xml:space="preserve">CONCLUIDO	</t>
        </is>
      </c>
      <c r="D1162" t="n">
        <v>13.6809</v>
      </c>
      <c r="E1162" t="n">
        <v>7.31</v>
      </c>
      <c r="F1162" t="n">
        <v>5.14</v>
      </c>
      <c r="G1162" t="n">
        <v>51.4</v>
      </c>
      <c r="H1162" t="n">
        <v>0.97</v>
      </c>
      <c r="I1162" t="n">
        <v>6</v>
      </c>
      <c r="J1162" t="n">
        <v>114.11</v>
      </c>
      <c r="K1162" t="n">
        <v>41.65</v>
      </c>
      <c r="L1162" t="n">
        <v>6.25</v>
      </c>
      <c r="M1162" t="n">
        <v>4</v>
      </c>
      <c r="N1162" t="n">
        <v>16.21</v>
      </c>
      <c r="O1162" t="n">
        <v>14307.99</v>
      </c>
      <c r="P1162" t="n">
        <v>39.51</v>
      </c>
      <c r="Q1162" t="n">
        <v>202.84</v>
      </c>
      <c r="R1162" t="n">
        <v>20.73</v>
      </c>
      <c r="S1162" t="n">
        <v>13.89</v>
      </c>
      <c r="T1162" t="n">
        <v>1733.92</v>
      </c>
      <c r="U1162" t="n">
        <v>0.67</v>
      </c>
      <c r="V1162" t="n">
        <v>0.75</v>
      </c>
      <c r="W1162" t="n">
        <v>0.65</v>
      </c>
      <c r="X1162" t="n">
        <v>0.1</v>
      </c>
      <c r="Y1162" t="n">
        <v>1</v>
      </c>
      <c r="Z1162" t="n">
        <v>10</v>
      </c>
    </row>
    <row r="1163">
      <c r="A1163" t="n">
        <v>22</v>
      </c>
      <c r="B1163" t="n">
        <v>50</v>
      </c>
      <c r="C1163" t="inlineStr">
        <is>
          <t xml:space="preserve">CONCLUIDO	</t>
        </is>
      </c>
      <c r="D1163" t="n">
        <v>13.6742</v>
      </c>
      <c r="E1163" t="n">
        <v>7.31</v>
      </c>
      <c r="F1163" t="n">
        <v>5.14</v>
      </c>
      <c r="G1163" t="n">
        <v>51.44</v>
      </c>
      <c r="H1163" t="n">
        <v>1</v>
      </c>
      <c r="I1163" t="n">
        <v>6</v>
      </c>
      <c r="J1163" t="n">
        <v>114.44</v>
      </c>
      <c r="K1163" t="n">
        <v>41.65</v>
      </c>
      <c r="L1163" t="n">
        <v>6.5</v>
      </c>
      <c r="M1163" t="n">
        <v>2</v>
      </c>
      <c r="N1163" t="n">
        <v>16.29</v>
      </c>
      <c r="O1163" t="n">
        <v>14347.62</v>
      </c>
      <c r="P1163" t="n">
        <v>39.43</v>
      </c>
      <c r="Q1163" t="n">
        <v>202.82</v>
      </c>
      <c r="R1163" t="n">
        <v>20.82</v>
      </c>
      <c r="S1163" t="n">
        <v>13.89</v>
      </c>
      <c r="T1163" t="n">
        <v>1781.94</v>
      </c>
      <c r="U1163" t="n">
        <v>0.67</v>
      </c>
      <c r="V1163" t="n">
        <v>0.75</v>
      </c>
      <c r="W1163" t="n">
        <v>0.65</v>
      </c>
      <c r="X1163" t="n">
        <v>0.11</v>
      </c>
      <c r="Y1163" t="n">
        <v>1</v>
      </c>
      <c r="Z1163" t="n">
        <v>10</v>
      </c>
    </row>
    <row r="1164">
      <c r="A1164" t="n">
        <v>23</v>
      </c>
      <c r="B1164" t="n">
        <v>50</v>
      </c>
      <c r="C1164" t="inlineStr">
        <is>
          <t xml:space="preserve">CONCLUIDO	</t>
        </is>
      </c>
      <c r="D1164" t="n">
        <v>13.6882</v>
      </c>
      <c r="E1164" t="n">
        <v>7.31</v>
      </c>
      <c r="F1164" t="n">
        <v>5.14</v>
      </c>
      <c r="G1164" t="n">
        <v>51.36</v>
      </c>
      <c r="H1164" t="n">
        <v>1.04</v>
      </c>
      <c r="I1164" t="n">
        <v>6</v>
      </c>
      <c r="J1164" t="n">
        <v>114.76</v>
      </c>
      <c r="K1164" t="n">
        <v>41.65</v>
      </c>
      <c r="L1164" t="n">
        <v>6.75</v>
      </c>
      <c r="M1164" t="n">
        <v>2</v>
      </c>
      <c r="N1164" t="n">
        <v>16.36</v>
      </c>
      <c r="O1164" t="n">
        <v>14387.27</v>
      </c>
      <c r="P1164" t="n">
        <v>39.03</v>
      </c>
      <c r="Q1164" t="n">
        <v>202.81</v>
      </c>
      <c r="R1164" t="n">
        <v>20.63</v>
      </c>
      <c r="S1164" t="n">
        <v>13.89</v>
      </c>
      <c r="T1164" t="n">
        <v>1683.36</v>
      </c>
      <c r="U1164" t="n">
        <v>0.67</v>
      </c>
      <c r="V1164" t="n">
        <v>0.75</v>
      </c>
      <c r="W1164" t="n">
        <v>0.65</v>
      </c>
      <c r="X1164" t="n">
        <v>0.1</v>
      </c>
      <c r="Y1164" t="n">
        <v>1</v>
      </c>
      <c r="Z1164" t="n">
        <v>10</v>
      </c>
    </row>
    <row r="1165">
      <c r="A1165" t="n">
        <v>24</v>
      </c>
      <c r="B1165" t="n">
        <v>50</v>
      </c>
      <c r="C1165" t="inlineStr">
        <is>
          <t xml:space="preserve">CONCLUIDO	</t>
        </is>
      </c>
      <c r="D1165" t="n">
        <v>13.6757</v>
      </c>
      <c r="E1165" t="n">
        <v>7.31</v>
      </c>
      <c r="F1165" t="n">
        <v>5.14</v>
      </c>
      <c r="G1165" t="n">
        <v>51.43</v>
      </c>
      <c r="H1165" t="n">
        <v>1.07</v>
      </c>
      <c r="I1165" t="n">
        <v>6</v>
      </c>
      <c r="J1165" t="n">
        <v>115.08</v>
      </c>
      <c r="K1165" t="n">
        <v>41.65</v>
      </c>
      <c r="L1165" t="n">
        <v>7</v>
      </c>
      <c r="M1165" t="n">
        <v>1</v>
      </c>
      <c r="N1165" t="n">
        <v>16.43</v>
      </c>
      <c r="O1165" t="n">
        <v>14426.96</v>
      </c>
      <c r="P1165" t="n">
        <v>38.97</v>
      </c>
      <c r="Q1165" t="n">
        <v>202.81</v>
      </c>
      <c r="R1165" t="n">
        <v>20.73</v>
      </c>
      <c r="S1165" t="n">
        <v>13.89</v>
      </c>
      <c r="T1165" t="n">
        <v>1737.16</v>
      </c>
      <c r="U1165" t="n">
        <v>0.67</v>
      </c>
      <c r="V1165" t="n">
        <v>0.75</v>
      </c>
      <c r="W1165" t="n">
        <v>0.65</v>
      </c>
      <c r="X1165" t="n">
        <v>0.1</v>
      </c>
      <c r="Y1165" t="n">
        <v>1</v>
      </c>
      <c r="Z1165" t="n">
        <v>10</v>
      </c>
    </row>
    <row r="1166">
      <c r="A1166" t="n">
        <v>25</v>
      </c>
      <c r="B1166" t="n">
        <v>50</v>
      </c>
      <c r="C1166" t="inlineStr">
        <is>
          <t xml:space="preserve">CONCLUIDO	</t>
        </is>
      </c>
      <c r="D1166" t="n">
        <v>13.6711</v>
      </c>
      <c r="E1166" t="n">
        <v>7.31</v>
      </c>
      <c r="F1166" t="n">
        <v>5.15</v>
      </c>
      <c r="G1166" t="n">
        <v>51.45</v>
      </c>
      <c r="H1166" t="n">
        <v>1.11</v>
      </c>
      <c r="I1166" t="n">
        <v>6</v>
      </c>
      <c r="J1166" t="n">
        <v>115.4</v>
      </c>
      <c r="K1166" t="n">
        <v>41.65</v>
      </c>
      <c r="L1166" t="n">
        <v>7.25</v>
      </c>
      <c r="M1166" t="n">
        <v>1</v>
      </c>
      <c r="N1166" t="n">
        <v>16.5</v>
      </c>
      <c r="O1166" t="n">
        <v>14466.67</v>
      </c>
      <c r="P1166" t="n">
        <v>38.83</v>
      </c>
      <c r="Q1166" t="n">
        <v>202.81</v>
      </c>
      <c r="R1166" t="n">
        <v>20.83</v>
      </c>
      <c r="S1166" t="n">
        <v>13.89</v>
      </c>
      <c r="T1166" t="n">
        <v>1786.34</v>
      </c>
      <c r="U1166" t="n">
        <v>0.67</v>
      </c>
      <c r="V1166" t="n">
        <v>0.75</v>
      </c>
      <c r="W1166" t="n">
        <v>0.65</v>
      </c>
      <c r="X1166" t="n">
        <v>0.11</v>
      </c>
      <c r="Y1166" t="n">
        <v>1</v>
      </c>
      <c r="Z1166" t="n">
        <v>10</v>
      </c>
    </row>
    <row r="1167">
      <c r="A1167" t="n">
        <v>26</v>
      </c>
      <c r="B1167" t="n">
        <v>50</v>
      </c>
      <c r="C1167" t="inlineStr">
        <is>
          <t xml:space="preserve">CONCLUIDO	</t>
        </is>
      </c>
      <c r="D1167" t="n">
        <v>13.6716</v>
      </c>
      <c r="E1167" t="n">
        <v>7.31</v>
      </c>
      <c r="F1167" t="n">
        <v>5.14</v>
      </c>
      <c r="G1167" t="n">
        <v>51.45</v>
      </c>
      <c r="H1167" t="n">
        <v>1.14</v>
      </c>
      <c r="I1167" t="n">
        <v>6</v>
      </c>
      <c r="J1167" t="n">
        <v>115.72</v>
      </c>
      <c r="K1167" t="n">
        <v>41.65</v>
      </c>
      <c r="L1167" t="n">
        <v>7.5</v>
      </c>
      <c r="M1167" t="n">
        <v>0</v>
      </c>
      <c r="N1167" t="n">
        <v>16.57</v>
      </c>
      <c r="O1167" t="n">
        <v>14506.4</v>
      </c>
      <c r="P1167" t="n">
        <v>38.76</v>
      </c>
      <c r="Q1167" t="n">
        <v>202.81</v>
      </c>
      <c r="R1167" t="n">
        <v>20.79</v>
      </c>
      <c r="S1167" t="n">
        <v>13.89</v>
      </c>
      <c r="T1167" t="n">
        <v>1762.86</v>
      </c>
      <c r="U1167" t="n">
        <v>0.67</v>
      </c>
      <c r="V1167" t="n">
        <v>0.75</v>
      </c>
      <c r="W1167" t="n">
        <v>0.65</v>
      </c>
      <c r="X1167" t="n">
        <v>0.11</v>
      </c>
      <c r="Y1167" t="n">
        <v>1</v>
      </c>
      <c r="Z1167" t="n">
        <v>10</v>
      </c>
    </row>
    <row r="1168">
      <c r="A1168" t="n">
        <v>0</v>
      </c>
      <c r="B1168" t="n">
        <v>25</v>
      </c>
      <c r="C1168" t="inlineStr">
        <is>
          <t xml:space="preserve">CONCLUIDO	</t>
        </is>
      </c>
      <c r="D1168" t="n">
        <v>12.9688</v>
      </c>
      <c r="E1168" t="n">
        <v>7.71</v>
      </c>
      <c r="F1168" t="n">
        <v>5.55</v>
      </c>
      <c r="G1168" t="n">
        <v>12.82</v>
      </c>
      <c r="H1168" t="n">
        <v>0.28</v>
      </c>
      <c r="I1168" t="n">
        <v>26</v>
      </c>
      <c r="J1168" t="n">
        <v>61.76</v>
      </c>
      <c r="K1168" t="n">
        <v>28.92</v>
      </c>
      <c r="L1168" t="n">
        <v>1</v>
      </c>
      <c r="M1168" t="n">
        <v>24</v>
      </c>
      <c r="N1168" t="n">
        <v>6.84</v>
      </c>
      <c r="O1168" t="n">
        <v>7851.41</v>
      </c>
      <c r="P1168" t="n">
        <v>33.94</v>
      </c>
      <c r="Q1168" t="n">
        <v>202.84</v>
      </c>
      <c r="R1168" t="n">
        <v>33.67</v>
      </c>
      <c r="S1168" t="n">
        <v>13.89</v>
      </c>
      <c r="T1168" t="n">
        <v>8104.84</v>
      </c>
      <c r="U1168" t="n">
        <v>0.41</v>
      </c>
      <c r="V1168" t="n">
        <v>0.7</v>
      </c>
      <c r="W1168" t="n">
        <v>0.68</v>
      </c>
      <c r="X1168" t="n">
        <v>0.52</v>
      </c>
      <c r="Y1168" t="n">
        <v>1</v>
      </c>
      <c r="Z1168" t="n">
        <v>10</v>
      </c>
    </row>
    <row r="1169">
      <c r="A1169" t="n">
        <v>1</v>
      </c>
      <c r="B1169" t="n">
        <v>25</v>
      </c>
      <c r="C1169" t="inlineStr">
        <is>
          <t xml:space="preserve">CONCLUIDO	</t>
        </is>
      </c>
      <c r="D1169" t="n">
        <v>13.367</v>
      </c>
      <c r="E1169" t="n">
        <v>7.48</v>
      </c>
      <c r="F1169" t="n">
        <v>5.41</v>
      </c>
      <c r="G1169" t="n">
        <v>16.22</v>
      </c>
      <c r="H1169" t="n">
        <v>0.35</v>
      </c>
      <c r="I1169" t="n">
        <v>20</v>
      </c>
      <c r="J1169" t="n">
        <v>62.05</v>
      </c>
      <c r="K1169" t="n">
        <v>28.92</v>
      </c>
      <c r="L1169" t="n">
        <v>1.25</v>
      </c>
      <c r="M1169" t="n">
        <v>18</v>
      </c>
      <c r="N1169" t="n">
        <v>6.88</v>
      </c>
      <c r="O1169" t="n">
        <v>7887.12</v>
      </c>
      <c r="P1169" t="n">
        <v>32.41</v>
      </c>
      <c r="Q1169" t="n">
        <v>202.85</v>
      </c>
      <c r="R1169" t="n">
        <v>29.17</v>
      </c>
      <c r="S1169" t="n">
        <v>13.89</v>
      </c>
      <c r="T1169" t="n">
        <v>5885.04</v>
      </c>
      <c r="U1169" t="n">
        <v>0.48</v>
      </c>
      <c r="V1169" t="n">
        <v>0.72</v>
      </c>
      <c r="W1169" t="n">
        <v>0.67</v>
      </c>
      <c r="X1169" t="n">
        <v>0.37</v>
      </c>
      <c r="Y1169" t="n">
        <v>1</v>
      </c>
      <c r="Z1169" t="n">
        <v>10</v>
      </c>
    </row>
    <row r="1170">
      <c r="A1170" t="n">
        <v>2</v>
      </c>
      <c r="B1170" t="n">
        <v>25</v>
      </c>
      <c r="C1170" t="inlineStr">
        <is>
          <t xml:space="preserve">CONCLUIDO	</t>
        </is>
      </c>
      <c r="D1170" t="n">
        <v>13.5947</v>
      </c>
      <c r="E1170" t="n">
        <v>7.36</v>
      </c>
      <c r="F1170" t="n">
        <v>5.34</v>
      </c>
      <c r="G1170" t="n">
        <v>20.02</v>
      </c>
      <c r="H1170" t="n">
        <v>0.42</v>
      </c>
      <c r="I1170" t="n">
        <v>16</v>
      </c>
      <c r="J1170" t="n">
        <v>62.34</v>
      </c>
      <c r="K1170" t="n">
        <v>28.92</v>
      </c>
      <c r="L1170" t="n">
        <v>1.5</v>
      </c>
      <c r="M1170" t="n">
        <v>14</v>
      </c>
      <c r="N1170" t="n">
        <v>6.92</v>
      </c>
      <c r="O1170" t="n">
        <v>7922.85</v>
      </c>
      <c r="P1170" t="n">
        <v>31.1</v>
      </c>
      <c r="Q1170" t="n">
        <v>202.85</v>
      </c>
      <c r="R1170" t="n">
        <v>26.89</v>
      </c>
      <c r="S1170" t="n">
        <v>13.89</v>
      </c>
      <c r="T1170" t="n">
        <v>4763.02</v>
      </c>
      <c r="U1170" t="n">
        <v>0.52</v>
      </c>
      <c r="V1170" t="n">
        <v>0.72</v>
      </c>
      <c r="W1170" t="n">
        <v>0.66</v>
      </c>
      <c r="X1170" t="n">
        <v>0.3</v>
      </c>
      <c r="Y1170" t="n">
        <v>1</v>
      </c>
      <c r="Z1170" t="n">
        <v>10</v>
      </c>
    </row>
    <row r="1171">
      <c r="A1171" t="n">
        <v>3</v>
      </c>
      <c r="B1171" t="n">
        <v>25</v>
      </c>
      <c r="C1171" t="inlineStr">
        <is>
          <t xml:space="preserve">CONCLUIDO	</t>
        </is>
      </c>
      <c r="D1171" t="n">
        <v>13.7295</v>
      </c>
      <c r="E1171" t="n">
        <v>7.28</v>
      </c>
      <c r="F1171" t="n">
        <v>5.29</v>
      </c>
      <c r="G1171" t="n">
        <v>22.69</v>
      </c>
      <c r="H1171" t="n">
        <v>0.49</v>
      </c>
      <c r="I1171" t="n">
        <v>14</v>
      </c>
      <c r="J1171" t="n">
        <v>62.63</v>
      </c>
      <c r="K1171" t="n">
        <v>28.92</v>
      </c>
      <c r="L1171" t="n">
        <v>1.75</v>
      </c>
      <c r="M1171" t="n">
        <v>12</v>
      </c>
      <c r="N1171" t="n">
        <v>6.96</v>
      </c>
      <c r="O1171" t="n">
        <v>7958.6</v>
      </c>
      <c r="P1171" t="n">
        <v>30.28</v>
      </c>
      <c r="Q1171" t="n">
        <v>202.81</v>
      </c>
      <c r="R1171" t="n">
        <v>25.72</v>
      </c>
      <c r="S1171" t="n">
        <v>13.89</v>
      </c>
      <c r="T1171" t="n">
        <v>4189</v>
      </c>
      <c r="U1171" t="n">
        <v>0.54</v>
      </c>
      <c r="V1171" t="n">
        <v>0.73</v>
      </c>
      <c r="W1171" t="n">
        <v>0.66</v>
      </c>
      <c r="X1171" t="n">
        <v>0.26</v>
      </c>
      <c r="Y1171" t="n">
        <v>1</v>
      </c>
      <c r="Z1171" t="n">
        <v>10</v>
      </c>
    </row>
    <row r="1172">
      <c r="A1172" t="n">
        <v>4</v>
      </c>
      <c r="B1172" t="n">
        <v>25</v>
      </c>
      <c r="C1172" t="inlineStr">
        <is>
          <t xml:space="preserve">CONCLUIDO	</t>
        </is>
      </c>
      <c r="D1172" t="n">
        <v>13.8509</v>
      </c>
      <c r="E1172" t="n">
        <v>7.22</v>
      </c>
      <c r="F1172" t="n">
        <v>5.26</v>
      </c>
      <c r="G1172" t="n">
        <v>26.29</v>
      </c>
      <c r="H1172" t="n">
        <v>0.55</v>
      </c>
      <c r="I1172" t="n">
        <v>12</v>
      </c>
      <c r="J1172" t="n">
        <v>62.92</v>
      </c>
      <c r="K1172" t="n">
        <v>28.92</v>
      </c>
      <c r="L1172" t="n">
        <v>2</v>
      </c>
      <c r="M1172" t="n">
        <v>10</v>
      </c>
      <c r="N1172" t="n">
        <v>7</v>
      </c>
      <c r="O1172" t="n">
        <v>7994.37</v>
      </c>
      <c r="P1172" t="n">
        <v>29.45</v>
      </c>
      <c r="Q1172" t="n">
        <v>202.81</v>
      </c>
      <c r="R1172" t="n">
        <v>24.49</v>
      </c>
      <c r="S1172" t="n">
        <v>13.89</v>
      </c>
      <c r="T1172" t="n">
        <v>3585.9</v>
      </c>
      <c r="U1172" t="n">
        <v>0.57</v>
      </c>
      <c r="V1172" t="n">
        <v>0.74</v>
      </c>
      <c r="W1172" t="n">
        <v>0.66</v>
      </c>
      <c r="X1172" t="n">
        <v>0.22</v>
      </c>
      <c r="Y1172" t="n">
        <v>1</v>
      </c>
      <c r="Z1172" t="n">
        <v>10</v>
      </c>
    </row>
    <row r="1173">
      <c r="A1173" t="n">
        <v>5</v>
      </c>
      <c r="B1173" t="n">
        <v>25</v>
      </c>
      <c r="C1173" t="inlineStr">
        <is>
          <t xml:space="preserve">CONCLUIDO	</t>
        </is>
      </c>
      <c r="D1173" t="n">
        <v>13.9779</v>
      </c>
      <c r="E1173" t="n">
        <v>7.15</v>
      </c>
      <c r="F1173" t="n">
        <v>5.22</v>
      </c>
      <c r="G1173" t="n">
        <v>31.32</v>
      </c>
      <c r="H1173" t="n">
        <v>0.62</v>
      </c>
      <c r="I1173" t="n">
        <v>10</v>
      </c>
      <c r="J1173" t="n">
        <v>63.21</v>
      </c>
      <c r="K1173" t="n">
        <v>28.92</v>
      </c>
      <c r="L1173" t="n">
        <v>2.25</v>
      </c>
      <c r="M1173" t="n">
        <v>7</v>
      </c>
      <c r="N1173" t="n">
        <v>7.04</v>
      </c>
      <c r="O1173" t="n">
        <v>8030.17</v>
      </c>
      <c r="P1173" t="n">
        <v>27.89</v>
      </c>
      <c r="Q1173" t="n">
        <v>202.81</v>
      </c>
      <c r="R1173" t="n">
        <v>23.09</v>
      </c>
      <c r="S1173" t="n">
        <v>13.89</v>
      </c>
      <c r="T1173" t="n">
        <v>2894.02</v>
      </c>
      <c r="U1173" t="n">
        <v>0.6</v>
      </c>
      <c r="V1173" t="n">
        <v>0.74</v>
      </c>
      <c r="W1173" t="n">
        <v>0.66</v>
      </c>
      <c r="X1173" t="n">
        <v>0.18</v>
      </c>
      <c r="Y1173" t="n">
        <v>1</v>
      </c>
      <c r="Z1173" t="n">
        <v>10</v>
      </c>
    </row>
    <row r="1174">
      <c r="A1174" t="n">
        <v>6</v>
      </c>
      <c r="B1174" t="n">
        <v>25</v>
      </c>
      <c r="C1174" t="inlineStr">
        <is>
          <t xml:space="preserve">CONCLUIDO	</t>
        </is>
      </c>
      <c r="D1174" t="n">
        <v>13.9719</v>
      </c>
      <c r="E1174" t="n">
        <v>7.16</v>
      </c>
      <c r="F1174" t="n">
        <v>5.22</v>
      </c>
      <c r="G1174" t="n">
        <v>31.33</v>
      </c>
      <c r="H1174" t="n">
        <v>0.6899999999999999</v>
      </c>
      <c r="I1174" t="n">
        <v>10</v>
      </c>
      <c r="J1174" t="n">
        <v>63.5</v>
      </c>
      <c r="K1174" t="n">
        <v>28.92</v>
      </c>
      <c r="L1174" t="n">
        <v>2.5</v>
      </c>
      <c r="M1174" t="n">
        <v>1</v>
      </c>
      <c r="N1174" t="n">
        <v>7.08</v>
      </c>
      <c r="O1174" t="n">
        <v>8065.98</v>
      </c>
      <c r="P1174" t="n">
        <v>27.92</v>
      </c>
      <c r="Q1174" t="n">
        <v>202.81</v>
      </c>
      <c r="R1174" t="n">
        <v>22.96</v>
      </c>
      <c r="S1174" t="n">
        <v>13.89</v>
      </c>
      <c r="T1174" t="n">
        <v>2831.42</v>
      </c>
      <c r="U1174" t="n">
        <v>0.6</v>
      </c>
      <c r="V1174" t="n">
        <v>0.74</v>
      </c>
      <c r="W1174" t="n">
        <v>0.67</v>
      </c>
      <c r="X1174" t="n">
        <v>0.18</v>
      </c>
      <c r="Y1174" t="n">
        <v>1</v>
      </c>
      <c r="Z1174" t="n">
        <v>10</v>
      </c>
    </row>
    <row r="1175">
      <c r="A1175" t="n">
        <v>7</v>
      </c>
      <c r="B1175" t="n">
        <v>25</v>
      </c>
      <c r="C1175" t="inlineStr">
        <is>
          <t xml:space="preserve">CONCLUIDO	</t>
        </is>
      </c>
      <c r="D1175" t="n">
        <v>13.9697</v>
      </c>
      <c r="E1175" t="n">
        <v>7.16</v>
      </c>
      <c r="F1175" t="n">
        <v>5.22</v>
      </c>
      <c r="G1175" t="n">
        <v>31.34</v>
      </c>
      <c r="H1175" t="n">
        <v>0.75</v>
      </c>
      <c r="I1175" t="n">
        <v>10</v>
      </c>
      <c r="J1175" t="n">
        <v>63.79</v>
      </c>
      <c r="K1175" t="n">
        <v>28.92</v>
      </c>
      <c r="L1175" t="n">
        <v>2.75</v>
      </c>
      <c r="M1175" t="n">
        <v>1</v>
      </c>
      <c r="N1175" t="n">
        <v>7.12</v>
      </c>
      <c r="O1175" t="n">
        <v>8101.81</v>
      </c>
      <c r="P1175" t="n">
        <v>27.89</v>
      </c>
      <c r="Q1175" t="n">
        <v>202.81</v>
      </c>
      <c r="R1175" t="n">
        <v>23.03</v>
      </c>
      <c r="S1175" t="n">
        <v>13.89</v>
      </c>
      <c r="T1175" t="n">
        <v>2865.94</v>
      </c>
      <c r="U1175" t="n">
        <v>0.6</v>
      </c>
      <c r="V1175" t="n">
        <v>0.74</v>
      </c>
      <c r="W1175" t="n">
        <v>0.66</v>
      </c>
      <c r="X1175" t="n">
        <v>0.19</v>
      </c>
      <c r="Y1175" t="n">
        <v>1</v>
      </c>
      <c r="Z1175" t="n">
        <v>10</v>
      </c>
    </row>
    <row r="1176">
      <c r="A1176" t="n">
        <v>8</v>
      </c>
      <c r="B1176" t="n">
        <v>25</v>
      </c>
      <c r="C1176" t="inlineStr">
        <is>
          <t xml:space="preserve">CONCLUIDO	</t>
        </is>
      </c>
      <c r="D1176" t="n">
        <v>13.9659</v>
      </c>
      <c r="E1176" t="n">
        <v>7.16</v>
      </c>
      <c r="F1176" t="n">
        <v>5.23</v>
      </c>
      <c r="G1176" t="n">
        <v>31.35</v>
      </c>
      <c r="H1176" t="n">
        <v>0.8100000000000001</v>
      </c>
      <c r="I1176" t="n">
        <v>10</v>
      </c>
      <c r="J1176" t="n">
        <v>64.08</v>
      </c>
      <c r="K1176" t="n">
        <v>28.92</v>
      </c>
      <c r="L1176" t="n">
        <v>3</v>
      </c>
      <c r="M1176" t="n">
        <v>0</v>
      </c>
      <c r="N1176" t="n">
        <v>7.16</v>
      </c>
      <c r="O1176" t="n">
        <v>8137.65</v>
      </c>
      <c r="P1176" t="n">
        <v>27.85</v>
      </c>
      <c r="Q1176" t="n">
        <v>202.81</v>
      </c>
      <c r="R1176" t="n">
        <v>23.06</v>
      </c>
      <c r="S1176" t="n">
        <v>13.89</v>
      </c>
      <c r="T1176" t="n">
        <v>2878.15</v>
      </c>
      <c r="U1176" t="n">
        <v>0.6</v>
      </c>
      <c r="V1176" t="n">
        <v>0.74</v>
      </c>
      <c r="W1176" t="n">
        <v>0.67</v>
      </c>
      <c r="X1176" t="n">
        <v>0.19</v>
      </c>
      <c r="Y1176" t="n">
        <v>1</v>
      </c>
      <c r="Z1176" t="n">
        <v>10</v>
      </c>
    </row>
    <row r="1177">
      <c r="A1177" t="n">
        <v>0</v>
      </c>
      <c r="B1177" t="n">
        <v>85</v>
      </c>
      <c r="C1177" t="inlineStr">
        <is>
          <t xml:space="preserve">CONCLUIDO	</t>
        </is>
      </c>
      <c r="D1177" t="n">
        <v>9.5334</v>
      </c>
      <c r="E1177" t="n">
        <v>10.49</v>
      </c>
      <c r="F1177" t="n">
        <v>6.19</v>
      </c>
      <c r="G1177" t="n">
        <v>6.51</v>
      </c>
      <c r="H1177" t="n">
        <v>0.11</v>
      </c>
      <c r="I1177" t="n">
        <v>57</v>
      </c>
      <c r="J1177" t="n">
        <v>167.88</v>
      </c>
      <c r="K1177" t="n">
        <v>51.39</v>
      </c>
      <c r="L1177" t="n">
        <v>1</v>
      </c>
      <c r="M1177" t="n">
        <v>55</v>
      </c>
      <c r="N1177" t="n">
        <v>30.49</v>
      </c>
      <c r="O1177" t="n">
        <v>20939.59</v>
      </c>
      <c r="P1177" t="n">
        <v>78.09</v>
      </c>
      <c r="Q1177" t="n">
        <v>202.9</v>
      </c>
      <c r="R1177" t="n">
        <v>53.56</v>
      </c>
      <c r="S1177" t="n">
        <v>13.89</v>
      </c>
      <c r="T1177" t="n">
        <v>17893.13</v>
      </c>
      <c r="U1177" t="n">
        <v>0.26</v>
      </c>
      <c r="V1177" t="n">
        <v>0.63</v>
      </c>
      <c r="W1177" t="n">
        <v>0.72</v>
      </c>
      <c r="X1177" t="n">
        <v>1.14</v>
      </c>
      <c r="Y1177" t="n">
        <v>1</v>
      </c>
      <c r="Z1177" t="n">
        <v>10</v>
      </c>
    </row>
    <row r="1178">
      <c r="A1178" t="n">
        <v>1</v>
      </c>
      <c r="B1178" t="n">
        <v>85</v>
      </c>
      <c r="C1178" t="inlineStr">
        <is>
          <t xml:space="preserve">CONCLUIDO	</t>
        </is>
      </c>
      <c r="D1178" t="n">
        <v>10.2241</v>
      </c>
      <c r="E1178" t="n">
        <v>9.779999999999999</v>
      </c>
      <c r="F1178" t="n">
        <v>5.92</v>
      </c>
      <c r="G1178" t="n">
        <v>8.07</v>
      </c>
      <c r="H1178" t="n">
        <v>0.13</v>
      </c>
      <c r="I1178" t="n">
        <v>44</v>
      </c>
      <c r="J1178" t="n">
        <v>168.25</v>
      </c>
      <c r="K1178" t="n">
        <v>51.39</v>
      </c>
      <c r="L1178" t="n">
        <v>1.25</v>
      </c>
      <c r="M1178" t="n">
        <v>42</v>
      </c>
      <c r="N1178" t="n">
        <v>30.6</v>
      </c>
      <c r="O1178" t="n">
        <v>20984.25</v>
      </c>
      <c r="P1178" t="n">
        <v>74.51000000000001</v>
      </c>
      <c r="Q1178" t="n">
        <v>202.85</v>
      </c>
      <c r="R1178" t="n">
        <v>45.13</v>
      </c>
      <c r="S1178" t="n">
        <v>13.89</v>
      </c>
      <c r="T1178" t="n">
        <v>13745.01</v>
      </c>
      <c r="U1178" t="n">
        <v>0.31</v>
      </c>
      <c r="V1178" t="n">
        <v>0.65</v>
      </c>
      <c r="W1178" t="n">
        <v>0.71</v>
      </c>
      <c r="X1178" t="n">
        <v>0.88</v>
      </c>
      <c r="Y1178" t="n">
        <v>1</v>
      </c>
      <c r="Z1178" t="n">
        <v>10</v>
      </c>
    </row>
    <row r="1179">
      <c r="A1179" t="n">
        <v>2</v>
      </c>
      <c r="B1179" t="n">
        <v>85</v>
      </c>
      <c r="C1179" t="inlineStr">
        <is>
          <t xml:space="preserve">CONCLUIDO	</t>
        </is>
      </c>
      <c r="D1179" t="n">
        <v>10.7114</v>
      </c>
      <c r="E1179" t="n">
        <v>9.34</v>
      </c>
      <c r="F1179" t="n">
        <v>5.74</v>
      </c>
      <c r="G1179" t="n">
        <v>9.57</v>
      </c>
      <c r="H1179" t="n">
        <v>0.16</v>
      </c>
      <c r="I1179" t="n">
        <v>36</v>
      </c>
      <c r="J1179" t="n">
        <v>168.61</v>
      </c>
      <c r="K1179" t="n">
        <v>51.39</v>
      </c>
      <c r="L1179" t="n">
        <v>1.5</v>
      </c>
      <c r="M1179" t="n">
        <v>34</v>
      </c>
      <c r="N1179" t="n">
        <v>30.71</v>
      </c>
      <c r="O1179" t="n">
        <v>21028.94</v>
      </c>
      <c r="P1179" t="n">
        <v>72.06999999999999</v>
      </c>
      <c r="Q1179" t="n">
        <v>202.86</v>
      </c>
      <c r="R1179" t="n">
        <v>39.38</v>
      </c>
      <c r="S1179" t="n">
        <v>13.89</v>
      </c>
      <c r="T1179" t="n">
        <v>10911.38</v>
      </c>
      <c r="U1179" t="n">
        <v>0.35</v>
      </c>
      <c r="V1179" t="n">
        <v>0.67</v>
      </c>
      <c r="W1179" t="n">
        <v>0.7</v>
      </c>
      <c r="X1179" t="n">
        <v>0.7</v>
      </c>
      <c r="Y1179" t="n">
        <v>1</v>
      </c>
      <c r="Z1179" t="n">
        <v>10</v>
      </c>
    </row>
    <row r="1180">
      <c r="A1180" t="n">
        <v>3</v>
      </c>
      <c r="B1180" t="n">
        <v>85</v>
      </c>
      <c r="C1180" t="inlineStr">
        <is>
          <t xml:space="preserve">CONCLUIDO	</t>
        </is>
      </c>
      <c r="D1180" t="n">
        <v>11.1067</v>
      </c>
      <c r="E1180" t="n">
        <v>9</v>
      </c>
      <c r="F1180" t="n">
        <v>5.61</v>
      </c>
      <c r="G1180" t="n">
        <v>11.23</v>
      </c>
      <c r="H1180" t="n">
        <v>0.18</v>
      </c>
      <c r="I1180" t="n">
        <v>30</v>
      </c>
      <c r="J1180" t="n">
        <v>168.97</v>
      </c>
      <c r="K1180" t="n">
        <v>51.39</v>
      </c>
      <c r="L1180" t="n">
        <v>1.75</v>
      </c>
      <c r="M1180" t="n">
        <v>28</v>
      </c>
      <c r="N1180" t="n">
        <v>30.83</v>
      </c>
      <c r="O1180" t="n">
        <v>21073.68</v>
      </c>
      <c r="P1180" t="n">
        <v>70.22</v>
      </c>
      <c r="Q1180" t="n">
        <v>202.84</v>
      </c>
      <c r="R1180" t="n">
        <v>35.4</v>
      </c>
      <c r="S1180" t="n">
        <v>13.89</v>
      </c>
      <c r="T1180" t="n">
        <v>8949.93</v>
      </c>
      <c r="U1180" t="n">
        <v>0.39</v>
      </c>
      <c r="V1180" t="n">
        <v>0.6899999999999999</v>
      </c>
      <c r="W1180" t="n">
        <v>0.6899999999999999</v>
      </c>
      <c r="X1180" t="n">
        <v>0.58</v>
      </c>
      <c r="Y1180" t="n">
        <v>1</v>
      </c>
      <c r="Z1180" t="n">
        <v>10</v>
      </c>
    </row>
    <row r="1181">
      <c r="A1181" t="n">
        <v>4</v>
      </c>
      <c r="B1181" t="n">
        <v>85</v>
      </c>
      <c r="C1181" t="inlineStr">
        <is>
          <t xml:space="preserve">CONCLUIDO	</t>
        </is>
      </c>
      <c r="D1181" t="n">
        <v>11.3683</v>
      </c>
      <c r="E1181" t="n">
        <v>8.800000000000001</v>
      </c>
      <c r="F1181" t="n">
        <v>5.54</v>
      </c>
      <c r="G1181" t="n">
        <v>12.79</v>
      </c>
      <c r="H1181" t="n">
        <v>0.21</v>
      </c>
      <c r="I1181" t="n">
        <v>26</v>
      </c>
      <c r="J1181" t="n">
        <v>169.33</v>
      </c>
      <c r="K1181" t="n">
        <v>51.39</v>
      </c>
      <c r="L1181" t="n">
        <v>2</v>
      </c>
      <c r="M1181" t="n">
        <v>24</v>
      </c>
      <c r="N1181" t="n">
        <v>30.94</v>
      </c>
      <c r="O1181" t="n">
        <v>21118.46</v>
      </c>
      <c r="P1181" t="n">
        <v>69.14</v>
      </c>
      <c r="Q1181" t="n">
        <v>202.82</v>
      </c>
      <c r="R1181" t="n">
        <v>33.37</v>
      </c>
      <c r="S1181" t="n">
        <v>13.89</v>
      </c>
      <c r="T1181" t="n">
        <v>7955.48</v>
      </c>
      <c r="U1181" t="n">
        <v>0.42</v>
      </c>
      <c r="V1181" t="n">
        <v>0.7</v>
      </c>
      <c r="W1181" t="n">
        <v>0.68</v>
      </c>
      <c r="X1181" t="n">
        <v>0.5</v>
      </c>
      <c r="Y1181" t="n">
        <v>1</v>
      </c>
      <c r="Z1181" t="n">
        <v>10</v>
      </c>
    </row>
    <row r="1182">
      <c r="A1182" t="n">
        <v>5</v>
      </c>
      <c r="B1182" t="n">
        <v>85</v>
      </c>
      <c r="C1182" t="inlineStr">
        <is>
          <t xml:space="preserve">CONCLUIDO	</t>
        </is>
      </c>
      <c r="D1182" t="n">
        <v>11.5655</v>
      </c>
      <c r="E1182" t="n">
        <v>8.65</v>
      </c>
      <c r="F1182" t="n">
        <v>5.49</v>
      </c>
      <c r="G1182" t="n">
        <v>14.33</v>
      </c>
      <c r="H1182" t="n">
        <v>0.24</v>
      </c>
      <c r="I1182" t="n">
        <v>23</v>
      </c>
      <c r="J1182" t="n">
        <v>169.7</v>
      </c>
      <c r="K1182" t="n">
        <v>51.39</v>
      </c>
      <c r="L1182" t="n">
        <v>2.25</v>
      </c>
      <c r="M1182" t="n">
        <v>21</v>
      </c>
      <c r="N1182" t="n">
        <v>31.05</v>
      </c>
      <c r="O1182" t="n">
        <v>21163.27</v>
      </c>
      <c r="P1182" t="n">
        <v>68.3</v>
      </c>
      <c r="Q1182" t="n">
        <v>202.82</v>
      </c>
      <c r="R1182" t="n">
        <v>31.86</v>
      </c>
      <c r="S1182" t="n">
        <v>13.89</v>
      </c>
      <c r="T1182" t="n">
        <v>7215.26</v>
      </c>
      <c r="U1182" t="n">
        <v>0.44</v>
      </c>
      <c r="V1182" t="n">
        <v>0.7</v>
      </c>
      <c r="W1182" t="n">
        <v>0.67</v>
      </c>
      <c r="X1182" t="n">
        <v>0.46</v>
      </c>
      <c r="Y1182" t="n">
        <v>1</v>
      </c>
      <c r="Z1182" t="n">
        <v>10</v>
      </c>
    </row>
    <row r="1183">
      <c r="A1183" t="n">
        <v>6</v>
      </c>
      <c r="B1183" t="n">
        <v>85</v>
      </c>
      <c r="C1183" t="inlineStr">
        <is>
          <t xml:space="preserve">CONCLUIDO	</t>
        </is>
      </c>
      <c r="D1183" t="n">
        <v>11.7317</v>
      </c>
      <c r="E1183" t="n">
        <v>8.52</v>
      </c>
      <c r="F1183" t="n">
        <v>5.44</v>
      </c>
      <c r="G1183" t="n">
        <v>15.54</v>
      </c>
      <c r="H1183" t="n">
        <v>0.26</v>
      </c>
      <c r="I1183" t="n">
        <v>21</v>
      </c>
      <c r="J1183" t="n">
        <v>170.06</v>
      </c>
      <c r="K1183" t="n">
        <v>51.39</v>
      </c>
      <c r="L1183" t="n">
        <v>2.5</v>
      </c>
      <c r="M1183" t="n">
        <v>19</v>
      </c>
      <c r="N1183" t="n">
        <v>31.17</v>
      </c>
      <c r="O1183" t="n">
        <v>21208.12</v>
      </c>
      <c r="P1183" t="n">
        <v>67.44</v>
      </c>
      <c r="Q1183" t="n">
        <v>202.85</v>
      </c>
      <c r="R1183" t="n">
        <v>30.12</v>
      </c>
      <c r="S1183" t="n">
        <v>13.89</v>
      </c>
      <c r="T1183" t="n">
        <v>6352.84</v>
      </c>
      <c r="U1183" t="n">
        <v>0.46</v>
      </c>
      <c r="V1183" t="n">
        <v>0.71</v>
      </c>
      <c r="W1183" t="n">
        <v>0.67</v>
      </c>
      <c r="X1183" t="n">
        <v>0.4</v>
      </c>
      <c r="Y1183" t="n">
        <v>1</v>
      </c>
      <c r="Z1183" t="n">
        <v>10</v>
      </c>
    </row>
    <row r="1184">
      <c r="A1184" t="n">
        <v>7</v>
      </c>
      <c r="B1184" t="n">
        <v>85</v>
      </c>
      <c r="C1184" t="inlineStr">
        <is>
          <t xml:space="preserve">CONCLUIDO	</t>
        </is>
      </c>
      <c r="D1184" t="n">
        <v>11.8675</v>
      </c>
      <c r="E1184" t="n">
        <v>8.43</v>
      </c>
      <c r="F1184" t="n">
        <v>5.41</v>
      </c>
      <c r="G1184" t="n">
        <v>17.08</v>
      </c>
      <c r="H1184" t="n">
        <v>0.29</v>
      </c>
      <c r="I1184" t="n">
        <v>19</v>
      </c>
      <c r="J1184" t="n">
        <v>170.42</v>
      </c>
      <c r="K1184" t="n">
        <v>51.39</v>
      </c>
      <c r="L1184" t="n">
        <v>2.75</v>
      </c>
      <c r="M1184" t="n">
        <v>17</v>
      </c>
      <c r="N1184" t="n">
        <v>31.28</v>
      </c>
      <c r="O1184" t="n">
        <v>21253.01</v>
      </c>
      <c r="P1184" t="n">
        <v>66.89</v>
      </c>
      <c r="Q1184" t="n">
        <v>202.82</v>
      </c>
      <c r="R1184" t="n">
        <v>29.14</v>
      </c>
      <c r="S1184" t="n">
        <v>13.89</v>
      </c>
      <c r="T1184" t="n">
        <v>5872.52</v>
      </c>
      <c r="U1184" t="n">
        <v>0.48</v>
      </c>
      <c r="V1184" t="n">
        <v>0.72</v>
      </c>
      <c r="W1184" t="n">
        <v>0.67</v>
      </c>
      <c r="X1184" t="n">
        <v>0.37</v>
      </c>
      <c r="Y1184" t="n">
        <v>1</v>
      </c>
      <c r="Z1184" t="n">
        <v>10</v>
      </c>
    </row>
    <row r="1185">
      <c r="A1185" t="n">
        <v>8</v>
      </c>
      <c r="B1185" t="n">
        <v>85</v>
      </c>
      <c r="C1185" t="inlineStr">
        <is>
          <t xml:space="preserve">CONCLUIDO	</t>
        </is>
      </c>
      <c r="D1185" t="n">
        <v>12.0462</v>
      </c>
      <c r="E1185" t="n">
        <v>8.300000000000001</v>
      </c>
      <c r="F1185" t="n">
        <v>5.35</v>
      </c>
      <c r="G1185" t="n">
        <v>18.89</v>
      </c>
      <c r="H1185" t="n">
        <v>0.31</v>
      </c>
      <c r="I1185" t="n">
        <v>17</v>
      </c>
      <c r="J1185" t="n">
        <v>170.79</v>
      </c>
      <c r="K1185" t="n">
        <v>51.39</v>
      </c>
      <c r="L1185" t="n">
        <v>3</v>
      </c>
      <c r="M1185" t="n">
        <v>15</v>
      </c>
      <c r="N1185" t="n">
        <v>31.4</v>
      </c>
      <c r="O1185" t="n">
        <v>21297.94</v>
      </c>
      <c r="P1185" t="n">
        <v>65.84999999999999</v>
      </c>
      <c r="Q1185" t="n">
        <v>202.83</v>
      </c>
      <c r="R1185" t="n">
        <v>27.42</v>
      </c>
      <c r="S1185" t="n">
        <v>13.89</v>
      </c>
      <c r="T1185" t="n">
        <v>5024.48</v>
      </c>
      <c r="U1185" t="n">
        <v>0.51</v>
      </c>
      <c r="V1185" t="n">
        <v>0.72</v>
      </c>
      <c r="W1185" t="n">
        <v>0.66</v>
      </c>
      <c r="X1185" t="n">
        <v>0.31</v>
      </c>
      <c r="Y1185" t="n">
        <v>1</v>
      </c>
      <c r="Z1185" t="n">
        <v>10</v>
      </c>
    </row>
    <row r="1186">
      <c r="A1186" t="n">
        <v>9</v>
      </c>
      <c r="B1186" t="n">
        <v>85</v>
      </c>
      <c r="C1186" t="inlineStr">
        <is>
          <t xml:space="preserve">CONCLUIDO	</t>
        </is>
      </c>
      <c r="D1186" t="n">
        <v>12.1147</v>
      </c>
      <c r="E1186" t="n">
        <v>8.25</v>
      </c>
      <c r="F1186" t="n">
        <v>5.34</v>
      </c>
      <c r="G1186" t="n">
        <v>20.02</v>
      </c>
      <c r="H1186" t="n">
        <v>0.34</v>
      </c>
      <c r="I1186" t="n">
        <v>16</v>
      </c>
      <c r="J1186" t="n">
        <v>171.15</v>
      </c>
      <c r="K1186" t="n">
        <v>51.39</v>
      </c>
      <c r="L1186" t="n">
        <v>3.25</v>
      </c>
      <c r="M1186" t="n">
        <v>14</v>
      </c>
      <c r="N1186" t="n">
        <v>31.51</v>
      </c>
      <c r="O1186" t="n">
        <v>21342.91</v>
      </c>
      <c r="P1186" t="n">
        <v>65.53</v>
      </c>
      <c r="Q1186" t="n">
        <v>202.81</v>
      </c>
      <c r="R1186" t="n">
        <v>27.08</v>
      </c>
      <c r="S1186" t="n">
        <v>13.89</v>
      </c>
      <c r="T1186" t="n">
        <v>4857.46</v>
      </c>
      <c r="U1186" t="n">
        <v>0.51</v>
      </c>
      <c r="V1186" t="n">
        <v>0.72</v>
      </c>
      <c r="W1186" t="n">
        <v>0.66</v>
      </c>
      <c r="X1186" t="n">
        <v>0.3</v>
      </c>
      <c r="Y1186" t="n">
        <v>1</v>
      </c>
      <c r="Z1186" t="n">
        <v>10</v>
      </c>
    </row>
    <row r="1187">
      <c r="A1187" t="n">
        <v>10</v>
      </c>
      <c r="B1187" t="n">
        <v>85</v>
      </c>
      <c r="C1187" t="inlineStr">
        <is>
          <t xml:space="preserve">CONCLUIDO	</t>
        </is>
      </c>
      <c r="D1187" t="n">
        <v>12.184</v>
      </c>
      <c r="E1187" t="n">
        <v>8.210000000000001</v>
      </c>
      <c r="F1187" t="n">
        <v>5.33</v>
      </c>
      <c r="G1187" t="n">
        <v>21.31</v>
      </c>
      <c r="H1187" t="n">
        <v>0.36</v>
      </c>
      <c r="I1187" t="n">
        <v>15</v>
      </c>
      <c r="J1187" t="n">
        <v>171.52</v>
      </c>
      <c r="K1187" t="n">
        <v>51.39</v>
      </c>
      <c r="L1187" t="n">
        <v>3.5</v>
      </c>
      <c r="M1187" t="n">
        <v>13</v>
      </c>
      <c r="N1187" t="n">
        <v>31.63</v>
      </c>
      <c r="O1187" t="n">
        <v>21387.92</v>
      </c>
      <c r="P1187" t="n">
        <v>65.15000000000001</v>
      </c>
      <c r="Q1187" t="n">
        <v>202.9</v>
      </c>
      <c r="R1187" t="n">
        <v>26.75</v>
      </c>
      <c r="S1187" t="n">
        <v>13.89</v>
      </c>
      <c r="T1187" t="n">
        <v>4698.65</v>
      </c>
      <c r="U1187" t="n">
        <v>0.52</v>
      </c>
      <c r="V1187" t="n">
        <v>0.73</v>
      </c>
      <c r="W1187" t="n">
        <v>0.66</v>
      </c>
      <c r="X1187" t="n">
        <v>0.29</v>
      </c>
      <c r="Y1187" t="n">
        <v>1</v>
      </c>
      <c r="Z1187" t="n">
        <v>10</v>
      </c>
    </row>
    <row r="1188">
      <c r="A1188" t="n">
        <v>11</v>
      </c>
      <c r="B1188" t="n">
        <v>85</v>
      </c>
      <c r="C1188" t="inlineStr">
        <is>
          <t xml:space="preserve">CONCLUIDO	</t>
        </is>
      </c>
      <c r="D1188" t="n">
        <v>12.2821</v>
      </c>
      <c r="E1188" t="n">
        <v>8.140000000000001</v>
      </c>
      <c r="F1188" t="n">
        <v>5.29</v>
      </c>
      <c r="G1188" t="n">
        <v>22.69</v>
      </c>
      <c r="H1188" t="n">
        <v>0.39</v>
      </c>
      <c r="I1188" t="n">
        <v>14</v>
      </c>
      <c r="J1188" t="n">
        <v>171.88</v>
      </c>
      <c r="K1188" t="n">
        <v>51.39</v>
      </c>
      <c r="L1188" t="n">
        <v>3.75</v>
      </c>
      <c r="M1188" t="n">
        <v>12</v>
      </c>
      <c r="N1188" t="n">
        <v>31.74</v>
      </c>
      <c r="O1188" t="n">
        <v>21432.96</v>
      </c>
      <c r="P1188" t="n">
        <v>64.59999999999999</v>
      </c>
      <c r="Q1188" t="n">
        <v>202.81</v>
      </c>
      <c r="R1188" t="n">
        <v>25.74</v>
      </c>
      <c r="S1188" t="n">
        <v>13.89</v>
      </c>
      <c r="T1188" t="n">
        <v>4198.65</v>
      </c>
      <c r="U1188" t="n">
        <v>0.54</v>
      </c>
      <c r="V1188" t="n">
        <v>0.73</v>
      </c>
      <c r="W1188" t="n">
        <v>0.66</v>
      </c>
      <c r="X1188" t="n">
        <v>0.26</v>
      </c>
      <c r="Y1188" t="n">
        <v>1</v>
      </c>
      <c r="Z1188" t="n">
        <v>10</v>
      </c>
    </row>
    <row r="1189">
      <c r="A1189" t="n">
        <v>12</v>
      </c>
      <c r="B1189" t="n">
        <v>85</v>
      </c>
      <c r="C1189" t="inlineStr">
        <is>
          <t xml:space="preserve">CONCLUIDO	</t>
        </is>
      </c>
      <c r="D1189" t="n">
        <v>12.3648</v>
      </c>
      <c r="E1189" t="n">
        <v>8.09</v>
      </c>
      <c r="F1189" t="n">
        <v>5.27</v>
      </c>
      <c r="G1189" t="n">
        <v>24.34</v>
      </c>
      <c r="H1189" t="n">
        <v>0.41</v>
      </c>
      <c r="I1189" t="n">
        <v>13</v>
      </c>
      <c r="J1189" t="n">
        <v>172.25</v>
      </c>
      <c r="K1189" t="n">
        <v>51.39</v>
      </c>
      <c r="L1189" t="n">
        <v>4</v>
      </c>
      <c r="M1189" t="n">
        <v>11</v>
      </c>
      <c r="N1189" t="n">
        <v>31.86</v>
      </c>
      <c r="O1189" t="n">
        <v>21478.05</v>
      </c>
      <c r="P1189" t="n">
        <v>64.2</v>
      </c>
      <c r="Q1189" t="n">
        <v>202.83</v>
      </c>
      <c r="R1189" t="n">
        <v>24.86</v>
      </c>
      <c r="S1189" t="n">
        <v>13.89</v>
      </c>
      <c r="T1189" t="n">
        <v>3763.42</v>
      </c>
      <c r="U1189" t="n">
        <v>0.5600000000000001</v>
      </c>
      <c r="V1189" t="n">
        <v>0.73</v>
      </c>
      <c r="W1189" t="n">
        <v>0.66</v>
      </c>
      <c r="X1189" t="n">
        <v>0.24</v>
      </c>
      <c r="Y1189" t="n">
        <v>1</v>
      </c>
      <c r="Z1189" t="n">
        <v>10</v>
      </c>
    </row>
    <row r="1190">
      <c r="A1190" t="n">
        <v>13</v>
      </c>
      <c r="B1190" t="n">
        <v>85</v>
      </c>
      <c r="C1190" t="inlineStr">
        <is>
          <t xml:space="preserve">CONCLUIDO	</t>
        </is>
      </c>
      <c r="D1190" t="n">
        <v>12.4361</v>
      </c>
      <c r="E1190" t="n">
        <v>8.039999999999999</v>
      </c>
      <c r="F1190" t="n">
        <v>5.26</v>
      </c>
      <c r="G1190" t="n">
        <v>26.31</v>
      </c>
      <c r="H1190" t="n">
        <v>0.44</v>
      </c>
      <c r="I1190" t="n">
        <v>12</v>
      </c>
      <c r="J1190" t="n">
        <v>172.61</v>
      </c>
      <c r="K1190" t="n">
        <v>51.39</v>
      </c>
      <c r="L1190" t="n">
        <v>4.25</v>
      </c>
      <c r="M1190" t="n">
        <v>10</v>
      </c>
      <c r="N1190" t="n">
        <v>31.97</v>
      </c>
      <c r="O1190" t="n">
        <v>21523.17</v>
      </c>
      <c r="P1190" t="n">
        <v>63.94</v>
      </c>
      <c r="Q1190" t="n">
        <v>202.83</v>
      </c>
      <c r="R1190" t="n">
        <v>24.66</v>
      </c>
      <c r="S1190" t="n">
        <v>13.89</v>
      </c>
      <c r="T1190" t="n">
        <v>3671.85</v>
      </c>
      <c r="U1190" t="n">
        <v>0.5600000000000001</v>
      </c>
      <c r="V1190" t="n">
        <v>0.74</v>
      </c>
      <c r="W1190" t="n">
        <v>0.65</v>
      </c>
      <c r="X1190" t="n">
        <v>0.22</v>
      </c>
      <c r="Y1190" t="n">
        <v>1</v>
      </c>
      <c r="Z1190" t="n">
        <v>10</v>
      </c>
    </row>
    <row r="1191">
      <c r="A1191" t="n">
        <v>14</v>
      </c>
      <c r="B1191" t="n">
        <v>85</v>
      </c>
      <c r="C1191" t="inlineStr">
        <is>
          <t xml:space="preserve">CONCLUIDO	</t>
        </is>
      </c>
      <c r="D1191" t="n">
        <v>12.4266</v>
      </c>
      <c r="E1191" t="n">
        <v>8.050000000000001</v>
      </c>
      <c r="F1191" t="n">
        <v>5.27</v>
      </c>
      <c r="G1191" t="n">
        <v>26.34</v>
      </c>
      <c r="H1191" t="n">
        <v>0.46</v>
      </c>
      <c r="I1191" t="n">
        <v>12</v>
      </c>
      <c r="J1191" t="n">
        <v>172.98</v>
      </c>
      <c r="K1191" t="n">
        <v>51.39</v>
      </c>
      <c r="L1191" t="n">
        <v>4.5</v>
      </c>
      <c r="M1191" t="n">
        <v>10</v>
      </c>
      <c r="N1191" t="n">
        <v>32.09</v>
      </c>
      <c r="O1191" t="n">
        <v>21568.34</v>
      </c>
      <c r="P1191" t="n">
        <v>63.63</v>
      </c>
      <c r="Q1191" t="n">
        <v>202.82</v>
      </c>
      <c r="R1191" t="n">
        <v>24.78</v>
      </c>
      <c r="S1191" t="n">
        <v>13.89</v>
      </c>
      <c r="T1191" t="n">
        <v>3731.95</v>
      </c>
      <c r="U1191" t="n">
        <v>0.5600000000000001</v>
      </c>
      <c r="V1191" t="n">
        <v>0.73</v>
      </c>
      <c r="W1191" t="n">
        <v>0.66</v>
      </c>
      <c r="X1191" t="n">
        <v>0.23</v>
      </c>
      <c r="Y1191" t="n">
        <v>1</v>
      </c>
      <c r="Z1191" t="n">
        <v>10</v>
      </c>
    </row>
    <row r="1192">
      <c r="A1192" t="n">
        <v>15</v>
      </c>
      <c r="B1192" t="n">
        <v>85</v>
      </c>
      <c r="C1192" t="inlineStr">
        <is>
          <t xml:space="preserve">CONCLUIDO	</t>
        </is>
      </c>
      <c r="D1192" t="n">
        <v>12.5309</v>
      </c>
      <c r="E1192" t="n">
        <v>7.98</v>
      </c>
      <c r="F1192" t="n">
        <v>5.24</v>
      </c>
      <c r="G1192" t="n">
        <v>28.55</v>
      </c>
      <c r="H1192" t="n">
        <v>0.49</v>
      </c>
      <c r="I1192" t="n">
        <v>11</v>
      </c>
      <c r="J1192" t="n">
        <v>173.35</v>
      </c>
      <c r="K1192" t="n">
        <v>51.39</v>
      </c>
      <c r="L1192" t="n">
        <v>4.75</v>
      </c>
      <c r="M1192" t="n">
        <v>9</v>
      </c>
      <c r="N1192" t="n">
        <v>32.2</v>
      </c>
      <c r="O1192" t="n">
        <v>21613.54</v>
      </c>
      <c r="P1192" t="n">
        <v>62.93</v>
      </c>
      <c r="Q1192" t="n">
        <v>202.86</v>
      </c>
      <c r="R1192" t="n">
        <v>23.72</v>
      </c>
      <c r="S1192" t="n">
        <v>13.89</v>
      </c>
      <c r="T1192" t="n">
        <v>3205.99</v>
      </c>
      <c r="U1192" t="n">
        <v>0.59</v>
      </c>
      <c r="V1192" t="n">
        <v>0.74</v>
      </c>
      <c r="W1192" t="n">
        <v>0.66</v>
      </c>
      <c r="X1192" t="n">
        <v>0.2</v>
      </c>
      <c r="Y1192" t="n">
        <v>1</v>
      </c>
      <c r="Z1192" t="n">
        <v>10</v>
      </c>
    </row>
    <row r="1193">
      <c r="A1193" t="n">
        <v>16</v>
      </c>
      <c r="B1193" t="n">
        <v>85</v>
      </c>
      <c r="C1193" t="inlineStr">
        <is>
          <t xml:space="preserve">CONCLUIDO	</t>
        </is>
      </c>
      <c r="D1193" t="n">
        <v>12.6059</v>
      </c>
      <c r="E1193" t="n">
        <v>7.93</v>
      </c>
      <c r="F1193" t="n">
        <v>5.22</v>
      </c>
      <c r="G1193" t="n">
        <v>31.33</v>
      </c>
      <c r="H1193" t="n">
        <v>0.51</v>
      </c>
      <c r="I1193" t="n">
        <v>10</v>
      </c>
      <c r="J1193" t="n">
        <v>173.71</v>
      </c>
      <c r="K1193" t="n">
        <v>51.39</v>
      </c>
      <c r="L1193" t="n">
        <v>5</v>
      </c>
      <c r="M1193" t="n">
        <v>8</v>
      </c>
      <c r="N1193" t="n">
        <v>32.32</v>
      </c>
      <c r="O1193" t="n">
        <v>21658.78</v>
      </c>
      <c r="P1193" t="n">
        <v>62.5</v>
      </c>
      <c r="Q1193" t="n">
        <v>202.82</v>
      </c>
      <c r="R1193" t="n">
        <v>23.27</v>
      </c>
      <c r="S1193" t="n">
        <v>13.89</v>
      </c>
      <c r="T1193" t="n">
        <v>2986.86</v>
      </c>
      <c r="U1193" t="n">
        <v>0.6</v>
      </c>
      <c r="V1193" t="n">
        <v>0.74</v>
      </c>
      <c r="W1193" t="n">
        <v>0.66</v>
      </c>
      <c r="X1193" t="n">
        <v>0.18</v>
      </c>
      <c r="Y1193" t="n">
        <v>1</v>
      </c>
      <c r="Z1193" t="n">
        <v>10</v>
      </c>
    </row>
    <row r="1194">
      <c r="A1194" t="n">
        <v>17</v>
      </c>
      <c r="B1194" t="n">
        <v>85</v>
      </c>
      <c r="C1194" t="inlineStr">
        <is>
          <t xml:space="preserve">CONCLUIDO	</t>
        </is>
      </c>
      <c r="D1194" t="n">
        <v>12.6227</v>
      </c>
      <c r="E1194" t="n">
        <v>7.92</v>
      </c>
      <c r="F1194" t="n">
        <v>5.21</v>
      </c>
      <c r="G1194" t="n">
        <v>31.27</v>
      </c>
      <c r="H1194" t="n">
        <v>0.53</v>
      </c>
      <c r="I1194" t="n">
        <v>10</v>
      </c>
      <c r="J1194" t="n">
        <v>174.08</v>
      </c>
      <c r="K1194" t="n">
        <v>51.39</v>
      </c>
      <c r="L1194" t="n">
        <v>5.25</v>
      </c>
      <c r="M1194" t="n">
        <v>8</v>
      </c>
      <c r="N1194" t="n">
        <v>32.44</v>
      </c>
      <c r="O1194" t="n">
        <v>21704.07</v>
      </c>
      <c r="P1194" t="n">
        <v>62.37</v>
      </c>
      <c r="Q1194" t="n">
        <v>202.81</v>
      </c>
      <c r="R1194" t="n">
        <v>23.06</v>
      </c>
      <c r="S1194" t="n">
        <v>13.89</v>
      </c>
      <c r="T1194" t="n">
        <v>2881.18</v>
      </c>
      <c r="U1194" t="n">
        <v>0.6</v>
      </c>
      <c r="V1194" t="n">
        <v>0.74</v>
      </c>
      <c r="W1194" t="n">
        <v>0.65</v>
      </c>
      <c r="X1194" t="n">
        <v>0.17</v>
      </c>
      <c r="Y1194" t="n">
        <v>1</v>
      </c>
      <c r="Z1194" t="n">
        <v>10</v>
      </c>
    </row>
    <row r="1195">
      <c r="A1195" t="n">
        <v>18</v>
      </c>
      <c r="B1195" t="n">
        <v>85</v>
      </c>
      <c r="C1195" t="inlineStr">
        <is>
          <t xml:space="preserve">CONCLUIDO	</t>
        </is>
      </c>
      <c r="D1195" t="n">
        <v>12.6046</v>
      </c>
      <c r="E1195" t="n">
        <v>7.93</v>
      </c>
      <c r="F1195" t="n">
        <v>5.22</v>
      </c>
      <c r="G1195" t="n">
        <v>31.33</v>
      </c>
      <c r="H1195" t="n">
        <v>0.5600000000000001</v>
      </c>
      <c r="I1195" t="n">
        <v>10</v>
      </c>
      <c r="J1195" t="n">
        <v>174.45</v>
      </c>
      <c r="K1195" t="n">
        <v>51.39</v>
      </c>
      <c r="L1195" t="n">
        <v>5.5</v>
      </c>
      <c r="M1195" t="n">
        <v>8</v>
      </c>
      <c r="N1195" t="n">
        <v>32.56</v>
      </c>
      <c r="O1195" t="n">
        <v>21749.39</v>
      </c>
      <c r="P1195" t="n">
        <v>62.17</v>
      </c>
      <c r="Q1195" t="n">
        <v>202.82</v>
      </c>
      <c r="R1195" t="n">
        <v>23.34</v>
      </c>
      <c r="S1195" t="n">
        <v>13.89</v>
      </c>
      <c r="T1195" t="n">
        <v>3017.69</v>
      </c>
      <c r="U1195" t="n">
        <v>0.6</v>
      </c>
      <c r="V1195" t="n">
        <v>0.74</v>
      </c>
      <c r="W1195" t="n">
        <v>0.65</v>
      </c>
      <c r="X1195" t="n">
        <v>0.18</v>
      </c>
      <c r="Y1195" t="n">
        <v>1</v>
      </c>
      <c r="Z1195" t="n">
        <v>10</v>
      </c>
    </row>
    <row r="1196">
      <c r="A1196" t="n">
        <v>19</v>
      </c>
      <c r="B1196" t="n">
        <v>85</v>
      </c>
      <c r="C1196" t="inlineStr">
        <is>
          <t xml:space="preserve">CONCLUIDO	</t>
        </is>
      </c>
      <c r="D1196" t="n">
        <v>12.7038</v>
      </c>
      <c r="E1196" t="n">
        <v>7.87</v>
      </c>
      <c r="F1196" t="n">
        <v>5.19</v>
      </c>
      <c r="G1196" t="n">
        <v>34.63</v>
      </c>
      <c r="H1196" t="n">
        <v>0.58</v>
      </c>
      <c r="I1196" t="n">
        <v>9</v>
      </c>
      <c r="J1196" t="n">
        <v>174.82</v>
      </c>
      <c r="K1196" t="n">
        <v>51.39</v>
      </c>
      <c r="L1196" t="n">
        <v>5.75</v>
      </c>
      <c r="M1196" t="n">
        <v>7</v>
      </c>
      <c r="N1196" t="n">
        <v>32.67</v>
      </c>
      <c r="O1196" t="n">
        <v>21794.75</v>
      </c>
      <c r="P1196" t="n">
        <v>61.62</v>
      </c>
      <c r="Q1196" t="n">
        <v>202.81</v>
      </c>
      <c r="R1196" t="n">
        <v>22.52</v>
      </c>
      <c r="S1196" t="n">
        <v>13.89</v>
      </c>
      <c r="T1196" t="n">
        <v>2614.9</v>
      </c>
      <c r="U1196" t="n">
        <v>0.62</v>
      </c>
      <c r="V1196" t="n">
        <v>0.74</v>
      </c>
      <c r="W1196" t="n">
        <v>0.65</v>
      </c>
      <c r="X1196" t="n">
        <v>0.16</v>
      </c>
      <c r="Y1196" t="n">
        <v>1</v>
      </c>
      <c r="Z1196" t="n">
        <v>10</v>
      </c>
    </row>
    <row r="1197">
      <c r="A1197" t="n">
        <v>20</v>
      </c>
      <c r="B1197" t="n">
        <v>85</v>
      </c>
      <c r="C1197" t="inlineStr">
        <is>
          <t xml:space="preserve">CONCLUIDO	</t>
        </is>
      </c>
      <c r="D1197" t="n">
        <v>12.6913</v>
      </c>
      <c r="E1197" t="n">
        <v>7.88</v>
      </c>
      <c r="F1197" t="n">
        <v>5.2</v>
      </c>
      <c r="G1197" t="n">
        <v>34.68</v>
      </c>
      <c r="H1197" t="n">
        <v>0.61</v>
      </c>
      <c r="I1197" t="n">
        <v>9</v>
      </c>
      <c r="J1197" t="n">
        <v>175.18</v>
      </c>
      <c r="K1197" t="n">
        <v>51.39</v>
      </c>
      <c r="L1197" t="n">
        <v>6</v>
      </c>
      <c r="M1197" t="n">
        <v>7</v>
      </c>
      <c r="N1197" t="n">
        <v>32.79</v>
      </c>
      <c r="O1197" t="n">
        <v>21840.16</v>
      </c>
      <c r="P1197" t="n">
        <v>61.41</v>
      </c>
      <c r="Q1197" t="n">
        <v>202.83</v>
      </c>
      <c r="R1197" t="n">
        <v>22.62</v>
      </c>
      <c r="S1197" t="n">
        <v>13.89</v>
      </c>
      <c r="T1197" t="n">
        <v>2666.74</v>
      </c>
      <c r="U1197" t="n">
        <v>0.61</v>
      </c>
      <c r="V1197" t="n">
        <v>0.74</v>
      </c>
      <c r="W1197" t="n">
        <v>0.65</v>
      </c>
      <c r="X1197" t="n">
        <v>0.16</v>
      </c>
      <c r="Y1197" t="n">
        <v>1</v>
      </c>
      <c r="Z1197" t="n">
        <v>10</v>
      </c>
    </row>
    <row r="1198">
      <c r="A1198" t="n">
        <v>21</v>
      </c>
      <c r="B1198" t="n">
        <v>85</v>
      </c>
      <c r="C1198" t="inlineStr">
        <is>
          <t xml:space="preserve">CONCLUIDO	</t>
        </is>
      </c>
      <c r="D1198" t="n">
        <v>12.7773</v>
      </c>
      <c r="E1198" t="n">
        <v>7.83</v>
      </c>
      <c r="F1198" t="n">
        <v>5.18</v>
      </c>
      <c r="G1198" t="n">
        <v>38.87</v>
      </c>
      <c r="H1198" t="n">
        <v>0.63</v>
      </c>
      <c r="I1198" t="n">
        <v>8</v>
      </c>
      <c r="J1198" t="n">
        <v>175.55</v>
      </c>
      <c r="K1198" t="n">
        <v>51.39</v>
      </c>
      <c r="L1198" t="n">
        <v>6.25</v>
      </c>
      <c r="M1198" t="n">
        <v>6</v>
      </c>
      <c r="N1198" t="n">
        <v>32.91</v>
      </c>
      <c r="O1198" t="n">
        <v>21885.6</v>
      </c>
      <c r="P1198" t="n">
        <v>60.91</v>
      </c>
      <c r="Q1198" t="n">
        <v>202.81</v>
      </c>
      <c r="R1198" t="n">
        <v>22.19</v>
      </c>
      <c r="S1198" t="n">
        <v>13.89</v>
      </c>
      <c r="T1198" t="n">
        <v>2454.54</v>
      </c>
      <c r="U1198" t="n">
        <v>0.63</v>
      </c>
      <c r="V1198" t="n">
        <v>0.75</v>
      </c>
      <c r="W1198" t="n">
        <v>0.65</v>
      </c>
      <c r="X1198" t="n">
        <v>0.14</v>
      </c>
      <c r="Y1198" t="n">
        <v>1</v>
      </c>
      <c r="Z1198" t="n">
        <v>10</v>
      </c>
    </row>
    <row r="1199">
      <c r="A1199" t="n">
        <v>22</v>
      </c>
      <c r="B1199" t="n">
        <v>85</v>
      </c>
      <c r="C1199" t="inlineStr">
        <is>
          <t xml:space="preserve">CONCLUIDO	</t>
        </is>
      </c>
      <c r="D1199" t="n">
        <v>12.7705</v>
      </c>
      <c r="E1199" t="n">
        <v>7.83</v>
      </c>
      <c r="F1199" t="n">
        <v>5.19</v>
      </c>
      <c r="G1199" t="n">
        <v>38.9</v>
      </c>
      <c r="H1199" t="n">
        <v>0.66</v>
      </c>
      <c r="I1199" t="n">
        <v>8</v>
      </c>
      <c r="J1199" t="n">
        <v>175.92</v>
      </c>
      <c r="K1199" t="n">
        <v>51.39</v>
      </c>
      <c r="L1199" t="n">
        <v>6.5</v>
      </c>
      <c r="M1199" t="n">
        <v>6</v>
      </c>
      <c r="N1199" t="n">
        <v>33.03</v>
      </c>
      <c r="O1199" t="n">
        <v>21931.08</v>
      </c>
      <c r="P1199" t="n">
        <v>61.02</v>
      </c>
      <c r="Q1199" t="n">
        <v>202.83</v>
      </c>
      <c r="R1199" t="n">
        <v>22.24</v>
      </c>
      <c r="S1199" t="n">
        <v>13.89</v>
      </c>
      <c r="T1199" t="n">
        <v>2479.27</v>
      </c>
      <c r="U1199" t="n">
        <v>0.62</v>
      </c>
      <c r="V1199" t="n">
        <v>0.75</v>
      </c>
      <c r="W1199" t="n">
        <v>0.65</v>
      </c>
      <c r="X1199" t="n">
        <v>0.15</v>
      </c>
      <c r="Y1199" t="n">
        <v>1</v>
      </c>
      <c r="Z1199" t="n">
        <v>10</v>
      </c>
    </row>
    <row r="1200">
      <c r="A1200" t="n">
        <v>23</v>
      </c>
      <c r="B1200" t="n">
        <v>85</v>
      </c>
      <c r="C1200" t="inlineStr">
        <is>
          <t xml:space="preserve">CONCLUIDO	</t>
        </is>
      </c>
      <c r="D1200" t="n">
        <v>12.7805</v>
      </c>
      <c r="E1200" t="n">
        <v>7.82</v>
      </c>
      <c r="F1200" t="n">
        <v>5.18</v>
      </c>
      <c r="G1200" t="n">
        <v>38.86</v>
      </c>
      <c r="H1200" t="n">
        <v>0.68</v>
      </c>
      <c r="I1200" t="n">
        <v>8</v>
      </c>
      <c r="J1200" t="n">
        <v>176.29</v>
      </c>
      <c r="K1200" t="n">
        <v>51.39</v>
      </c>
      <c r="L1200" t="n">
        <v>6.75</v>
      </c>
      <c r="M1200" t="n">
        <v>6</v>
      </c>
      <c r="N1200" t="n">
        <v>33.15</v>
      </c>
      <c r="O1200" t="n">
        <v>21976.61</v>
      </c>
      <c r="P1200" t="n">
        <v>60.57</v>
      </c>
      <c r="Q1200" t="n">
        <v>202.81</v>
      </c>
      <c r="R1200" t="n">
        <v>21.97</v>
      </c>
      <c r="S1200" t="n">
        <v>13.89</v>
      </c>
      <c r="T1200" t="n">
        <v>2347.12</v>
      </c>
      <c r="U1200" t="n">
        <v>0.63</v>
      </c>
      <c r="V1200" t="n">
        <v>0.75</v>
      </c>
      <c r="W1200" t="n">
        <v>0.65</v>
      </c>
      <c r="X1200" t="n">
        <v>0.14</v>
      </c>
      <c r="Y1200" t="n">
        <v>1</v>
      </c>
      <c r="Z1200" t="n">
        <v>10</v>
      </c>
    </row>
    <row r="1201">
      <c r="A1201" t="n">
        <v>24</v>
      </c>
      <c r="B1201" t="n">
        <v>85</v>
      </c>
      <c r="C1201" t="inlineStr">
        <is>
          <t xml:space="preserve">CONCLUIDO	</t>
        </is>
      </c>
      <c r="D1201" t="n">
        <v>12.7914</v>
      </c>
      <c r="E1201" t="n">
        <v>7.82</v>
      </c>
      <c r="F1201" t="n">
        <v>5.17</v>
      </c>
      <c r="G1201" t="n">
        <v>38.81</v>
      </c>
      <c r="H1201" t="n">
        <v>0.7</v>
      </c>
      <c r="I1201" t="n">
        <v>8</v>
      </c>
      <c r="J1201" t="n">
        <v>176.66</v>
      </c>
      <c r="K1201" t="n">
        <v>51.39</v>
      </c>
      <c r="L1201" t="n">
        <v>7</v>
      </c>
      <c r="M1201" t="n">
        <v>6</v>
      </c>
      <c r="N1201" t="n">
        <v>33.27</v>
      </c>
      <c r="O1201" t="n">
        <v>22022.17</v>
      </c>
      <c r="P1201" t="n">
        <v>60.19</v>
      </c>
      <c r="Q1201" t="n">
        <v>202.82</v>
      </c>
      <c r="R1201" t="n">
        <v>21.81</v>
      </c>
      <c r="S1201" t="n">
        <v>13.89</v>
      </c>
      <c r="T1201" t="n">
        <v>2264.1</v>
      </c>
      <c r="U1201" t="n">
        <v>0.64</v>
      </c>
      <c r="V1201" t="n">
        <v>0.75</v>
      </c>
      <c r="W1201" t="n">
        <v>0.65</v>
      </c>
      <c r="X1201" t="n">
        <v>0.14</v>
      </c>
      <c r="Y1201" t="n">
        <v>1</v>
      </c>
      <c r="Z1201" t="n">
        <v>10</v>
      </c>
    </row>
    <row r="1202">
      <c r="A1202" t="n">
        <v>25</v>
      </c>
      <c r="B1202" t="n">
        <v>85</v>
      </c>
      <c r="C1202" t="inlineStr">
        <is>
          <t xml:space="preserve">CONCLUIDO	</t>
        </is>
      </c>
      <c r="D1202" t="n">
        <v>12.8673</v>
      </c>
      <c r="E1202" t="n">
        <v>7.77</v>
      </c>
      <c r="F1202" t="n">
        <v>5.16</v>
      </c>
      <c r="G1202" t="n">
        <v>44.25</v>
      </c>
      <c r="H1202" t="n">
        <v>0.73</v>
      </c>
      <c r="I1202" t="n">
        <v>7</v>
      </c>
      <c r="J1202" t="n">
        <v>177.03</v>
      </c>
      <c r="K1202" t="n">
        <v>51.39</v>
      </c>
      <c r="L1202" t="n">
        <v>7.25</v>
      </c>
      <c r="M1202" t="n">
        <v>5</v>
      </c>
      <c r="N1202" t="n">
        <v>33.39</v>
      </c>
      <c r="O1202" t="n">
        <v>22067.77</v>
      </c>
      <c r="P1202" t="n">
        <v>59.78</v>
      </c>
      <c r="Q1202" t="n">
        <v>202.82</v>
      </c>
      <c r="R1202" t="n">
        <v>21.52</v>
      </c>
      <c r="S1202" t="n">
        <v>13.89</v>
      </c>
      <c r="T1202" t="n">
        <v>2125.19</v>
      </c>
      <c r="U1202" t="n">
        <v>0.65</v>
      </c>
      <c r="V1202" t="n">
        <v>0.75</v>
      </c>
      <c r="W1202" t="n">
        <v>0.65</v>
      </c>
      <c r="X1202" t="n">
        <v>0.12</v>
      </c>
      <c r="Y1202" t="n">
        <v>1</v>
      </c>
      <c r="Z1202" t="n">
        <v>10</v>
      </c>
    </row>
    <row r="1203">
      <c r="A1203" t="n">
        <v>26</v>
      </c>
      <c r="B1203" t="n">
        <v>85</v>
      </c>
      <c r="C1203" t="inlineStr">
        <is>
          <t xml:space="preserve">CONCLUIDO	</t>
        </is>
      </c>
      <c r="D1203" t="n">
        <v>12.8824</v>
      </c>
      <c r="E1203" t="n">
        <v>7.76</v>
      </c>
      <c r="F1203" t="n">
        <v>5.15</v>
      </c>
      <c r="G1203" t="n">
        <v>44.17</v>
      </c>
      <c r="H1203" t="n">
        <v>0.75</v>
      </c>
      <c r="I1203" t="n">
        <v>7</v>
      </c>
      <c r="J1203" t="n">
        <v>177.4</v>
      </c>
      <c r="K1203" t="n">
        <v>51.39</v>
      </c>
      <c r="L1203" t="n">
        <v>7.5</v>
      </c>
      <c r="M1203" t="n">
        <v>5</v>
      </c>
      <c r="N1203" t="n">
        <v>33.51</v>
      </c>
      <c r="O1203" t="n">
        <v>22113.42</v>
      </c>
      <c r="P1203" t="n">
        <v>59.74</v>
      </c>
      <c r="Q1203" t="n">
        <v>202.81</v>
      </c>
      <c r="R1203" t="n">
        <v>21.06</v>
      </c>
      <c r="S1203" t="n">
        <v>13.89</v>
      </c>
      <c r="T1203" t="n">
        <v>1896.7</v>
      </c>
      <c r="U1203" t="n">
        <v>0.66</v>
      </c>
      <c r="V1203" t="n">
        <v>0.75</v>
      </c>
      <c r="W1203" t="n">
        <v>0.65</v>
      </c>
      <c r="X1203" t="n">
        <v>0.11</v>
      </c>
      <c r="Y1203" t="n">
        <v>1</v>
      </c>
      <c r="Z1203" t="n">
        <v>10</v>
      </c>
    </row>
    <row r="1204">
      <c r="A1204" t="n">
        <v>27</v>
      </c>
      <c r="B1204" t="n">
        <v>85</v>
      </c>
      <c r="C1204" t="inlineStr">
        <is>
          <t xml:space="preserve">CONCLUIDO	</t>
        </is>
      </c>
      <c r="D1204" t="n">
        <v>12.8751</v>
      </c>
      <c r="E1204" t="n">
        <v>7.77</v>
      </c>
      <c r="F1204" t="n">
        <v>5.16</v>
      </c>
      <c r="G1204" t="n">
        <v>44.2</v>
      </c>
      <c r="H1204" t="n">
        <v>0.77</v>
      </c>
      <c r="I1204" t="n">
        <v>7</v>
      </c>
      <c r="J1204" t="n">
        <v>177.77</v>
      </c>
      <c r="K1204" t="n">
        <v>51.39</v>
      </c>
      <c r="L1204" t="n">
        <v>7.75</v>
      </c>
      <c r="M1204" t="n">
        <v>5</v>
      </c>
      <c r="N1204" t="n">
        <v>33.63</v>
      </c>
      <c r="O1204" t="n">
        <v>22159.1</v>
      </c>
      <c r="P1204" t="n">
        <v>59.83</v>
      </c>
      <c r="Q1204" t="n">
        <v>202.81</v>
      </c>
      <c r="R1204" t="n">
        <v>21.37</v>
      </c>
      <c r="S1204" t="n">
        <v>13.89</v>
      </c>
      <c r="T1204" t="n">
        <v>2051.53</v>
      </c>
      <c r="U1204" t="n">
        <v>0.65</v>
      </c>
      <c r="V1204" t="n">
        <v>0.75</v>
      </c>
      <c r="W1204" t="n">
        <v>0.65</v>
      </c>
      <c r="X1204" t="n">
        <v>0.12</v>
      </c>
      <c r="Y1204" t="n">
        <v>1</v>
      </c>
      <c r="Z1204" t="n">
        <v>10</v>
      </c>
    </row>
    <row r="1205">
      <c r="A1205" t="n">
        <v>28</v>
      </c>
      <c r="B1205" t="n">
        <v>85</v>
      </c>
      <c r="C1205" t="inlineStr">
        <is>
          <t xml:space="preserve">CONCLUIDO	</t>
        </is>
      </c>
      <c r="D1205" t="n">
        <v>12.8778</v>
      </c>
      <c r="E1205" t="n">
        <v>7.77</v>
      </c>
      <c r="F1205" t="n">
        <v>5.16</v>
      </c>
      <c r="G1205" t="n">
        <v>44.19</v>
      </c>
      <c r="H1205" t="n">
        <v>0.8</v>
      </c>
      <c r="I1205" t="n">
        <v>7</v>
      </c>
      <c r="J1205" t="n">
        <v>178.14</v>
      </c>
      <c r="K1205" t="n">
        <v>51.39</v>
      </c>
      <c r="L1205" t="n">
        <v>8</v>
      </c>
      <c r="M1205" t="n">
        <v>5</v>
      </c>
      <c r="N1205" t="n">
        <v>33.75</v>
      </c>
      <c r="O1205" t="n">
        <v>22204.83</v>
      </c>
      <c r="P1205" t="n">
        <v>59.3</v>
      </c>
      <c r="Q1205" t="n">
        <v>202.82</v>
      </c>
      <c r="R1205" t="n">
        <v>21.27</v>
      </c>
      <c r="S1205" t="n">
        <v>13.89</v>
      </c>
      <c r="T1205" t="n">
        <v>1997.55</v>
      </c>
      <c r="U1205" t="n">
        <v>0.65</v>
      </c>
      <c r="V1205" t="n">
        <v>0.75</v>
      </c>
      <c r="W1205" t="n">
        <v>0.65</v>
      </c>
      <c r="X1205" t="n">
        <v>0.12</v>
      </c>
      <c r="Y1205" t="n">
        <v>1</v>
      </c>
      <c r="Z1205" t="n">
        <v>10</v>
      </c>
    </row>
    <row r="1206">
      <c r="A1206" t="n">
        <v>29</v>
      </c>
      <c r="B1206" t="n">
        <v>85</v>
      </c>
      <c r="C1206" t="inlineStr">
        <is>
          <t xml:space="preserve">CONCLUIDO	</t>
        </is>
      </c>
      <c r="D1206" t="n">
        <v>12.8535</v>
      </c>
      <c r="E1206" t="n">
        <v>7.78</v>
      </c>
      <c r="F1206" t="n">
        <v>5.17</v>
      </c>
      <c r="G1206" t="n">
        <v>44.32</v>
      </c>
      <c r="H1206" t="n">
        <v>0.82</v>
      </c>
      <c r="I1206" t="n">
        <v>7</v>
      </c>
      <c r="J1206" t="n">
        <v>178.51</v>
      </c>
      <c r="K1206" t="n">
        <v>51.39</v>
      </c>
      <c r="L1206" t="n">
        <v>8.25</v>
      </c>
      <c r="M1206" t="n">
        <v>5</v>
      </c>
      <c r="N1206" t="n">
        <v>33.87</v>
      </c>
      <c r="O1206" t="n">
        <v>22250.6</v>
      </c>
      <c r="P1206" t="n">
        <v>59.12</v>
      </c>
      <c r="Q1206" t="n">
        <v>202.88</v>
      </c>
      <c r="R1206" t="n">
        <v>21.74</v>
      </c>
      <c r="S1206" t="n">
        <v>13.89</v>
      </c>
      <c r="T1206" t="n">
        <v>2234.34</v>
      </c>
      <c r="U1206" t="n">
        <v>0.64</v>
      </c>
      <c r="V1206" t="n">
        <v>0.75</v>
      </c>
      <c r="W1206" t="n">
        <v>0.65</v>
      </c>
      <c r="X1206" t="n">
        <v>0.13</v>
      </c>
      <c r="Y1206" t="n">
        <v>1</v>
      </c>
      <c r="Z1206" t="n">
        <v>10</v>
      </c>
    </row>
    <row r="1207">
      <c r="A1207" t="n">
        <v>30</v>
      </c>
      <c r="B1207" t="n">
        <v>85</v>
      </c>
      <c r="C1207" t="inlineStr">
        <is>
          <t xml:space="preserve">CONCLUIDO	</t>
        </is>
      </c>
      <c r="D1207" t="n">
        <v>12.9669</v>
      </c>
      <c r="E1207" t="n">
        <v>7.71</v>
      </c>
      <c r="F1207" t="n">
        <v>5.14</v>
      </c>
      <c r="G1207" t="n">
        <v>51.36</v>
      </c>
      <c r="H1207" t="n">
        <v>0.84</v>
      </c>
      <c r="I1207" t="n">
        <v>6</v>
      </c>
      <c r="J1207" t="n">
        <v>178.88</v>
      </c>
      <c r="K1207" t="n">
        <v>51.39</v>
      </c>
      <c r="L1207" t="n">
        <v>8.5</v>
      </c>
      <c r="M1207" t="n">
        <v>4</v>
      </c>
      <c r="N1207" t="n">
        <v>33.99</v>
      </c>
      <c r="O1207" t="n">
        <v>22296.41</v>
      </c>
      <c r="P1207" t="n">
        <v>58.47</v>
      </c>
      <c r="Q1207" t="n">
        <v>202.81</v>
      </c>
      <c r="R1207" t="n">
        <v>20.66</v>
      </c>
      <c r="S1207" t="n">
        <v>13.89</v>
      </c>
      <c r="T1207" t="n">
        <v>1699.71</v>
      </c>
      <c r="U1207" t="n">
        <v>0.67</v>
      </c>
      <c r="V1207" t="n">
        <v>0.75</v>
      </c>
      <c r="W1207" t="n">
        <v>0.65</v>
      </c>
      <c r="X1207" t="n">
        <v>0.1</v>
      </c>
      <c r="Y1207" t="n">
        <v>1</v>
      </c>
      <c r="Z1207" t="n">
        <v>10</v>
      </c>
    </row>
    <row r="1208">
      <c r="A1208" t="n">
        <v>31</v>
      </c>
      <c r="B1208" t="n">
        <v>85</v>
      </c>
      <c r="C1208" t="inlineStr">
        <is>
          <t xml:space="preserve">CONCLUIDO	</t>
        </is>
      </c>
      <c r="D1208" t="n">
        <v>12.966</v>
      </c>
      <c r="E1208" t="n">
        <v>7.71</v>
      </c>
      <c r="F1208" t="n">
        <v>5.14</v>
      </c>
      <c r="G1208" t="n">
        <v>51.37</v>
      </c>
      <c r="H1208" t="n">
        <v>0.87</v>
      </c>
      <c r="I1208" t="n">
        <v>6</v>
      </c>
      <c r="J1208" t="n">
        <v>179.26</v>
      </c>
      <c r="K1208" t="n">
        <v>51.39</v>
      </c>
      <c r="L1208" t="n">
        <v>8.75</v>
      </c>
      <c r="M1208" t="n">
        <v>4</v>
      </c>
      <c r="N1208" t="n">
        <v>34.11</v>
      </c>
      <c r="O1208" t="n">
        <v>22342.26</v>
      </c>
      <c r="P1208" t="n">
        <v>58.29</v>
      </c>
      <c r="Q1208" t="n">
        <v>202.83</v>
      </c>
      <c r="R1208" t="n">
        <v>20.75</v>
      </c>
      <c r="S1208" t="n">
        <v>13.89</v>
      </c>
      <c r="T1208" t="n">
        <v>1746.87</v>
      </c>
      <c r="U1208" t="n">
        <v>0.67</v>
      </c>
      <c r="V1208" t="n">
        <v>0.75</v>
      </c>
      <c r="W1208" t="n">
        <v>0.65</v>
      </c>
      <c r="X1208" t="n">
        <v>0.1</v>
      </c>
      <c r="Y1208" t="n">
        <v>1</v>
      </c>
      <c r="Z1208" t="n">
        <v>10</v>
      </c>
    </row>
    <row r="1209">
      <c r="A1209" t="n">
        <v>32</v>
      </c>
      <c r="B1209" t="n">
        <v>85</v>
      </c>
      <c r="C1209" t="inlineStr">
        <is>
          <t xml:space="preserve">CONCLUIDO	</t>
        </is>
      </c>
      <c r="D1209" t="n">
        <v>12.9734</v>
      </c>
      <c r="E1209" t="n">
        <v>7.71</v>
      </c>
      <c r="F1209" t="n">
        <v>5.13</v>
      </c>
      <c r="G1209" t="n">
        <v>51.32</v>
      </c>
      <c r="H1209" t="n">
        <v>0.89</v>
      </c>
      <c r="I1209" t="n">
        <v>6</v>
      </c>
      <c r="J1209" t="n">
        <v>179.63</v>
      </c>
      <c r="K1209" t="n">
        <v>51.39</v>
      </c>
      <c r="L1209" t="n">
        <v>9</v>
      </c>
      <c r="M1209" t="n">
        <v>4</v>
      </c>
      <c r="N1209" t="n">
        <v>34.24</v>
      </c>
      <c r="O1209" t="n">
        <v>22388.15</v>
      </c>
      <c r="P1209" t="n">
        <v>58.2</v>
      </c>
      <c r="Q1209" t="n">
        <v>202.81</v>
      </c>
      <c r="R1209" t="n">
        <v>20.54</v>
      </c>
      <c r="S1209" t="n">
        <v>13.89</v>
      </c>
      <c r="T1209" t="n">
        <v>1638.39</v>
      </c>
      <c r="U1209" t="n">
        <v>0.68</v>
      </c>
      <c r="V1209" t="n">
        <v>0.75</v>
      </c>
      <c r="W1209" t="n">
        <v>0.65</v>
      </c>
      <c r="X1209" t="n">
        <v>0.09</v>
      </c>
      <c r="Y1209" t="n">
        <v>1</v>
      </c>
      <c r="Z1209" t="n">
        <v>10</v>
      </c>
    </row>
    <row r="1210">
      <c r="A1210" t="n">
        <v>33</v>
      </c>
      <c r="B1210" t="n">
        <v>85</v>
      </c>
      <c r="C1210" t="inlineStr">
        <is>
          <t xml:space="preserve">CONCLUIDO	</t>
        </is>
      </c>
      <c r="D1210" t="n">
        <v>12.9608</v>
      </c>
      <c r="E1210" t="n">
        <v>7.72</v>
      </c>
      <c r="F1210" t="n">
        <v>5.14</v>
      </c>
      <c r="G1210" t="n">
        <v>51.4</v>
      </c>
      <c r="H1210" t="n">
        <v>0.91</v>
      </c>
      <c r="I1210" t="n">
        <v>6</v>
      </c>
      <c r="J1210" t="n">
        <v>180</v>
      </c>
      <c r="K1210" t="n">
        <v>51.39</v>
      </c>
      <c r="L1210" t="n">
        <v>9.25</v>
      </c>
      <c r="M1210" t="n">
        <v>4</v>
      </c>
      <c r="N1210" t="n">
        <v>34.36</v>
      </c>
      <c r="O1210" t="n">
        <v>22434.08</v>
      </c>
      <c r="P1210" t="n">
        <v>57.98</v>
      </c>
      <c r="Q1210" t="n">
        <v>202.82</v>
      </c>
      <c r="R1210" t="n">
        <v>20.71</v>
      </c>
      <c r="S1210" t="n">
        <v>13.89</v>
      </c>
      <c r="T1210" t="n">
        <v>1722.93</v>
      </c>
      <c r="U1210" t="n">
        <v>0.67</v>
      </c>
      <c r="V1210" t="n">
        <v>0.75</v>
      </c>
      <c r="W1210" t="n">
        <v>0.65</v>
      </c>
      <c r="X1210" t="n">
        <v>0.1</v>
      </c>
      <c r="Y1210" t="n">
        <v>1</v>
      </c>
      <c r="Z1210" t="n">
        <v>10</v>
      </c>
    </row>
    <row r="1211">
      <c r="A1211" t="n">
        <v>34</v>
      </c>
      <c r="B1211" t="n">
        <v>85</v>
      </c>
      <c r="C1211" t="inlineStr">
        <is>
          <t xml:space="preserve">CONCLUIDO	</t>
        </is>
      </c>
      <c r="D1211" t="n">
        <v>12.9683</v>
      </c>
      <c r="E1211" t="n">
        <v>7.71</v>
      </c>
      <c r="F1211" t="n">
        <v>5.14</v>
      </c>
      <c r="G1211" t="n">
        <v>51.35</v>
      </c>
      <c r="H1211" t="n">
        <v>0.93</v>
      </c>
      <c r="I1211" t="n">
        <v>6</v>
      </c>
      <c r="J1211" t="n">
        <v>180.37</v>
      </c>
      <c r="K1211" t="n">
        <v>51.39</v>
      </c>
      <c r="L1211" t="n">
        <v>9.5</v>
      </c>
      <c r="M1211" t="n">
        <v>4</v>
      </c>
      <c r="N1211" t="n">
        <v>34.48</v>
      </c>
      <c r="O1211" t="n">
        <v>22480.05</v>
      </c>
      <c r="P1211" t="n">
        <v>57.8</v>
      </c>
      <c r="Q1211" t="n">
        <v>202.81</v>
      </c>
      <c r="R1211" t="n">
        <v>20.71</v>
      </c>
      <c r="S1211" t="n">
        <v>13.89</v>
      </c>
      <c r="T1211" t="n">
        <v>1726.8</v>
      </c>
      <c r="U1211" t="n">
        <v>0.67</v>
      </c>
      <c r="V1211" t="n">
        <v>0.75</v>
      </c>
      <c r="W1211" t="n">
        <v>0.64</v>
      </c>
      <c r="X1211" t="n">
        <v>0.1</v>
      </c>
      <c r="Y1211" t="n">
        <v>1</v>
      </c>
      <c r="Z1211" t="n">
        <v>10</v>
      </c>
    </row>
    <row r="1212">
      <c r="A1212" t="n">
        <v>35</v>
      </c>
      <c r="B1212" t="n">
        <v>85</v>
      </c>
      <c r="C1212" t="inlineStr">
        <is>
          <t xml:space="preserve">CONCLUIDO	</t>
        </is>
      </c>
      <c r="D1212" t="n">
        <v>12.973</v>
      </c>
      <c r="E1212" t="n">
        <v>7.71</v>
      </c>
      <c r="F1212" t="n">
        <v>5.13</v>
      </c>
      <c r="G1212" t="n">
        <v>51.33</v>
      </c>
      <c r="H1212" t="n">
        <v>0.96</v>
      </c>
      <c r="I1212" t="n">
        <v>6</v>
      </c>
      <c r="J1212" t="n">
        <v>180.75</v>
      </c>
      <c r="K1212" t="n">
        <v>51.39</v>
      </c>
      <c r="L1212" t="n">
        <v>9.75</v>
      </c>
      <c r="M1212" t="n">
        <v>4</v>
      </c>
      <c r="N1212" t="n">
        <v>34.6</v>
      </c>
      <c r="O1212" t="n">
        <v>22526.07</v>
      </c>
      <c r="P1212" t="n">
        <v>57.61</v>
      </c>
      <c r="Q1212" t="n">
        <v>202.81</v>
      </c>
      <c r="R1212" t="n">
        <v>20.62</v>
      </c>
      <c r="S1212" t="n">
        <v>13.89</v>
      </c>
      <c r="T1212" t="n">
        <v>1677.73</v>
      </c>
      <c r="U1212" t="n">
        <v>0.67</v>
      </c>
      <c r="V1212" t="n">
        <v>0.75</v>
      </c>
      <c r="W1212" t="n">
        <v>0.65</v>
      </c>
      <c r="X1212" t="n">
        <v>0.09</v>
      </c>
      <c r="Y1212" t="n">
        <v>1</v>
      </c>
      <c r="Z1212" t="n">
        <v>10</v>
      </c>
    </row>
    <row r="1213">
      <c r="A1213" t="n">
        <v>36</v>
      </c>
      <c r="B1213" t="n">
        <v>85</v>
      </c>
      <c r="C1213" t="inlineStr">
        <is>
          <t xml:space="preserve">CONCLUIDO	</t>
        </is>
      </c>
      <c r="D1213" t="n">
        <v>12.9636</v>
      </c>
      <c r="E1213" t="n">
        <v>7.71</v>
      </c>
      <c r="F1213" t="n">
        <v>5.14</v>
      </c>
      <c r="G1213" t="n">
        <v>51.38</v>
      </c>
      <c r="H1213" t="n">
        <v>0.98</v>
      </c>
      <c r="I1213" t="n">
        <v>6</v>
      </c>
      <c r="J1213" t="n">
        <v>181.12</v>
      </c>
      <c r="K1213" t="n">
        <v>51.39</v>
      </c>
      <c r="L1213" t="n">
        <v>10</v>
      </c>
      <c r="M1213" t="n">
        <v>4</v>
      </c>
      <c r="N1213" t="n">
        <v>34.73</v>
      </c>
      <c r="O1213" t="n">
        <v>22572.13</v>
      </c>
      <c r="P1213" t="n">
        <v>57.26</v>
      </c>
      <c r="Q1213" t="n">
        <v>202.81</v>
      </c>
      <c r="R1213" t="n">
        <v>20.76</v>
      </c>
      <c r="S1213" t="n">
        <v>13.89</v>
      </c>
      <c r="T1213" t="n">
        <v>1750.2</v>
      </c>
      <c r="U1213" t="n">
        <v>0.67</v>
      </c>
      <c r="V1213" t="n">
        <v>0.75</v>
      </c>
      <c r="W1213" t="n">
        <v>0.65</v>
      </c>
      <c r="X1213" t="n">
        <v>0.1</v>
      </c>
      <c r="Y1213" t="n">
        <v>1</v>
      </c>
      <c r="Z1213" t="n">
        <v>10</v>
      </c>
    </row>
    <row r="1214">
      <c r="A1214" t="n">
        <v>37</v>
      </c>
      <c r="B1214" t="n">
        <v>85</v>
      </c>
      <c r="C1214" t="inlineStr">
        <is>
          <t xml:space="preserve">CONCLUIDO	</t>
        </is>
      </c>
      <c r="D1214" t="n">
        <v>13.0477</v>
      </c>
      <c r="E1214" t="n">
        <v>7.66</v>
      </c>
      <c r="F1214" t="n">
        <v>5.12</v>
      </c>
      <c r="G1214" t="n">
        <v>61.47</v>
      </c>
      <c r="H1214" t="n">
        <v>1</v>
      </c>
      <c r="I1214" t="n">
        <v>5</v>
      </c>
      <c r="J1214" t="n">
        <v>181.49</v>
      </c>
      <c r="K1214" t="n">
        <v>51.39</v>
      </c>
      <c r="L1214" t="n">
        <v>10.25</v>
      </c>
      <c r="M1214" t="n">
        <v>3</v>
      </c>
      <c r="N1214" t="n">
        <v>34.85</v>
      </c>
      <c r="O1214" t="n">
        <v>22618.23</v>
      </c>
      <c r="P1214" t="n">
        <v>56.76</v>
      </c>
      <c r="Q1214" t="n">
        <v>202.82</v>
      </c>
      <c r="R1214" t="n">
        <v>20.23</v>
      </c>
      <c r="S1214" t="n">
        <v>13.89</v>
      </c>
      <c r="T1214" t="n">
        <v>1488.56</v>
      </c>
      <c r="U1214" t="n">
        <v>0.6899999999999999</v>
      </c>
      <c r="V1214" t="n">
        <v>0.76</v>
      </c>
      <c r="W1214" t="n">
        <v>0.65</v>
      </c>
      <c r="X1214" t="n">
        <v>0.08</v>
      </c>
      <c r="Y1214" t="n">
        <v>1</v>
      </c>
      <c r="Z1214" t="n">
        <v>10</v>
      </c>
    </row>
    <row r="1215">
      <c r="A1215" t="n">
        <v>38</v>
      </c>
      <c r="B1215" t="n">
        <v>85</v>
      </c>
      <c r="C1215" t="inlineStr">
        <is>
          <t xml:space="preserve">CONCLUIDO	</t>
        </is>
      </c>
      <c r="D1215" t="n">
        <v>13.0477</v>
      </c>
      <c r="E1215" t="n">
        <v>7.66</v>
      </c>
      <c r="F1215" t="n">
        <v>5.12</v>
      </c>
      <c r="G1215" t="n">
        <v>61.47</v>
      </c>
      <c r="H1215" t="n">
        <v>1.02</v>
      </c>
      <c r="I1215" t="n">
        <v>5</v>
      </c>
      <c r="J1215" t="n">
        <v>181.87</v>
      </c>
      <c r="K1215" t="n">
        <v>51.39</v>
      </c>
      <c r="L1215" t="n">
        <v>10.5</v>
      </c>
      <c r="M1215" t="n">
        <v>3</v>
      </c>
      <c r="N1215" t="n">
        <v>34.98</v>
      </c>
      <c r="O1215" t="n">
        <v>22664.49</v>
      </c>
      <c r="P1215" t="n">
        <v>56.61</v>
      </c>
      <c r="Q1215" t="n">
        <v>202.81</v>
      </c>
      <c r="R1215" t="n">
        <v>20.27</v>
      </c>
      <c r="S1215" t="n">
        <v>13.89</v>
      </c>
      <c r="T1215" t="n">
        <v>1507.83</v>
      </c>
      <c r="U1215" t="n">
        <v>0.6899999999999999</v>
      </c>
      <c r="V1215" t="n">
        <v>0.76</v>
      </c>
      <c r="W1215" t="n">
        <v>0.65</v>
      </c>
      <c r="X1215" t="n">
        <v>0.08</v>
      </c>
      <c r="Y1215" t="n">
        <v>1</v>
      </c>
      <c r="Z1215" t="n">
        <v>10</v>
      </c>
    </row>
    <row r="1216">
      <c r="A1216" t="n">
        <v>39</v>
      </c>
      <c r="B1216" t="n">
        <v>85</v>
      </c>
      <c r="C1216" t="inlineStr">
        <is>
          <t xml:space="preserve">CONCLUIDO	</t>
        </is>
      </c>
      <c r="D1216" t="n">
        <v>13.0563</v>
      </c>
      <c r="E1216" t="n">
        <v>7.66</v>
      </c>
      <c r="F1216" t="n">
        <v>5.12</v>
      </c>
      <c r="G1216" t="n">
        <v>61.41</v>
      </c>
      <c r="H1216" t="n">
        <v>1.05</v>
      </c>
      <c r="I1216" t="n">
        <v>5</v>
      </c>
      <c r="J1216" t="n">
        <v>182.24</v>
      </c>
      <c r="K1216" t="n">
        <v>51.39</v>
      </c>
      <c r="L1216" t="n">
        <v>10.75</v>
      </c>
      <c r="M1216" t="n">
        <v>3</v>
      </c>
      <c r="N1216" t="n">
        <v>35.1</v>
      </c>
      <c r="O1216" t="n">
        <v>22710.68</v>
      </c>
      <c r="P1216" t="n">
        <v>56.32</v>
      </c>
      <c r="Q1216" t="n">
        <v>202.81</v>
      </c>
      <c r="R1216" t="n">
        <v>20.04</v>
      </c>
      <c r="S1216" t="n">
        <v>13.89</v>
      </c>
      <c r="T1216" t="n">
        <v>1396.22</v>
      </c>
      <c r="U1216" t="n">
        <v>0.6899999999999999</v>
      </c>
      <c r="V1216" t="n">
        <v>0.76</v>
      </c>
      <c r="W1216" t="n">
        <v>0.65</v>
      </c>
      <c r="X1216" t="n">
        <v>0.08</v>
      </c>
      <c r="Y1216" t="n">
        <v>1</v>
      </c>
      <c r="Z1216" t="n">
        <v>10</v>
      </c>
    </row>
    <row r="1217">
      <c r="A1217" t="n">
        <v>40</v>
      </c>
      <c r="B1217" t="n">
        <v>85</v>
      </c>
      <c r="C1217" t="inlineStr">
        <is>
          <t xml:space="preserve">CONCLUIDO	</t>
        </is>
      </c>
      <c r="D1217" t="n">
        <v>13.0553</v>
      </c>
      <c r="E1217" t="n">
        <v>7.66</v>
      </c>
      <c r="F1217" t="n">
        <v>5.12</v>
      </c>
      <c r="G1217" t="n">
        <v>61.41</v>
      </c>
      <c r="H1217" t="n">
        <v>1.07</v>
      </c>
      <c r="I1217" t="n">
        <v>5</v>
      </c>
      <c r="J1217" t="n">
        <v>182.62</v>
      </c>
      <c r="K1217" t="n">
        <v>51.39</v>
      </c>
      <c r="L1217" t="n">
        <v>11</v>
      </c>
      <c r="M1217" t="n">
        <v>3</v>
      </c>
      <c r="N1217" t="n">
        <v>35.22</v>
      </c>
      <c r="O1217" t="n">
        <v>22756.91</v>
      </c>
      <c r="P1217" t="n">
        <v>56.51</v>
      </c>
      <c r="Q1217" t="n">
        <v>202.81</v>
      </c>
      <c r="R1217" t="n">
        <v>20.18</v>
      </c>
      <c r="S1217" t="n">
        <v>13.89</v>
      </c>
      <c r="T1217" t="n">
        <v>1465.48</v>
      </c>
      <c r="U1217" t="n">
        <v>0.6899999999999999</v>
      </c>
      <c r="V1217" t="n">
        <v>0.76</v>
      </c>
      <c r="W1217" t="n">
        <v>0.64</v>
      </c>
      <c r="X1217" t="n">
        <v>0.08</v>
      </c>
      <c r="Y1217" t="n">
        <v>1</v>
      </c>
      <c r="Z1217" t="n">
        <v>10</v>
      </c>
    </row>
    <row r="1218">
      <c r="A1218" t="n">
        <v>41</v>
      </c>
      <c r="B1218" t="n">
        <v>85</v>
      </c>
      <c r="C1218" t="inlineStr">
        <is>
          <t xml:space="preserve">CONCLUIDO	</t>
        </is>
      </c>
      <c r="D1218" t="n">
        <v>13.0383</v>
      </c>
      <c r="E1218" t="n">
        <v>7.67</v>
      </c>
      <c r="F1218" t="n">
        <v>5.13</v>
      </c>
      <c r="G1218" t="n">
        <v>61.53</v>
      </c>
      <c r="H1218" t="n">
        <v>1.09</v>
      </c>
      <c r="I1218" t="n">
        <v>5</v>
      </c>
      <c r="J1218" t="n">
        <v>182.99</v>
      </c>
      <c r="K1218" t="n">
        <v>51.39</v>
      </c>
      <c r="L1218" t="n">
        <v>11.25</v>
      </c>
      <c r="M1218" t="n">
        <v>3</v>
      </c>
      <c r="N1218" t="n">
        <v>35.35</v>
      </c>
      <c r="O1218" t="n">
        <v>22803.18</v>
      </c>
      <c r="P1218" t="n">
        <v>56.43</v>
      </c>
      <c r="Q1218" t="n">
        <v>202.81</v>
      </c>
      <c r="R1218" t="n">
        <v>20.4</v>
      </c>
      <c r="S1218" t="n">
        <v>13.89</v>
      </c>
      <c r="T1218" t="n">
        <v>1575.16</v>
      </c>
      <c r="U1218" t="n">
        <v>0.68</v>
      </c>
      <c r="V1218" t="n">
        <v>0.75</v>
      </c>
      <c r="W1218" t="n">
        <v>0.65</v>
      </c>
      <c r="X1218" t="n">
        <v>0.09</v>
      </c>
      <c r="Y1218" t="n">
        <v>1</v>
      </c>
      <c r="Z1218" t="n">
        <v>10</v>
      </c>
    </row>
    <row r="1219">
      <c r="A1219" t="n">
        <v>42</v>
      </c>
      <c r="B1219" t="n">
        <v>85</v>
      </c>
      <c r="C1219" t="inlineStr">
        <is>
          <t xml:space="preserve">CONCLUIDO	</t>
        </is>
      </c>
      <c r="D1219" t="n">
        <v>13.0468</v>
      </c>
      <c r="E1219" t="n">
        <v>7.66</v>
      </c>
      <c r="F1219" t="n">
        <v>5.12</v>
      </c>
      <c r="G1219" t="n">
        <v>61.47</v>
      </c>
      <c r="H1219" t="n">
        <v>1.11</v>
      </c>
      <c r="I1219" t="n">
        <v>5</v>
      </c>
      <c r="J1219" t="n">
        <v>183.37</v>
      </c>
      <c r="K1219" t="n">
        <v>51.39</v>
      </c>
      <c r="L1219" t="n">
        <v>11.5</v>
      </c>
      <c r="M1219" t="n">
        <v>3</v>
      </c>
      <c r="N1219" t="n">
        <v>35.48</v>
      </c>
      <c r="O1219" t="n">
        <v>22849.49</v>
      </c>
      <c r="P1219" t="n">
        <v>55.94</v>
      </c>
      <c r="Q1219" t="n">
        <v>202.81</v>
      </c>
      <c r="R1219" t="n">
        <v>20.32</v>
      </c>
      <c r="S1219" t="n">
        <v>13.89</v>
      </c>
      <c r="T1219" t="n">
        <v>1534.04</v>
      </c>
      <c r="U1219" t="n">
        <v>0.68</v>
      </c>
      <c r="V1219" t="n">
        <v>0.76</v>
      </c>
      <c r="W1219" t="n">
        <v>0.64</v>
      </c>
      <c r="X1219" t="n">
        <v>0.08</v>
      </c>
      <c r="Y1219" t="n">
        <v>1</v>
      </c>
      <c r="Z1219" t="n">
        <v>10</v>
      </c>
    </row>
    <row r="1220">
      <c r="A1220" t="n">
        <v>43</v>
      </c>
      <c r="B1220" t="n">
        <v>85</v>
      </c>
      <c r="C1220" t="inlineStr">
        <is>
          <t xml:space="preserve">CONCLUIDO	</t>
        </is>
      </c>
      <c r="D1220" t="n">
        <v>13.0477</v>
      </c>
      <c r="E1220" t="n">
        <v>7.66</v>
      </c>
      <c r="F1220" t="n">
        <v>5.12</v>
      </c>
      <c r="G1220" t="n">
        <v>61.47</v>
      </c>
      <c r="H1220" t="n">
        <v>1.13</v>
      </c>
      <c r="I1220" t="n">
        <v>5</v>
      </c>
      <c r="J1220" t="n">
        <v>183.74</v>
      </c>
      <c r="K1220" t="n">
        <v>51.39</v>
      </c>
      <c r="L1220" t="n">
        <v>11.75</v>
      </c>
      <c r="M1220" t="n">
        <v>3</v>
      </c>
      <c r="N1220" t="n">
        <v>35.6</v>
      </c>
      <c r="O1220" t="n">
        <v>22895.85</v>
      </c>
      <c r="P1220" t="n">
        <v>55.52</v>
      </c>
      <c r="Q1220" t="n">
        <v>202.83</v>
      </c>
      <c r="R1220" t="n">
        <v>20.21</v>
      </c>
      <c r="S1220" t="n">
        <v>13.89</v>
      </c>
      <c r="T1220" t="n">
        <v>1480.26</v>
      </c>
      <c r="U1220" t="n">
        <v>0.6899999999999999</v>
      </c>
      <c r="V1220" t="n">
        <v>0.76</v>
      </c>
      <c r="W1220" t="n">
        <v>0.65</v>
      </c>
      <c r="X1220" t="n">
        <v>0.08</v>
      </c>
      <c r="Y1220" t="n">
        <v>1</v>
      </c>
      <c r="Z1220" t="n">
        <v>10</v>
      </c>
    </row>
    <row r="1221">
      <c r="A1221" t="n">
        <v>44</v>
      </c>
      <c r="B1221" t="n">
        <v>85</v>
      </c>
      <c r="C1221" t="inlineStr">
        <is>
          <t xml:space="preserve">CONCLUIDO	</t>
        </is>
      </c>
      <c r="D1221" t="n">
        <v>13.0667</v>
      </c>
      <c r="E1221" t="n">
        <v>7.65</v>
      </c>
      <c r="F1221" t="n">
        <v>5.11</v>
      </c>
      <c r="G1221" t="n">
        <v>61.33</v>
      </c>
      <c r="H1221" t="n">
        <v>1.16</v>
      </c>
      <c r="I1221" t="n">
        <v>5</v>
      </c>
      <c r="J1221" t="n">
        <v>184.12</v>
      </c>
      <c r="K1221" t="n">
        <v>51.39</v>
      </c>
      <c r="L1221" t="n">
        <v>12</v>
      </c>
      <c r="M1221" t="n">
        <v>3</v>
      </c>
      <c r="N1221" t="n">
        <v>35.73</v>
      </c>
      <c r="O1221" t="n">
        <v>22942.24</v>
      </c>
      <c r="P1221" t="n">
        <v>54.68</v>
      </c>
      <c r="Q1221" t="n">
        <v>202.81</v>
      </c>
      <c r="R1221" t="n">
        <v>19.92</v>
      </c>
      <c r="S1221" t="n">
        <v>13.89</v>
      </c>
      <c r="T1221" t="n">
        <v>1334.92</v>
      </c>
      <c r="U1221" t="n">
        <v>0.7</v>
      </c>
      <c r="V1221" t="n">
        <v>0.76</v>
      </c>
      <c r="W1221" t="n">
        <v>0.64</v>
      </c>
      <c r="X1221" t="n">
        <v>0.07000000000000001</v>
      </c>
      <c r="Y1221" t="n">
        <v>1</v>
      </c>
      <c r="Z1221" t="n">
        <v>10</v>
      </c>
    </row>
    <row r="1222">
      <c r="A1222" t="n">
        <v>45</v>
      </c>
      <c r="B1222" t="n">
        <v>85</v>
      </c>
      <c r="C1222" t="inlineStr">
        <is>
          <t xml:space="preserve">CONCLUIDO	</t>
        </is>
      </c>
      <c r="D1222" t="n">
        <v>13.0624</v>
      </c>
      <c r="E1222" t="n">
        <v>7.66</v>
      </c>
      <c r="F1222" t="n">
        <v>5.11</v>
      </c>
      <c r="G1222" t="n">
        <v>61.36</v>
      </c>
      <c r="H1222" t="n">
        <v>1.18</v>
      </c>
      <c r="I1222" t="n">
        <v>5</v>
      </c>
      <c r="J1222" t="n">
        <v>184.5</v>
      </c>
      <c r="K1222" t="n">
        <v>51.39</v>
      </c>
      <c r="L1222" t="n">
        <v>12.25</v>
      </c>
      <c r="M1222" t="n">
        <v>3</v>
      </c>
      <c r="N1222" t="n">
        <v>35.85</v>
      </c>
      <c r="O1222" t="n">
        <v>22988.69</v>
      </c>
      <c r="P1222" t="n">
        <v>54.3</v>
      </c>
      <c r="Q1222" t="n">
        <v>202.81</v>
      </c>
      <c r="R1222" t="n">
        <v>19.96</v>
      </c>
      <c r="S1222" t="n">
        <v>13.89</v>
      </c>
      <c r="T1222" t="n">
        <v>1357.21</v>
      </c>
      <c r="U1222" t="n">
        <v>0.7</v>
      </c>
      <c r="V1222" t="n">
        <v>0.76</v>
      </c>
      <c r="W1222" t="n">
        <v>0.65</v>
      </c>
      <c r="X1222" t="n">
        <v>0.08</v>
      </c>
      <c r="Y1222" t="n">
        <v>1</v>
      </c>
      <c r="Z1222" t="n">
        <v>10</v>
      </c>
    </row>
    <row r="1223">
      <c r="A1223" t="n">
        <v>46</v>
      </c>
      <c r="B1223" t="n">
        <v>85</v>
      </c>
      <c r="C1223" t="inlineStr">
        <is>
          <t xml:space="preserve">CONCLUIDO	</t>
        </is>
      </c>
      <c r="D1223" t="n">
        <v>13.0525</v>
      </c>
      <c r="E1223" t="n">
        <v>7.66</v>
      </c>
      <c r="F1223" t="n">
        <v>5.12</v>
      </c>
      <c r="G1223" t="n">
        <v>61.43</v>
      </c>
      <c r="H1223" t="n">
        <v>1.2</v>
      </c>
      <c r="I1223" t="n">
        <v>5</v>
      </c>
      <c r="J1223" t="n">
        <v>184.87</v>
      </c>
      <c r="K1223" t="n">
        <v>51.39</v>
      </c>
      <c r="L1223" t="n">
        <v>12.5</v>
      </c>
      <c r="M1223" t="n">
        <v>3</v>
      </c>
      <c r="N1223" t="n">
        <v>35.98</v>
      </c>
      <c r="O1223" t="n">
        <v>23035.17</v>
      </c>
      <c r="P1223" t="n">
        <v>54.21</v>
      </c>
      <c r="Q1223" t="n">
        <v>202.81</v>
      </c>
      <c r="R1223" t="n">
        <v>20.2</v>
      </c>
      <c r="S1223" t="n">
        <v>13.89</v>
      </c>
      <c r="T1223" t="n">
        <v>1473.41</v>
      </c>
      <c r="U1223" t="n">
        <v>0.6899999999999999</v>
      </c>
      <c r="V1223" t="n">
        <v>0.76</v>
      </c>
      <c r="W1223" t="n">
        <v>0.64</v>
      </c>
      <c r="X1223" t="n">
        <v>0.08</v>
      </c>
      <c r="Y1223" t="n">
        <v>1</v>
      </c>
      <c r="Z1223" t="n">
        <v>10</v>
      </c>
    </row>
    <row r="1224">
      <c r="A1224" t="n">
        <v>47</v>
      </c>
      <c r="B1224" t="n">
        <v>85</v>
      </c>
      <c r="C1224" t="inlineStr">
        <is>
          <t xml:space="preserve">CONCLUIDO	</t>
        </is>
      </c>
      <c r="D1224" t="n">
        <v>13.1521</v>
      </c>
      <c r="E1224" t="n">
        <v>7.6</v>
      </c>
      <c r="F1224" t="n">
        <v>5.1</v>
      </c>
      <c r="G1224" t="n">
        <v>76.43000000000001</v>
      </c>
      <c r="H1224" t="n">
        <v>1.22</v>
      </c>
      <c r="I1224" t="n">
        <v>4</v>
      </c>
      <c r="J1224" t="n">
        <v>185.25</v>
      </c>
      <c r="K1224" t="n">
        <v>51.39</v>
      </c>
      <c r="L1224" t="n">
        <v>12.75</v>
      </c>
      <c r="M1224" t="n">
        <v>2</v>
      </c>
      <c r="N1224" t="n">
        <v>36.11</v>
      </c>
      <c r="O1224" t="n">
        <v>23081.7</v>
      </c>
      <c r="P1224" t="n">
        <v>53.26</v>
      </c>
      <c r="Q1224" t="n">
        <v>202.81</v>
      </c>
      <c r="R1224" t="n">
        <v>19.36</v>
      </c>
      <c r="S1224" t="n">
        <v>13.89</v>
      </c>
      <c r="T1224" t="n">
        <v>1061.6</v>
      </c>
      <c r="U1224" t="n">
        <v>0.72</v>
      </c>
      <c r="V1224" t="n">
        <v>0.76</v>
      </c>
      <c r="W1224" t="n">
        <v>0.64</v>
      </c>
      <c r="X1224" t="n">
        <v>0.06</v>
      </c>
      <c r="Y1224" t="n">
        <v>1</v>
      </c>
      <c r="Z1224" t="n">
        <v>10</v>
      </c>
    </row>
    <row r="1225">
      <c r="A1225" t="n">
        <v>48</v>
      </c>
      <c r="B1225" t="n">
        <v>85</v>
      </c>
      <c r="C1225" t="inlineStr">
        <is>
          <t xml:space="preserve">CONCLUIDO	</t>
        </is>
      </c>
      <c r="D1225" t="n">
        <v>13.1488</v>
      </c>
      <c r="E1225" t="n">
        <v>7.61</v>
      </c>
      <c r="F1225" t="n">
        <v>5.1</v>
      </c>
      <c r="G1225" t="n">
        <v>76.45999999999999</v>
      </c>
      <c r="H1225" t="n">
        <v>1.24</v>
      </c>
      <c r="I1225" t="n">
        <v>4</v>
      </c>
      <c r="J1225" t="n">
        <v>185.63</v>
      </c>
      <c r="K1225" t="n">
        <v>51.39</v>
      </c>
      <c r="L1225" t="n">
        <v>13</v>
      </c>
      <c r="M1225" t="n">
        <v>2</v>
      </c>
      <c r="N1225" t="n">
        <v>36.24</v>
      </c>
      <c r="O1225" t="n">
        <v>23128.27</v>
      </c>
      <c r="P1225" t="n">
        <v>53.3</v>
      </c>
      <c r="Q1225" t="n">
        <v>202.81</v>
      </c>
      <c r="R1225" t="n">
        <v>19.52</v>
      </c>
      <c r="S1225" t="n">
        <v>13.89</v>
      </c>
      <c r="T1225" t="n">
        <v>1138.45</v>
      </c>
      <c r="U1225" t="n">
        <v>0.71</v>
      </c>
      <c r="V1225" t="n">
        <v>0.76</v>
      </c>
      <c r="W1225" t="n">
        <v>0.64</v>
      </c>
      <c r="X1225" t="n">
        <v>0.06</v>
      </c>
      <c r="Y1225" t="n">
        <v>1</v>
      </c>
      <c r="Z1225" t="n">
        <v>10</v>
      </c>
    </row>
    <row r="1226">
      <c r="A1226" t="n">
        <v>49</v>
      </c>
      <c r="B1226" t="n">
        <v>85</v>
      </c>
      <c r="C1226" t="inlineStr">
        <is>
          <t xml:space="preserve">CONCLUIDO	</t>
        </is>
      </c>
      <c r="D1226" t="n">
        <v>13.1516</v>
      </c>
      <c r="E1226" t="n">
        <v>7.6</v>
      </c>
      <c r="F1226" t="n">
        <v>5.1</v>
      </c>
      <c r="G1226" t="n">
        <v>76.43000000000001</v>
      </c>
      <c r="H1226" t="n">
        <v>1.26</v>
      </c>
      <c r="I1226" t="n">
        <v>4</v>
      </c>
      <c r="J1226" t="n">
        <v>186.01</v>
      </c>
      <c r="K1226" t="n">
        <v>51.39</v>
      </c>
      <c r="L1226" t="n">
        <v>13.25</v>
      </c>
      <c r="M1226" t="n">
        <v>2</v>
      </c>
      <c r="N1226" t="n">
        <v>36.36</v>
      </c>
      <c r="O1226" t="n">
        <v>23174.88</v>
      </c>
      <c r="P1226" t="n">
        <v>53.57</v>
      </c>
      <c r="Q1226" t="n">
        <v>202.81</v>
      </c>
      <c r="R1226" t="n">
        <v>19.45</v>
      </c>
      <c r="S1226" t="n">
        <v>13.89</v>
      </c>
      <c r="T1226" t="n">
        <v>1102.67</v>
      </c>
      <c r="U1226" t="n">
        <v>0.71</v>
      </c>
      <c r="V1226" t="n">
        <v>0.76</v>
      </c>
      <c r="W1226" t="n">
        <v>0.64</v>
      </c>
      <c r="X1226" t="n">
        <v>0.06</v>
      </c>
      <c r="Y1226" t="n">
        <v>1</v>
      </c>
      <c r="Z1226" t="n">
        <v>10</v>
      </c>
    </row>
    <row r="1227">
      <c r="A1227" t="n">
        <v>50</v>
      </c>
      <c r="B1227" t="n">
        <v>85</v>
      </c>
      <c r="C1227" t="inlineStr">
        <is>
          <t xml:space="preserve">CONCLUIDO	</t>
        </is>
      </c>
      <c r="D1227" t="n">
        <v>13.1435</v>
      </c>
      <c r="E1227" t="n">
        <v>7.61</v>
      </c>
      <c r="F1227" t="n">
        <v>5.1</v>
      </c>
      <c r="G1227" t="n">
        <v>76.5</v>
      </c>
      <c r="H1227" t="n">
        <v>1.29</v>
      </c>
      <c r="I1227" t="n">
        <v>4</v>
      </c>
      <c r="J1227" t="n">
        <v>186.38</v>
      </c>
      <c r="K1227" t="n">
        <v>51.39</v>
      </c>
      <c r="L1227" t="n">
        <v>13.5</v>
      </c>
      <c r="M1227" t="n">
        <v>2</v>
      </c>
      <c r="N1227" t="n">
        <v>36.49</v>
      </c>
      <c r="O1227" t="n">
        <v>23221.54</v>
      </c>
      <c r="P1227" t="n">
        <v>53.64</v>
      </c>
      <c r="Q1227" t="n">
        <v>202.81</v>
      </c>
      <c r="R1227" t="n">
        <v>19.57</v>
      </c>
      <c r="S1227" t="n">
        <v>13.89</v>
      </c>
      <c r="T1227" t="n">
        <v>1166.53</v>
      </c>
      <c r="U1227" t="n">
        <v>0.71</v>
      </c>
      <c r="V1227" t="n">
        <v>0.76</v>
      </c>
      <c r="W1227" t="n">
        <v>0.64</v>
      </c>
      <c r="X1227" t="n">
        <v>0.06</v>
      </c>
      <c r="Y1227" t="n">
        <v>1</v>
      </c>
      <c r="Z1227" t="n">
        <v>10</v>
      </c>
    </row>
    <row r="1228">
      <c r="A1228" t="n">
        <v>51</v>
      </c>
      <c r="B1228" t="n">
        <v>85</v>
      </c>
      <c r="C1228" t="inlineStr">
        <is>
          <t xml:space="preserve">CONCLUIDO	</t>
        </is>
      </c>
      <c r="D1228" t="n">
        <v>13.142</v>
      </c>
      <c r="E1228" t="n">
        <v>7.61</v>
      </c>
      <c r="F1228" t="n">
        <v>5.1</v>
      </c>
      <c r="G1228" t="n">
        <v>76.52</v>
      </c>
      <c r="H1228" t="n">
        <v>1.31</v>
      </c>
      <c r="I1228" t="n">
        <v>4</v>
      </c>
      <c r="J1228" t="n">
        <v>186.76</v>
      </c>
      <c r="K1228" t="n">
        <v>51.39</v>
      </c>
      <c r="L1228" t="n">
        <v>13.75</v>
      </c>
      <c r="M1228" t="n">
        <v>2</v>
      </c>
      <c r="N1228" t="n">
        <v>36.62</v>
      </c>
      <c r="O1228" t="n">
        <v>23268.24</v>
      </c>
      <c r="P1228" t="n">
        <v>53.42</v>
      </c>
      <c r="Q1228" t="n">
        <v>202.81</v>
      </c>
      <c r="R1228" t="n">
        <v>19.65</v>
      </c>
      <c r="S1228" t="n">
        <v>13.89</v>
      </c>
      <c r="T1228" t="n">
        <v>1204.87</v>
      </c>
      <c r="U1228" t="n">
        <v>0.71</v>
      </c>
      <c r="V1228" t="n">
        <v>0.76</v>
      </c>
      <c r="W1228" t="n">
        <v>0.64</v>
      </c>
      <c r="X1228" t="n">
        <v>0.06</v>
      </c>
      <c r="Y1228" t="n">
        <v>1</v>
      </c>
      <c r="Z1228" t="n">
        <v>10</v>
      </c>
    </row>
    <row r="1229">
      <c r="A1229" t="n">
        <v>52</v>
      </c>
      <c r="B1229" t="n">
        <v>85</v>
      </c>
      <c r="C1229" t="inlineStr">
        <is>
          <t xml:space="preserve">CONCLUIDO	</t>
        </is>
      </c>
      <c r="D1229" t="n">
        <v>13.1492</v>
      </c>
      <c r="E1229" t="n">
        <v>7.6</v>
      </c>
      <c r="F1229" t="n">
        <v>5.1</v>
      </c>
      <c r="G1229" t="n">
        <v>76.45</v>
      </c>
      <c r="H1229" t="n">
        <v>1.33</v>
      </c>
      <c r="I1229" t="n">
        <v>4</v>
      </c>
      <c r="J1229" t="n">
        <v>187.14</v>
      </c>
      <c r="K1229" t="n">
        <v>51.39</v>
      </c>
      <c r="L1229" t="n">
        <v>14</v>
      </c>
      <c r="M1229" t="n">
        <v>2</v>
      </c>
      <c r="N1229" t="n">
        <v>36.75</v>
      </c>
      <c r="O1229" t="n">
        <v>23314.98</v>
      </c>
      <c r="P1229" t="n">
        <v>53.35</v>
      </c>
      <c r="Q1229" t="n">
        <v>202.81</v>
      </c>
      <c r="R1229" t="n">
        <v>19.44</v>
      </c>
      <c r="S1229" t="n">
        <v>13.89</v>
      </c>
      <c r="T1229" t="n">
        <v>1099.24</v>
      </c>
      <c r="U1229" t="n">
        <v>0.71</v>
      </c>
      <c r="V1229" t="n">
        <v>0.76</v>
      </c>
      <c r="W1229" t="n">
        <v>0.64</v>
      </c>
      <c r="X1229" t="n">
        <v>0.06</v>
      </c>
      <c r="Y1229" t="n">
        <v>1</v>
      </c>
      <c r="Z1229" t="n">
        <v>10</v>
      </c>
    </row>
    <row r="1230">
      <c r="A1230" t="n">
        <v>53</v>
      </c>
      <c r="B1230" t="n">
        <v>85</v>
      </c>
      <c r="C1230" t="inlineStr">
        <is>
          <t xml:space="preserve">CONCLUIDO	</t>
        </is>
      </c>
      <c r="D1230" t="n">
        <v>13.1545</v>
      </c>
      <c r="E1230" t="n">
        <v>7.6</v>
      </c>
      <c r="F1230" t="n">
        <v>5.09</v>
      </c>
      <c r="G1230" t="n">
        <v>76.41</v>
      </c>
      <c r="H1230" t="n">
        <v>1.35</v>
      </c>
      <c r="I1230" t="n">
        <v>4</v>
      </c>
      <c r="J1230" t="n">
        <v>187.52</v>
      </c>
      <c r="K1230" t="n">
        <v>51.39</v>
      </c>
      <c r="L1230" t="n">
        <v>14.25</v>
      </c>
      <c r="M1230" t="n">
        <v>2</v>
      </c>
      <c r="N1230" t="n">
        <v>36.88</v>
      </c>
      <c r="O1230" t="n">
        <v>23361.77</v>
      </c>
      <c r="P1230" t="n">
        <v>52.95</v>
      </c>
      <c r="Q1230" t="n">
        <v>202.81</v>
      </c>
      <c r="R1230" t="n">
        <v>19.42</v>
      </c>
      <c r="S1230" t="n">
        <v>13.89</v>
      </c>
      <c r="T1230" t="n">
        <v>1091.78</v>
      </c>
      <c r="U1230" t="n">
        <v>0.72</v>
      </c>
      <c r="V1230" t="n">
        <v>0.76</v>
      </c>
      <c r="W1230" t="n">
        <v>0.64</v>
      </c>
      <c r="X1230" t="n">
        <v>0.06</v>
      </c>
      <c r="Y1230" t="n">
        <v>1</v>
      </c>
      <c r="Z1230" t="n">
        <v>10</v>
      </c>
    </row>
    <row r="1231">
      <c r="A1231" t="n">
        <v>54</v>
      </c>
      <c r="B1231" t="n">
        <v>85</v>
      </c>
      <c r="C1231" t="inlineStr">
        <is>
          <t xml:space="preserve">CONCLUIDO	</t>
        </is>
      </c>
      <c r="D1231" t="n">
        <v>13.1454</v>
      </c>
      <c r="E1231" t="n">
        <v>7.61</v>
      </c>
      <c r="F1231" t="n">
        <v>5.1</v>
      </c>
      <c r="G1231" t="n">
        <v>76.48999999999999</v>
      </c>
      <c r="H1231" t="n">
        <v>1.37</v>
      </c>
      <c r="I1231" t="n">
        <v>4</v>
      </c>
      <c r="J1231" t="n">
        <v>187.9</v>
      </c>
      <c r="K1231" t="n">
        <v>51.39</v>
      </c>
      <c r="L1231" t="n">
        <v>14.5</v>
      </c>
      <c r="M1231" t="n">
        <v>1</v>
      </c>
      <c r="N1231" t="n">
        <v>37.01</v>
      </c>
      <c r="O1231" t="n">
        <v>23408.6</v>
      </c>
      <c r="P1231" t="n">
        <v>52.89</v>
      </c>
      <c r="Q1231" t="n">
        <v>202.81</v>
      </c>
      <c r="R1231" t="n">
        <v>19.5</v>
      </c>
      <c r="S1231" t="n">
        <v>13.89</v>
      </c>
      <c r="T1231" t="n">
        <v>1128.5</v>
      </c>
      <c r="U1231" t="n">
        <v>0.71</v>
      </c>
      <c r="V1231" t="n">
        <v>0.76</v>
      </c>
      <c r="W1231" t="n">
        <v>0.64</v>
      </c>
      <c r="X1231" t="n">
        <v>0.06</v>
      </c>
      <c r="Y1231" t="n">
        <v>1</v>
      </c>
      <c r="Z1231" t="n">
        <v>10</v>
      </c>
    </row>
    <row r="1232">
      <c r="A1232" t="n">
        <v>55</v>
      </c>
      <c r="B1232" t="n">
        <v>85</v>
      </c>
      <c r="C1232" t="inlineStr">
        <is>
          <t xml:space="preserve">CONCLUIDO	</t>
        </is>
      </c>
      <c r="D1232" t="n">
        <v>13.1444</v>
      </c>
      <c r="E1232" t="n">
        <v>7.61</v>
      </c>
      <c r="F1232" t="n">
        <v>5.1</v>
      </c>
      <c r="G1232" t="n">
        <v>76.5</v>
      </c>
      <c r="H1232" t="n">
        <v>1.39</v>
      </c>
      <c r="I1232" t="n">
        <v>4</v>
      </c>
      <c r="J1232" t="n">
        <v>188.28</v>
      </c>
      <c r="K1232" t="n">
        <v>51.39</v>
      </c>
      <c r="L1232" t="n">
        <v>14.75</v>
      </c>
      <c r="M1232" t="n">
        <v>1</v>
      </c>
      <c r="N1232" t="n">
        <v>37.14</v>
      </c>
      <c r="O1232" t="n">
        <v>23455.48</v>
      </c>
      <c r="P1232" t="n">
        <v>52.84</v>
      </c>
      <c r="Q1232" t="n">
        <v>202.81</v>
      </c>
      <c r="R1232" t="n">
        <v>19.52</v>
      </c>
      <c r="S1232" t="n">
        <v>13.89</v>
      </c>
      <c r="T1232" t="n">
        <v>1141.07</v>
      </c>
      <c r="U1232" t="n">
        <v>0.71</v>
      </c>
      <c r="V1232" t="n">
        <v>0.76</v>
      </c>
      <c r="W1232" t="n">
        <v>0.64</v>
      </c>
      <c r="X1232" t="n">
        <v>0.06</v>
      </c>
      <c r="Y1232" t="n">
        <v>1</v>
      </c>
      <c r="Z1232" t="n">
        <v>10</v>
      </c>
    </row>
    <row r="1233">
      <c r="A1233" t="n">
        <v>56</v>
      </c>
      <c r="B1233" t="n">
        <v>85</v>
      </c>
      <c r="C1233" t="inlineStr">
        <is>
          <t xml:space="preserve">CONCLUIDO	</t>
        </is>
      </c>
      <c r="D1233" t="n">
        <v>13.1545</v>
      </c>
      <c r="E1233" t="n">
        <v>7.6</v>
      </c>
      <c r="F1233" t="n">
        <v>5.09</v>
      </c>
      <c r="G1233" t="n">
        <v>76.41</v>
      </c>
      <c r="H1233" t="n">
        <v>1.41</v>
      </c>
      <c r="I1233" t="n">
        <v>4</v>
      </c>
      <c r="J1233" t="n">
        <v>188.66</v>
      </c>
      <c r="K1233" t="n">
        <v>51.39</v>
      </c>
      <c r="L1233" t="n">
        <v>15</v>
      </c>
      <c r="M1233" t="n">
        <v>0</v>
      </c>
      <c r="N1233" t="n">
        <v>37.27</v>
      </c>
      <c r="O1233" t="n">
        <v>23502.4</v>
      </c>
      <c r="P1233" t="n">
        <v>52.68</v>
      </c>
      <c r="Q1233" t="n">
        <v>202.81</v>
      </c>
      <c r="R1233" t="n">
        <v>19.25</v>
      </c>
      <c r="S1233" t="n">
        <v>13.89</v>
      </c>
      <c r="T1233" t="n">
        <v>1003.95</v>
      </c>
      <c r="U1233" t="n">
        <v>0.72</v>
      </c>
      <c r="V1233" t="n">
        <v>0.76</v>
      </c>
      <c r="W1233" t="n">
        <v>0.65</v>
      </c>
      <c r="X1233" t="n">
        <v>0.06</v>
      </c>
      <c r="Y1233" t="n">
        <v>1</v>
      </c>
      <c r="Z1233" t="n">
        <v>10</v>
      </c>
    </row>
    <row r="1234">
      <c r="A1234" t="n">
        <v>0</v>
      </c>
      <c r="B1234" t="n">
        <v>20</v>
      </c>
      <c r="C1234" t="inlineStr">
        <is>
          <t xml:space="preserve">CONCLUIDO	</t>
        </is>
      </c>
      <c r="D1234" t="n">
        <v>13.37</v>
      </c>
      <c r="E1234" t="n">
        <v>7.48</v>
      </c>
      <c r="F1234" t="n">
        <v>5.46</v>
      </c>
      <c r="G1234" t="n">
        <v>14.9</v>
      </c>
      <c r="H1234" t="n">
        <v>0.34</v>
      </c>
      <c r="I1234" t="n">
        <v>22</v>
      </c>
      <c r="J1234" t="n">
        <v>51.33</v>
      </c>
      <c r="K1234" t="n">
        <v>24.83</v>
      </c>
      <c r="L1234" t="n">
        <v>1</v>
      </c>
      <c r="M1234" t="n">
        <v>20</v>
      </c>
      <c r="N1234" t="n">
        <v>5.51</v>
      </c>
      <c r="O1234" t="n">
        <v>6564.78</v>
      </c>
      <c r="P1234" t="n">
        <v>28.47</v>
      </c>
      <c r="Q1234" t="n">
        <v>202.82</v>
      </c>
      <c r="R1234" t="n">
        <v>30.95</v>
      </c>
      <c r="S1234" t="n">
        <v>13.89</v>
      </c>
      <c r="T1234" t="n">
        <v>6767.01</v>
      </c>
      <c r="U1234" t="n">
        <v>0.45</v>
      </c>
      <c r="V1234" t="n">
        <v>0.71</v>
      </c>
      <c r="W1234" t="n">
        <v>0.67</v>
      </c>
      <c r="X1234" t="n">
        <v>0.42</v>
      </c>
      <c r="Y1234" t="n">
        <v>1</v>
      </c>
      <c r="Z1234" t="n">
        <v>10</v>
      </c>
    </row>
    <row r="1235">
      <c r="A1235" t="n">
        <v>1</v>
      </c>
      <c r="B1235" t="n">
        <v>20</v>
      </c>
      <c r="C1235" t="inlineStr">
        <is>
          <t xml:space="preserve">CONCLUIDO	</t>
        </is>
      </c>
      <c r="D1235" t="n">
        <v>13.6648</v>
      </c>
      <c r="E1235" t="n">
        <v>7.32</v>
      </c>
      <c r="F1235" t="n">
        <v>5.36</v>
      </c>
      <c r="G1235" t="n">
        <v>18.93</v>
      </c>
      <c r="H1235" t="n">
        <v>0.42</v>
      </c>
      <c r="I1235" t="n">
        <v>17</v>
      </c>
      <c r="J1235" t="n">
        <v>51.62</v>
      </c>
      <c r="K1235" t="n">
        <v>24.83</v>
      </c>
      <c r="L1235" t="n">
        <v>1.25</v>
      </c>
      <c r="M1235" t="n">
        <v>15</v>
      </c>
      <c r="N1235" t="n">
        <v>5.54</v>
      </c>
      <c r="O1235" t="n">
        <v>6599.8</v>
      </c>
      <c r="P1235" t="n">
        <v>26.85</v>
      </c>
      <c r="Q1235" t="n">
        <v>202.82</v>
      </c>
      <c r="R1235" t="n">
        <v>27.64</v>
      </c>
      <c r="S1235" t="n">
        <v>13.89</v>
      </c>
      <c r="T1235" t="n">
        <v>5134.28</v>
      </c>
      <c r="U1235" t="n">
        <v>0.5</v>
      </c>
      <c r="V1235" t="n">
        <v>0.72</v>
      </c>
      <c r="W1235" t="n">
        <v>0.67</v>
      </c>
      <c r="X1235" t="n">
        <v>0.32</v>
      </c>
      <c r="Y1235" t="n">
        <v>1</v>
      </c>
      <c r="Z1235" t="n">
        <v>10</v>
      </c>
    </row>
    <row r="1236">
      <c r="A1236" t="n">
        <v>2</v>
      </c>
      <c r="B1236" t="n">
        <v>20</v>
      </c>
      <c r="C1236" t="inlineStr">
        <is>
          <t xml:space="preserve">CONCLUIDO	</t>
        </is>
      </c>
      <c r="D1236" t="n">
        <v>13.8536</v>
      </c>
      <c r="E1236" t="n">
        <v>7.22</v>
      </c>
      <c r="F1236" t="n">
        <v>5.3</v>
      </c>
      <c r="G1236" t="n">
        <v>22.71</v>
      </c>
      <c r="H1236" t="n">
        <v>0.5</v>
      </c>
      <c r="I1236" t="n">
        <v>14</v>
      </c>
      <c r="J1236" t="n">
        <v>51.9</v>
      </c>
      <c r="K1236" t="n">
        <v>24.83</v>
      </c>
      <c r="L1236" t="n">
        <v>1.5</v>
      </c>
      <c r="M1236" t="n">
        <v>11</v>
      </c>
      <c r="N1236" t="n">
        <v>5.57</v>
      </c>
      <c r="O1236" t="n">
        <v>6634.84</v>
      </c>
      <c r="P1236" t="n">
        <v>25.79</v>
      </c>
      <c r="Q1236" t="n">
        <v>202.82</v>
      </c>
      <c r="R1236" t="n">
        <v>25.93</v>
      </c>
      <c r="S1236" t="n">
        <v>13.89</v>
      </c>
      <c r="T1236" t="n">
        <v>4294.54</v>
      </c>
      <c r="U1236" t="n">
        <v>0.54</v>
      </c>
      <c r="V1236" t="n">
        <v>0.73</v>
      </c>
      <c r="W1236" t="n">
        <v>0.66</v>
      </c>
      <c r="X1236" t="n">
        <v>0.26</v>
      </c>
      <c r="Y1236" t="n">
        <v>1</v>
      </c>
      <c r="Z1236" t="n">
        <v>10</v>
      </c>
    </row>
    <row r="1237">
      <c r="A1237" t="n">
        <v>3</v>
      </c>
      <c r="B1237" t="n">
        <v>20</v>
      </c>
      <c r="C1237" t="inlineStr">
        <is>
          <t xml:space="preserve">CONCLUIDO	</t>
        </is>
      </c>
      <c r="D1237" t="n">
        <v>13.9686</v>
      </c>
      <c r="E1237" t="n">
        <v>7.16</v>
      </c>
      <c r="F1237" t="n">
        <v>5.26</v>
      </c>
      <c r="G1237" t="n">
        <v>26.32</v>
      </c>
      <c r="H1237" t="n">
        <v>0.58</v>
      </c>
      <c r="I1237" t="n">
        <v>12</v>
      </c>
      <c r="J1237" t="n">
        <v>52.19</v>
      </c>
      <c r="K1237" t="n">
        <v>24.83</v>
      </c>
      <c r="L1237" t="n">
        <v>1.75</v>
      </c>
      <c r="M1237" t="n">
        <v>4</v>
      </c>
      <c r="N1237" t="n">
        <v>5.61</v>
      </c>
      <c r="O1237" t="n">
        <v>6670.02</v>
      </c>
      <c r="P1237" t="n">
        <v>25.26</v>
      </c>
      <c r="Q1237" t="n">
        <v>202.83</v>
      </c>
      <c r="R1237" t="n">
        <v>24.31</v>
      </c>
      <c r="S1237" t="n">
        <v>13.89</v>
      </c>
      <c r="T1237" t="n">
        <v>3497.06</v>
      </c>
      <c r="U1237" t="n">
        <v>0.57</v>
      </c>
      <c r="V1237" t="n">
        <v>0.73</v>
      </c>
      <c r="W1237" t="n">
        <v>0.67</v>
      </c>
      <c r="X1237" t="n">
        <v>0.23</v>
      </c>
      <c r="Y1237" t="n">
        <v>1</v>
      </c>
      <c r="Z1237" t="n">
        <v>10</v>
      </c>
    </row>
    <row r="1238">
      <c r="A1238" t="n">
        <v>4</v>
      </c>
      <c r="B1238" t="n">
        <v>20</v>
      </c>
      <c r="C1238" t="inlineStr">
        <is>
          <t xml:space="preserve">CONCLUIDO	</t>
        </is>
      </c>
      <c r="D1238" t="n">
        <v>13.9659</v>
      </c>
      <c r="E1238" t="n">
        <v>7.16</v>
      </c>
      <c r="F1238" t="n">
        <v>5.27</v>
      </c>
      <c r="G1238" t="n">
        <v>26.33</v>
      </c>
      <c r="H1238" t="n">
        <v>0.66</v>
      </c>
      <c r="I1238" t="n">
        <v>12</v>
      </c>
      <c r="J1238" t="n">
        <v>52.47</v>
      </c>
      <c r="K1238" t="n">
        <v>24.83</v>
      </c>
      <c r="L1238" t="n">
        <v>2</v>
      </c>
      <c r="M1238" t="n">
        <v>2</v>
      </c>
      <c r="N1238" t="n">
        <v>5.64</v>
      </c>
      <c r="O1238" t="n">
        <v>6705.1</v>
      </c>
      <c r="P1238" t="n">
        <v>25.08</v>
      </c>
      <c r="Q1238" t="n">
        <v>202.85</v>
      </c>
      <c r="R1238" t="n">
        <v>24.4</v>
      </c>
      <c r="S1238" t="n">
        <v>13.89</v>
      </c>
      <c r="T1238" t="n">
        <v>3538.49</v>
      </c>
      <c r="U1238" t="n">
        <v>0.57</v>
      </c>
      <c r="V1238" t="n">
        <v>0.73</v>
      </c>
      <c r="W1238" t="n">
        <v>0.67</v>
      </c>
      <c r="X1238" t="n">
        <v>0.23</v>
      </c>
      <c r="Y1238" t="n">
        <v>1</v>
      </c>
      <c r="Z1238" t="n">
        <v>10</v>
      </c>
    </row>
    <row r="1239">
      <c r="A1239" t="n">
        <v>5</v>
      </c>
      <c r="B1239" t="n">
        <v>20</v>
      </c>
      <c r="C1239" t="inlineStr">
        <is>
          <t xml:space="preserve">CONCLUIDO	</t>
        </is>
      </c>
      <c r="D1239" t="n">
        <v>13.9605</v>
      </c>
      <c r="E1239" t="n">
        <v>7.16</v>
      </c>
      <c r="F1239" t="n">
        <v>5.27</v>
      </c>
      <c r="G1239" t="n">
        <v>26.34</v>
      </c>
      <c r="H1239" t="n">
        <v>0.74</v>
      </c>
      <c r="I1239" t="n">
        <v>12</v>
      </c>
      <c r="J1239" t="n">
        <v>52.75</v>
      </c>
      <c r="K1239" t="n">
        <v>24.83</v>
      </c>
      <c r="L1239" t="n">
        <v>2.25</v>
      </c>
      <c r="M1239" t="n">
        <v>0</v>
      </c>
      <c r="N1239" t="n">
        <v>5.68</v>
      </c>
      <c r="O1239" t="n">
        <v>6740.19</v>
      </c>
      <c r="P1239" t="n">
        <v>25.11</v>
      </c>
      <c r="Q1239" t="n">
        <v>202.84</v>
      </c>
      <c r="R1239" t="n">
        <v>24.4</v>
      </c>
      <c r="S1239" t="n">
        <v>13.89</v>
      </c>
      <c r="T1239" t="n">
        <v>3541.58</v>
      </c>
      <c r="U1239" t="n">
        <v>0.57</v>
      </c>
      <c r="V1239" t="n">
        <v>0.73</v>
      </c>
      <c r="W1239" t="n">
        <v>0.67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120</v>
      </c>
      <c r="C1240" t="inlineStr">
        <is>
          <t xml:space="preserve">CONCLUIDO	</t>
        </is>
      </c>
      <c r="D1240" t="n">
        <v>7.8756</v>
      </c>
      <c r="E1240" t="n">
        <v>12.7</v>
      </c>
      <c r="F1240" t="n">
        <v>6.57</v>
      </c>
      <c r="G1240" t="n">
        <v>5.26</v>
      </c>
      <c r="H1240" t="n">
        <v>0.08</v>
      </c>
      <c r="I1240" t="n">
        <v>75</v>
      </c>
      <c r="J1240" t="n">
        <v>232.68</v>
      </c>
      <c r="K1240" t="n">
        <v>57.72</v>
      </c>
      <c r="L1240" t="n">
        <v>1</v>
      </c>
      <c r="M1240" t="n">
        <v>73</v>
      </c>
      <c r="N1240" t="n">
        <v>53.95</v>
      </c>
      <c r="O1240" t="n">
        <v>28931.02</v>
      </c>
      <c r="P1240" t="n">
        <v>102.52</v>
      </c>
      <c r="Q1240" t="n">
        <v>202.93</v>
      </c>
      <c r="R1240" t="n">
        <v>65.39</v>
      </c>
      <c r="S1240" t="n">
        <v>13.89</v>
      </c>
      <c r="T1240" t="n">
        <v>23721.39</v>
      </c>
      <c r="U1240" t="n">
        <v>0.21</v>
      </c>
      <c r="V1240" t="n">
        <v>0.59</v>
      </c>
      <c r="W1240" t="n">
        <v>0.76</v>
      </c>
      <c r="X1240" t="n">
        <v>1.53</v>
      </c>
      <c r="Y1240" t="n">
        <v>1</v>
      </c>
      <c r="Z1240" t="n">
        <v>10</v>
      </c>
    </row>
    <row r="1241">
      <c r="A1241" t="n">
        <v>1</v>
      </c>
      <c r="B1241" t="n">
        <v>120</v>
      </c>
      <c r="C1241" t="inlineStr">
        <is>
          <t xml:space="preserve">CONCLUIDO	</t>
        </is>
      </c>
      <c r="D1241" t="n">
        <v>8.756600000000001</v>
      </c>
      <c r="E1241" t="n">
        <v>11.42</v>
      </c>
      <c r="F1241" t="n">
        <v>6.16</v>
      </c>
      <c r="G1241" t="n">
        <v>6.6</v>
      </c>
      <c r="H1241" t="n">
        <v>0.1</v>
      </c>
      <c r="I1241" t="n">
        <v>56</v>
      </c>
      <c r="J1241" t="n">
        <v>233.1</v>
      </c>
      <c r="K1241" t="n">
        <v>57.72</v>
      </c>
      <c r="L1241" t="n">
        <v>1.25</v>
      </c>
      <c r="M1241" t="n">
        <v>54</v>
      </c>
      <c r="N1241" t="n">
        <v>54.13</v>
      </c>
      <c r="O1241" t="n">
        <v>28983.75</v>
      </c>
      <c r="P1241" t="n">
        <v>95.93000000000001</v>
      </c>
      <c r="Q1241" t="n">
        <v>202.87</v>
      </c>
      <c r="R1241" t="n">
        <v>52.58</v>
      </c>
      <c r="S1241" t="n">
        <v>13.89</v>
      </c>
      <c r="T1241" t="n">
        <v>17409.65</v>
      </c>
      <c r="U1241" t="n">
        <v>0.26</v>
      </c>
      <c r="V1241" t="n">
        <v>0.63</v>
      </c>
      <c r="W1241" t="n">
        <v>0.73</v>
      </c>
      <c r="X1241" t="n">
        <v>1.12</v>
      </c>
      <c r="Y1241" t="n">
        <v>1</v>
      </c>
      <c r="Z1241" t="n">
        <v>10</v>
      </c>
    </row>
    <row r="1242">
      <c r="A1242" t="n">
        <v>2</v>
      </c>
      <c r="B1242" t="n">
        <v>120</v>
      </c>
      <c r="C1242" t="inlineStr">
        <is>
          <t xml:space="preserve">CONCLUIDO	</t>
        </is>
      </c>
      <c r="D1242" t="n">
        <v>9.281499999999999</v>
      </c>
      <c r="E1242" t="n">
        <v>10.77</v>
      </c>
      <c r="F1242" t="n">
        <v>5.97</v>
      </c>
      <c r="G1242" t="n">
        <v>7.79</v>
      </c>
      <c r="H1242" t="n">
        <v>0.11</v>
      </c>
      <c r="I1242" t="n">
        <v>46</v>
      </c>
      <c r="J1242" t="n">
        <v>233.53</v>
      </c>
      <c r="K1242" t="n">
        <v>57.72</v>
      </c>
      <c r="L1242" t="n">
        <v>1.5</v>
      </c>
      <c r="M1242" t="n">
        <v>44</v>
      </c>
      <c r="N1242" t="n">
        <v>54.31</v>
      </c>
      <c r="O1242" t="n">
        <v>29036.54</v>
      </c>
      <c r="P1242" t="n">
        <v>92.81999999999999</v>
      </c>
      <c r="Q1242" t="n">
        <v>202.93</v>
      </c>
      <c r="R1242" t="n">
        <v>46.78</v>
      </c>
      <c r="S1242" t="n">
        <v>13.89</v>
      </c>
      <c r="T1242" t="n">
        <v>14562.03</v>
      </c>
      <c r="U1242" t="n">
        <v>0.3</v>
      </c>
      <c r="V1242" t="n">
        <v>0.65</v>
      </c>
      <c r="W1242" t="n">
        <v>0.71</v>
      </c>
      <c r="X1242" t="n">
        <v>0.93</v>
      </c>
      <c r="Y1242" t="n">
        <v>1</v>
      </c>
      <c r="Z1242" t="n">
        <v>10</v>
      </c>
    </row>
    <row r="1243">
      <c r="A1243" t="n">
        <v>3</v>
      </c>
      <c r="B1243" t="n">
        <v>120</v>
      </c>
      <c r="C1243" t="inlineStr">
        <is>
          <t xml:space="preserve">CONCLUIDO	</t>
        </is>
      </c>
      <c r="D1243" t="n">
        <v>9.7712</v>
      </c>
      <c r="E1243" t="n">
        <v>10.23</v>
      </c>
      <c r="F1243" t="n">
        <v>5.79</v>
      </c>
      <c r="G1243" t="n">
        <v>9.15</v>
      </c>
      <c r="H1243" t="n">
        <v>0.13</v>
      </c>
      <c r="I1243" t="n">
        <v>38</v>
      </c>
      <c r="J1243" t="n">
        <v>233.96</v>
      </c>
      <c r="K1243" t="n">
        <v>57.72</v>
      </c>
      <c r="L1243" t="n">
        <v>1.75</v>
      </c>
      <c r="M1243" t="n">
        <v>36</v>
      </c>
      <c r="N1243" t="n">
        <v>54.49</v>
      </c>
      <c r="O1243" t="n">
        <v>29089.39</v>
      </c>
      <c r="P1243" t="n">
        <v>89.98</v>
      </c>
      <c r="Q1243" t="n">
        <v>202.86</v>
      </c>
      <c r="R1243" t="n">
        <v>41.08</v>
      </c>
      <c r="S1243" t="n">
        <v>13.89</v>
      </c>
      <c r="T1243" t="n">
        <v>11751.65</v>
      </c>
      <c r="U1243" t="n">
        <v>0.34</v>
      </c>
      <c r="V1243" t="n">
        <v>0.67</v>
      </c>
      <c r="W1243" t="n">
        <v>0.7</v>
      </c>
      <c r="X1243" t="n">
        <v>0.75</v>
      </c>
      <c r="Y1243" t="n">
        <v>1</v>
      </c>
      <c r="Z1243" t="n">
        <v>10</v>
      </c>
    </row>
    <row r="1244">
      <c r="A1244" t="n">
        <v>4</v>
      </c>
      <c r="B1244" t="n">
        <v>120</v>
      </c>
      <c r="C1244" t="inlineStr">
        <is>
          <t xml:space="preserve">CONCLUIDO	</t>
        </is>
      </c>
      <c r="D1244" t="n">
        <v>10.0993</v>
      </c>
      <c r="E1244" t="n">
        <v>9.9</v>
      </c>
      <c r="F1244" t="n">
        <v>5.69</v>
      </c>
      <c r="G1244" t="n">
        <v>10.34</v>
      </c>
      <c r="H1244" t="n">
        <v>0.15</v>
      </c>
      <c r="I1244" t="n">
        <v>33</v>
      </c>
      <c r="J1244" t="n">
        <v>234.39</v>
      </c>
      <c r="K1244" t="n">
        <v>57.72</v>
      </c>
      <c r="L1244" t="n">
        <v>2</v>
      </c>
      <c r="M1244" t="n">
        <v>31</v>
      </c>
      <c r="N1244" t="n">
        <v>54.67</v>
      </c>
      <c r="O1244" t="n">
        <v>29142.31</v>
      </c>
      <c r="P1244" t="n">
        <v>88.23999999999999</v>
      </c>
      <c r="Q1244" t="n">
        <v>202.9</v>
      </c>
      <c r="R1244" t="n">
        <v>37.73</v>
      </c>
      <c r="S1244" t="n">
        <v>13.89</v>
      </c>
      <c r="T1244" t="n">
        <v>10101.83</v>
      </c>
      <c r="U1244" t="n">
        <v>0.37</v>
      </c>
      <c r="V1244" t="n">
        <v>0.68</v>
      </c>
      <c r="W1244" t="n">
        <v>0.6899999999999999</v>
      </c>
      <c r="X1244" t="n">
        <v>0.65</v>
      </c>
      <c r="Y1244" t="n">
        <v>1</v>
      </c>
      <c r="Z1244" t="n">
        <v>10</v>
      </c>
    </row>
    <row r="1245">
      <c r="A1245" t="n">
        <v>5</v>
      </c>
      <c r="B1245" t="n">
        <v>120</v>
      </c>
      <c r="C1245" t="inlineStr">
        <is>
          <t xml:space="preserve">CONCLUIDO	</t>
        </is>
      </c>
      <c r="D1245" t="n">
        <v>10.3737</v>
      </c>
      <c r="E1245" t="n">
        <v>9.640000000000001</v>
      </c>
      <c r="F1245" t="n">
        <v>5.61</v>
      </c>
      <c r="G1245" t="n">
        <v>11.61</v>
      </c>
      <c r="H1245" t="n">
        <v>0.17</v>
      </c>
      <c r="I1245" t="n">
        <v>29</v>
      </c>
      <c r="J1245" t="n">
        <v>234.82</v>
      </c>
      <c r="K1245" t="n">
        <v>57.72</v>
      </c>
      <c r="L1245" t="n">
        <v>2.25</v>
      </c>
      <c r="M1245" t="n">
        <v>27</v>
      </c>
      <c r="N1245" t="n">
        <v>54.85</v>
      </c>
      <c r="O1245" t="n">
        <v>29195.29</v>
      </c>
      <c r="P1245" t="n">
        <v>86.84999999999999</v>
      </c>
      <c r="Q1245" t="n">
        <v>202.81</v>
      </c>
      <c r="R1245" t="n">
        <v>35.42</v>
      </c>
      <c r="S1245" t="n">
        <v>13.89</v>
      </c>
      <c r="T1245" t="n">
        <v>8964.43</v>
      </c>
      <c r="U1245" t="n">
        <v>0.39</v>
      </c>
      <c r="V1245" t="n">
        <v>0.6899999999999999</v>
      </c>
      <c r="W1245" t="n">
        <v>0.68</v>
      </c>
      <c r="X1245" t="n">
        <v>0.57</v>
      </c>
      <c r="Y1245" t="n">
        <v>1</v>
      </c>
      <c r="Z1245" t="n">
        <v>10</v>
      </c>
    </row>
    <row r="1246">
      <c r="A1246" t="n">
        <v>6</v>
      </c>
      <c r="B1246" t="n">
        <v>120</v>
      </c>
      <c r="C1246" t="inlineStr">
        <is>
          <t xml:space="preserve">CONCLUIDO	</t>
        </is>
      </c>
      <c r="D1246" t="n">
        <v>10.5976</v>
      </c>
      <c r="E1246" t="n">
        <v>9.44</v>
      </c>
      <c r="F1246" t="n">
        <v>5.54</v>
      </c>
      <c r="G1246" t="n">
        <v>12.79</v>
      </c>
      <c r="H1246" t="n">
        <v>0.19</v>
      </c>
      <c r="I1246" t="n">
        <v>26</v>
      </c>
      <c r="J1246" t="n">
        <v>235.25</v>
      </c>
      <c r="K1246" t="n">
        <v>57.72</v>
      </c>
      <c r="L1246" t="n">
        <v>2.5</v>
      </c>
      <c r="M1246" t="n">
        <v>24</v>
      </c>
      <c r="N1246" t="n">
        <v>55.03</v>
      </c>
      <c r="O1246" t="n">
        <v>29248.33</v>
      </c>
      <c r="P1246" t="n">
        <v>85.65000000000001</v>
      </c>
      <c r="Q1246" t="n">
        <v>202.82</v>
      </c>
      <c r="R1246" t="n">
        <v>33.58</v>
      </c>
      <c r="S1246" t="n">
        <v>13.89</v>
      </c>
      <c r="T1246" t="n">
        <v>8061.12</v>
      </c>
      <c r="U1246" t="n">
        <v>0.41</v>
      </c>
      <c r="V1246" t="n">
        <v>0.7</v>
      </c>
      <c r="W1246" t="n">
        <v>0.67</v>
      </c>
      <c r="X1246" t="n">
        <v>0.5</v>
      </c>
      <c r="Y1246" t="n">
        <v>1</v>
      </c>
      <c r="Z1246" t="n">
        <v>10</v>
      </c>
    </row>
    <row r="1247">
      <c r="A1247" t="n">
        <v>7</v>
      </c>
      <c r="B1247" t="n">
        <v>120</v>
      </c>
      <c r="C1247" t="inlineStr">
        <is>
          <t xml:space="preserve">CONCLUIDO	</t>
        </is>
      </c>
      <c r="D1247" t="n">
        <v>10.7379</v>
      </c>
      <c r="E1247" t="n">
        <v>9.31</v>
      </c>
      <c r="F1247" t="n">
        <v>5.51</v>
      </c>
      <c r="G1247" t="n">
        <v>13.78</v>
      </c>
      <c r="H1247" t="n">
        <v>0.21</v>
      </c>
      <c r="I1247" t="n">
        <v>24</v>
      </c>
      <c r="J1247" t="n">
        <v>235.68</v>
      </c>
      <c r="K1247" t="n">
        <v>57.72</v>
      </c>
      <c r="L1247" t="n">
        <v>2.75</v>
      </c>
      <c r="M1247" t="n">
        <v>22</v>
      </c>
      <c r="N1247" t="n">
        <v>55.21</v>
      </c>
      <c r="O1247" t="n">
        <v>29301.44</v>
      </c>
      <c r="P1247" t="n">
        <v>84.95</v>
      </c>
      <c r="Q1247" t="n">
        <v>202.84</v>
      </c>
      <c r="R1247" t="n">
        <v>32.4</v>
      </c>
      <c r="S1247" t="n">
        <v>13.89</v>
      </c>
      <c r="T1247" t="n">
        <v>7481.73</v>
      </c>
      <c r="U1247" t="n">
        <v>0.43</v>
      </c>
      <c r="V1247" t="n">
        <v>0.7</v>
      </c>
      <c r="W1247" t="n">
        <v>0.67</v>
      </c>
      <c r="X1247" t="n">
        <v>0.47</v>
      </c>
      <c r="Y1247" t="n">
        <v>1</v>
      </c>
      <c r="Z1247" t="n">
        <v>10</v>
      </c>
    </row>
    <row r="1248">
      <c r="A1248" t="n">
        <v>8</v>
      </c>
      <c r="B1248" t="n">
        <v>120</v>
      </c>
      <c r="C1248" t="inlineStr">
        <is>
          <t xml:space="preserve">CONCLUIDO	</t>
        </is>
      </c>
      <c r="D1248" t="n">
        <v>10.8745</v>
      </c>
      <c r="E1248" t="n">
        <v>9.199999999999999</v>
      </c>
      <c r="F1248" t="n">
        <v>5.48</v>
      </c>
      <c r="G1248" t="n">
        <v>14.96</v>
      </c>
      <c r="H1248" t="n">
        <v>0.23</v>
      </c>
      <c r="I1248" t="n">
        <v>22</v>
      </c>
      <c r="J1248" t="n">
        <v>236.11</v>
      </c>
      <c r="K1248" t="n">
        <v>57.72</v>
      </c>
      <c r="L1248" t="n">
        <v>3</v>
      </c>
      <c r="M1248" t="n">
        <v>20</v>
      </c>
      <c r="N1248" t="n">
        <v>55.39</v>
      </c>
      <c r="O1248" t="n">
        <v>29354.61</v>
      </c>
      <c r="P1248" t="n">
        <v>84.59999999999999</v>
      </c>
      <c r="Q1248" t="n">
        <v>202.83</v>
      </c>
      <c r="R1248" t="n">
        <v>31.49</v>
      </c>
      <c r="S1248" t="n">
        <v>13.89</v>
      </c>
      <c r="T1248" t="n">
        <v>7033.82</v>
      </c>
      <c r="U1248" t="n">
        <v>0.44</v>
      </c>
      <c r="V1248" t="n">
        <v>0.71</v>
      </c>
      <c r="W1248" t="n">
        <v>0.68</v>
      </c>
      <c r="X1248" t="n">
        <v>0.45</v>
      </c>
      <c r="Y1248" t="n">
        <v>1</v>
      </c>
      <c r="Z1248" t="n">
        <v>10</v>
      </c>
    </row>
    <row r="1249">
      <c r="A1249" t="n">
        <v>9</v>
      </c>
      <c r="B1249" t="n">
        <v>120</v>
      </c>
      <c r="C1249" t="inlineStr">
        <is>
          <t xml:space="preserve">CONCLUIDO	</t>
        </is>
      </c>
      <c r="D1249" t="n">
        <v>11.0749</v>
      </c>
      <c r="E1249" t="n">
        <v>9.029999999999999</v>
      </c>
      <c r="F1249" t="n">
        <v>5.41</v>
      </c>
      <c r="G1249" t="n">
        <v>16.23</v>
      </c>
      <c r="H1249" t="n">
        <v>0.24</v>
      </c>
      <c r="I1249" t="n">
        <v>20</v>
      </c>
      <c r="J1249" t="n">
        <v>236.54</v>
      </c>
      <c r="K1249" t="n">
        <v>57.72</v>
      </c>
      <c r="L1249" t="n">
        <v>3.25</v>
      </c>
      <c r="M1249" t="n">
        <v>18</v>
      </c>
      <c r="N1249" t="n">
        <v>55.57</v>
      </c>
      <c r="O1249" t="n">
        <v>29407.85</v>
      </c>
      <c r="P1249" t="n">
        <v>83.25</v>
      </c>
      <c r="Q1249" t="n">
        <v>202.83</v>
      </c>
      <c r="R1249" t="n">
        <v>29.18</v>
      </c>
      <c r="S1249" t="n">
        <v>13.89</v>
      </c>
      <c r="T1249" t="n">
        <v>5888.54</v>
      </c>
      <c r="U1249" t="n">
        <v>0.48</v>
      </c>
      <c r="V1249" t="n">
        <v>0.72</v>
      </c>
      <c r="W1249" t="n">
        <v>0.67</v>
      </c>
      <c r="X1249" t="n">
        <v>0.37</v>
      </c>
      <c r="Y1249" t="n">
        <v>1</v>
      </c>
      <c r="Z1249" t="n">
        <v>10</v>
      </c>
    </row>
    <row r="1250">
      <c r="A1250" t="n">
        <v>10</v>
      </c>
      <c r="B1250" t="n">
        <v>120</v>
      </c>
      <c r="C1250" t="inlineStr">
        <is>
          <t xml:space="preserve">CONCLUIDO	</t>
        </is>
      </c>
      <c r="D1250" t="n">
        <v>11.2451</v>
      </c>
      <c r="E1250" t="n">
        <v>8.890000000000001</v>
      </c>
      <c r="F1250" t="n">
        <v>5.36</v>
      </c>
      <c r="G1250" t="n">
        <v>17.88</v>
      </c>
      <c r="H1250" t="n">
        <v>0.26</v>
      </c>
      <c r="I1250" t="n">
        <v>18</v>
      </c>
      <c r="J1250" t="n">
        <v>236.98</v>
      </c>
      <c r="K1250" t="n">
        <v>57.72</v>
      </c>
      <c r="L1250" t="n">
        <v>3.5</v>
      </c>
      <c r="M1250" t="n">
        <v>16</v>
      </c>
      <c r="N1250" t="n">
        <v>55.75</v>
      </c>
      <c r="O1250" t="n">
        <v>29461.15</v>
      </c>
      <c r="P1250" t="n">
        <v>82.43000000000001</v>
      </c>
      <c r="Q1250" t="n">
        <v>202.82</v>
      </c>
      <c r="R1250" t="n">
        <v>27.79</v>
      </c>
      <c r="S1250" t="n">
        <v>13.89</v>
      </c>
      <c r="T1250" t="n">
        <v>5206.59</v>
      </c>
      <c r="U1250" t="n">
        <v>0.5</v>
      </c>
      <c r="V1250" t="n">
        <v>0.72</v>
      </c>
      <c r="W1250" t="n">
        <v>0.66</v>
      </c>
      <c r="X1250" t="n">
        <v>0.33</v>
      </c>
      <c r="Y1250" t="n">
        <v>1</v>
      </c>
      <c r="Z1250" t="n">
        <v>10</v>
      </c>
    </row>
    <row r="1251">
      <c r="A1251" t="n">
        <v>11</v>
      </c>
      <c r="B1251" t="n">
        <v>120</v>
      </c>
      <c r="C1251" t="inlineStr">
        <is>
          <t xml:space="preserve">CONCLUIDO	</t>
        </is>
      </c>
      <c r="D1251" t="n">
        <v>11.308</v>
      </c>
      <c r="E1251" t="n">
        <v>8.84</v>
      </c>
      <c r="F1251" t="n">
        <v>5.36</v>
      </c>
      <c r="G1251" t="n">
        <v>18.92</v>
      </c>
      <c r="H1251" t="n">
        <v>0.28</v>
      </c>
      <c r="I1251" t="n">
        <v>17</v>
      </c>
      <c r="J1251" t="n">
        <v>237.41</v>
      </c>
      <c r="K1251" t="n">
        <v>57.72</v>
      </c>
      <c r="L1251" t="n">
        <v>3.75</v>
      </c>
      <c r="M1251" t="n">
        <v>15</v>
      </c>
      <c r="N1251" t="n">
        <v>55.93</v>
      </c>
      <c r="O1251" t="n">
        <v>29514.51</v>
      </c>
      <c r="P1251" t="n">
        <v>82.16</v>
      </c>
      <c r="Q1251" t="n">
        <v>202.85</v>
      </c>
      <c r="R1251" t="n">
        <v>27.55</v>
      </c>
      <c r="S1251" t="n">
        <v>13.89</v>
      </c>
      <c r="T1251" t="n">
        <v>5089.65</v>
      </c>
      <c r="U1251" t="n">
        <v>0.5</v>
      </c>
      <c r="V1251" t="n">
        <v>0.72</v>
      </c>
      <c r="W1251" t="n">
        <v>0.67</v>
      </c>
      <c r="X1251" t="n">
        <v>0.32</v>
      </c>
      <c r="Y1251" t="n">
        <v>1</v>
      </c>
      <c r="Z1251" t="n">
        <v>10</v>
      </c>
    </row>
    <row r="1252">
      <c r="A1252" t="n">
        <v>12</v>
      </c>
      <c r="B1252" t="n">
        <v>120</v>
      </c>
      <c r="C1252" t="inlineStr">
        <is>
          <t xml:space="preserve">CONCLUIDO	</t>
        </is>
      </c>
      <c r="D1252" t="n">
        <v>11.3957</v>
      </c>
      <c r="E1252" t="n">
        <v>8.779999999999999</v>
      </c>
      <c r="F1252" t="n">
        <v>5.34</v>
      </c>
      <c r="G1252" t="n">
        <v>20.02</v>
      </c>
      <c r="H1252" t="n">
        <v>0.3</v>
      </c>
      <c r="I1252" t="n">
        <v>16</v>
      </c>
      <c r="J1252" t="n">
        <v>237.84</v>
      </c>
      <c r="K1252" t="n">
        <v>57.72</v>
      </c>
      <c r="L1252" t="n">
        <v>4</v>
      </c>
      <c r="M1252" t="n">
        <v>14</v>
      </c>
      <c r="N1252" t="n">
        <v>56.12</v>
      </c>
      <c r="O1252" t="n">
        <v>29567.95</v>
      </c>
      <c r="P1252" t="n">
        <v>81.67</v>
      </c>
      <c r="Q1252" t="n">
        <v>202.89</v>
      </c>
      <c r="R1252" t="n">
        <v>26.99</v>
      </c>
      <c r="S1252" t="n">
        <v>13.89</v>
      </c>
      <c r="T1252" t="n">
        <v>4812.61</v>
      </c>
      <c r="U1252" t="n">
        <v>0.51</v>
      </c>
      <c r="V1252" t="n">
        <v>0.72</v>
      </c>
      <c r="W1252" t="n">
        <v>0.66</v>
      </c>
      <c r="X1252" t="n">
        <v>0.3</v>
      </c>
      <c r="Y1252" t="n">
        <v>1</v>
      </c>
      <c r="Z1252" t="n">
        <v>10</v>
      </c>
    </row>
    <row r="1253">
      <c r="A1253" t="n">
        <v>13</v>
      </c>
      <c r="B1253" t="n">
        <v>120</v>
      </c>
      <c r="C1253" t="inlineStr">
        <is>
          <t xml:space="preserve">CONCLUIDO	</t>
        </is>
      </c>
      <c r="D1253" t="n">
        <v>11.4635</v>
      </c>
      <c r="E1253" t="n">
        <v>8.720000000000001</v>
      </c>
      <c r="F1253" t="n">
        <v>5.33</v>
      </c>
      <c r="G1253" t="n">
        <v>21.32</v>
      </c>
      <c r="H1253" t="n">
        <v>0.32</v>
      </c>
      <c r="I1253" t="n">
        <v>15</v>
      </c>
      <c r="J1253" t="n">
        <v>238.28</v>
      </c>
      <c r="K1253" t="n">
        <v>57.72</v>
      </c>
      <c r="L1253" t="n">
        <v>4.25</v>
      </c>
      <c r="M1253" t="n">
        <v>13</v>
      </c>
      <c r="N1253" t="n">
        <v>56.3</v>
      </c>
      <c r="O1253" t="n">
        <v>29621.44</v>
      </c>
      <c r="P1253" t="n">
        <v>81.45999999999999</v>
      </c>
      <c r="Q1253" t="n">
        <v>202.82</v>
      </c>
      <c r="R1253" t="n">
        <v>26.83</v>
      </c>
      <c r="S1253" t="n">
        <v>13.89</v>
      </c>
      <c r="T1253" t="n">
        <v>4737.54</v>
      </c>
      <c r="U1253" t="n">
        <v>0.52</v>
      </c>
      <c r="V1253" t="n">
        <v>0.73</v>
      </c>
      <c r="W1253" t="n">
        <v>0.66</v>
      </c>
      <c r="X1253" t="n">
        <v>0.29</v>
      </c>
      <c r="Y1253" t="n">
        <v>1</v>
      </c>
      <c r="Z1253" t="n">
        <v>10</v>
      </c>
    </row>
    <row r="1254">
      <c r="A1254" t="n">
        <v>14</v>
      </c>
      <c r="B1254" t="n">
        <v>120</v>
      </c>
      <c r="C1254" t="inlineStr">
        <is>
          <t xml:space="preserve">CONCLUIDO	</t>
        </is>
      </c>
      <c r="D1254" t="n">
        <v>11.5622</v>
      </c>
      <c r="E1254" t="n">
        <v>8.65</v>
      </c>
      <c r="F1254" t="n">
        <v>5.3</v>
      </c>
      <c r="G1254" t="n">
        <v>22.72</v>
      </c>
      <c r="H1254" t="n">
        <v>0.34</v>
      </c>
      <c r="I1254" t="n">
        <v>14</v>
      </c>
      <c r="J1254" t="n">
        <v>238.71</v>
      </c>
      <c r="K1254" t="n">
        <v>57.72</v>
      </c>
      <c r="L1254" t="n">
        <v>4.5</v>
      </c>
      <c r="M1254" t="n">
        <v>12</v>
      </c>
      <c r="N1254" t="n">
        <v>56.49</v>
      </c>
      <c r="O1254" t="n">
        <v>29675.01</v>
      </c>
      <c r="P1254" t="n">
        <v>80.89</v>
      </c>
      <c r="Q1254" t="n">
        <v>202.82</v>
      </c>
      <c r="R1254" t="n">
        <v>25.81</v>
      </c>
      <c r="S1254" t="n">
        <v>13.89</v>
      </c>
      <c r="T1254" t="n">
        <v>4237.15</v>
      </c>
      <c r="U1254" t="n">
        <v>0.54</v>
      </c>
      <c r="V1254" t="n">
        <v>0.73</v>
      </c>
      <c r="W1254" t="n">
        <v>0.66</v>
      </c>
      <c r="X1254" t="n">
        <v>0.26</v>
      </c>
      <c r="Y1254" t="n">
        <v>1</v>
      </c>
      <c r="Z1254" t="n">
        <v>10</v>
      </c>
    </row>
    <row r="1255">
      <c r="A1255" t="n">
        <v>15</v>
      </c>
      <c r="B1255" t="n">
        <v>120</v>
      </c>
      <c r="C1255" t="inlineStr">
        <is>
          <t xml:space="preserve">CONCLUIDO	</t>
        </is>
      </c>
      <c r="D1255" t="n">
        <v>11.5611</v>
      </c>
      <c r="E1255" t="n">
        <v>8.65</v>
      </c>
      <c r="F1255" t="n">
        <v>5.3</v>
      </c>
      <c r="G1255" t="n">
        <v>22.73</v>
      </c>
      <c r="H1255" t="n">
        <v>0.35</v>
      </c>
      <c r="I1255" t="n">
        <v>14</v>
      </c>
      <c r="J1255" t="n">
        <v>239.14</v>
      </c>
      <c r="K1255" t="n">
        <v>57.72</v>
      </c>
      <c r="L1255" t="n">
        <v>4.75</v>
      </c>
      <c r="M1255" t="n">
        <v>12</v>
      </c>
      <c r="N1255" t="n">
        <v>56.67</v>
      </c>
      <c r="O1255" t="n">
        <v>29728.63</v>
      </c>
      <c r="P1255" t="n">
        <v>80.81999999999999</v>
      </c>
      <c r="Q1255" t="n">
        <v>202.83</v>
      </c>
      <c r="R1255" t="n">
        <v>25.92</v>
      </c>
      <c r="S1255" t="n">
        <v>13.89</v>
      </c>
      <c r="T1255" t="n">
        <v>4287.85</v>
      </c>
      <c r="U1255" t="n">
        <v>0.54</v>
      </c>
      <c r="V1255" t="n">
        <v>0.73</v>
      </c>
      <c r="W1255" t="n">
        <v>0.66</v>
      </c>
      <c r="X1255" t="n">
        <v>0.26</v>
      </c>
      <c r="Y1255" t="n">
        <v>1</v>
      </c>
      <c r="Z1255" t="n">
        <v>10</v>
      </c>
    </row>
    <row r="1256">
      <c r="A1256" t="n">
        <v>16</v>
      </c>
      <c r="B1256" t="n">
        <v>120</v>
      </c>
      <c r="C1256" t="inlineStr">
        <is>
          <t xml:space="preserve">CONCLUIDO	</t>
        </is>
      </c>
      <c r="D1256" t="n">
        <v>11.6607</v>
      </c>
      <c r="E1256" t="n">
        <v>8.58</v>
      </c>
      <c r="F1256" t="n">
        <v>5.27</v>
      </c>
      <c r="G1256" t="n">
        <v>24.34</v>
      </c>
      <c r="H1256" t="n">
        <v>0.37</v>
      </c>
      <c r="I1256" t="n">
        <v>13</v>
      </c>
      <c r="J1256" t="n">
        <v>239.58</v>
      </c>
      <c r="K1256" t="n">
        <v>57.72</v>
      </c>
      <c r="L1256" t="n">
        <v>5</v>
      </c>
      <c r="M1256" t="n">
        <v>11</v>
      </c>
      <c r="N1256" t="n">
        <v>56.86</v>
      </c>
      <c r="O1256" t="n">
        <v>29782.33</v>
      </c>
      <c r="P1256" t="n">
        <v>80.3</v>
      </c>
      <c r="Q1256" t="n">
        <v>202.83</v>
      </c>
      <c r="R1256" t="n">
        <v>24.92</v>
      </c>
      <c r="S1256" t="n">
        <v>13.89</v>
      </c>
      <c r="T1256" t="n">
        <v>3796.49</v>
      </c>
      <c r="U1256" t="n">
        <v>0.5600000000000001</v>
      </c>
      <c r="V1256" t="n">
        <v>0.73</v>
      </c>
      <c r="W1256" t="n">
        <v>0.66</v>
      </c>
      <c r="X1256" t="n">
        <v>0.24</v>
      </c>
      <c r="Y1256" t="n">
        <v>1</v>
      </c>
      <c r="Z1256" t="n">
        <v>10</v>
      </c>
    </row>
    <row r="1257">
      <c r="A1257" t="n">
        <v>17</v>
      </c>
      <c r="B1257" t="n">
        <v>120</v>
      </c>
      <c r="C1257" t="inlineStr">
        <is>
          <t xml:space="preserve">CONCLUIDO	</t>
        </is>
      </c>
      <c r="D1257" t="n">
        <v>11.7436</v>
      </c>
      <c r="E1257" t="n">
        <v>8.52</v>
      </c>
      <c r="F1257" t="n">
        <v>5.26</v>
      </c>
      <c r="G1257" t="n">
        <v>26.3</v>
      </c>
      <c r="H1257" t="n">
        <v>0.39</v>
      </c>
      <c r="I1257" t="n">
        <v>12</v>
      </c>
      <c r="J1257" t="n">
        <v>240.02</v>
      </c>
      <c r="K1257" t="n">
        <v>57.72</v>
      </c>
      <c r="L1257" t="n">
        <v>5.25</v>
      </c>
      <c r="M1257" t="n">
        <v>10</v>
      </c>
      <c r="N1257" t="n">
        <v>57.04</v>
      </c>
      <c r="O1257" t="n">
        <v>29836.09</v>
      </c>
      <c r="P1257" t="n">
        <v>79.98999999999999</v>
      </c>
      <c r="Q1257" t="n">
        <v>202.81</v>
      </c>
      <c r="R1257" t="n">
        <v>24.51</v>
      </c>
      <c r="S1257" t="n">
        <v>13.89</v>
      </c>
      <c r="T1257" t="n">
        <v>3594.33</v>
      </c>
      <c r="U1257" t="n">
        <v>0.57</v>
      </c>
      <c r="V1257" t="n">
        <v>0.74</v>
      </c>
      <c r="W1257" t="n">
        <v>0.66</v>
      </c>
      <c r="X1257" t="n">
        <v>0.22</v>
      </c>
      <c r="Y1257" t="n">
        <v>1</v>
      </c>
      <c r="Z1257" t="n">
        <v>10</v>
      </c>
    </row>
    <row r="1258">
      <c r="A1258" t="n">
        <v>18</v>
      </c>
      <c r="B1258" t="n">
        <v>120</v>
      </c>
      <c r="C1258" t="inlineStr">
        <is>
          <t xml:space="preserve">CONCLUIDO	</t>
        </is>
      </c>
      <c r="D1258" t="n">
        <v>11.7455</v>
      </c>
      <c r="E1258" t="n">
        <v>8.51</v>
      </c>
      <c r="F1258" t="n">
        <v>5.26</v>
      </c>
      <c r="G1258" t="n">
        <v>26.29</v>
      </c>
      <c r="H1258" t="n">
        <v>0.41</v>
      </c>
      <c r="I1258" t="n">
        <v>12</v>
      </c>
      <c r="J1258" t="n">
        <v>240.45</v>
      </c>
      <c r="K1258" t="n">
        <v>57.72</v>
      </c>
      <c r="L1258" t="n">
        <v>5.5</v>
      </c>
      <c r="M1258" t="n">
        <v>10</v>
      </c>
      <c r="N1258" t="n">
        <v>57.23</v>
      </c>
      <c r="O1258" t="n">
        <v>29890.04</v>
      </c>
      <c r="P1258" t="n">
        <v>79.84999999999999</v>
      </c>
      <c r="Q1258" t="n">
        <v>202.81</v>
      </c>
      <c r="R1258" t="n">
        <v>24.48</v>
      </c>
      <c r="S1258" t="n">
        <v>13.89</v>
      </c>
      <c r="T1258" t="n">
        <v>3581.33</v>
      </c>
      <c r="U1258" t="n">
        <v>0.57</v>
      </c>
      <c r="V1258" t="n">
        <v>0.74</v>
      </c>
      <c r="W1258" t="n">
        <v>0.66</v>
      </c>
      <c r="X1258" t="n">
        <v>0.22</v>
      </c>
      <c r="Y1258" t="n">
        <v>1</v>
      </c>
      <c r="Z1258" t="n">
        <v>10</v>
      </c>
    </row>
    <row r="1259">
      <c r="A1259" t="n">
        <v>19</v>
      </c>
      <c r="B1259" t="n">
        <v>120</v>
      </c>
      <c r="C1259" t="inlineStr">
        <is>
          <t xml:space="preserve">CONCLUIDO	</t>
        </is>
      </c>
      <c r="D1259" t="n">
        <v>11.825</v>
      </c>
      <c r="E1259" t="n">
        <v>8.460000000000001</v>
      </c>
      <c r="F1259" t="n">
        <v>5.25</v>
      </c>
      <c r="G1259" t="n">
        <v>28.62</v>
      </c>
      <c r="H1259" t="n">
        <v>0.42</v>
      </c>
      <c r="I1259" t="n">
        <v>11</v>
      </c>
      <c r="J1259" t="n">
        <v>240.89</v>
      </c>
      <c r="K1259" t="n">
        <v>57.72</v>
      </c>
      <c r="L1259" t="n">
        <v>5.75</v>
      </c>
      <c r="M1259" t="n">
        <v>9</v>
      </c>
      <c r="N1259" t="n">
        <v>57.42</v>
      </c>
      <c r="O1259" t="n">
        <v>29943.94</v>
      </c>
      <c r="P1259" t="n">
        <v>79.41</v>
      </c>
      <c r="Q1259" t="n">
        <v>202.82</v>
      </c>
      <c r="R1259" t="n">
        <v>24.01</v>
      </c>
      <c r="S1259" t="n">
        <v>13.89</v>
      </c>
      <c r="T1259" t="n">
        <v>3351.84</v>
      </c>
      <c r="U1259" t="n">
        <v>0.58</v>
      </c>
      <c r="V1259" t="n">
        <v>0.74</v>
      </c>
      <c r="W1259" t="n">
        <v>0.66</v>
      </c>
      <c r="X1259" t="n">
        <v>0.21</v>
      </c>
      <c r="Y1259" t="n">
        <v>1</v>
      </c>
      <c r="Z1259" t="n">
        <v>10</v>
      </c>
    </row>
    <row r="1260">
      <c r="A1260" t="n">
        <v>20</v>
      </c>
      <c r="B1260" t="n">
        <v>120</v>
      </c>
      <c r="C1260" t="inlineStr">
        <is>
          <t xml:space="preserve">CONCLUIDO	</t>
        </is>
      </c>
      <c r="D1260" t="n">
        <v>11.8335</v>
      </c>
      <c r="E1260" t="n">
        <v>8.449999999999999</v>
      </c>
      <c r="F1260" t="n">
        <v>5.24</v>
      </c>
      <c r="G1260" t="n">
        <v>28.58</v>
      </c>
      <c r="H1260" t="n">
        <v>0.44</v>
      </c>
      <c r="I1260" t="n">
        <v>11</v>
      </c>
      <c r="J1260" t="n">
        <v>241.33</v>
      </c>
      <c r="K1260" t="n">
        <v>57.72</v>
      </c>
      <c r="L1260" t="n">
        <v>6</v>
      </c>
      <c r="M1260" t="n">
        <v>9</v>
      </c>
      <c r="N1260" t="n">
        <v>57.6</v>
      </c>
      <c r="O1260" t="n">
        <v>29997.9</v>
      </c>
      <c r="P1260" t="n">
        <v>79.23</v>
      </c>
      <c r="Q1260" t="n">
        <v>202.81</v>
      </c>
      <c r="R1260" t="n">
        <v>23.82</v>
      </c>
      <c r="S1260" t="n">
        <v>13.89</v>
      </c>
      <c r="T1260" t="n">
        <v>3253.46</v>
      </c>
      <c r="U1260" t="n">
        <v>0.58</v>
      </c>
      <c r="V1260" t="n">
        <v>0.74</v>
      </c>
      <c r="W1260" t="n">
        <v>0.66</v>
      </c>
      <c r="X1260" t="n">
        <v>0.2</v>
      </c>
      <c r="Y1260" t="n">
        <v>1</v>
      </c>
      <c r="Z1260" t="n">
        <v>10</v>
      </c>
    </row>
    <row r="1261">
      <c r="A1261" t="n">
        <v>21</v>
      </c>
      <c r="B1261" t="n">
        <v>120</v>
      </c>
      <c r="C1261" t="inlineStr">
        <is>
          <t xml:space="preserve">CONCLUIDO	</t>
        </is>
      </c>
      <c r="D1261" t="n">
        <v>11.9312</v>
      </c>
      <c r="E1261" t="n">
        <v>8.380000000000001</v>
      </c>
      <c r="F1261" t="n">
        <v>5.22</v>
      </c>
      <c r="G1261" t="n">
        <v>31.3</v>
      </c>
      <c r="H1261" t="n">
        <v>0.46</v>
      </c>
      <c r="I1261" t="n">
        <v>10</v>
      </c>
      <c r="J1261" t="n">
        <v>241.77</v>
      </c>
      <c r="K1261" t="n">
        <v>57.72</v>
      </c>
      <c r="L1261" t="n">
        <v>6.25</v>
      </c>
      <c r="M1261" t="n">
        <v>8</v>
      </c>
      <c r="N1261" t="n">
        <v>57.79</v>
      </c>
      <c r="O1261" t="n">
        <v>30051.93</v>
      </c>
      <c r="P1261" t="n">
        <v>78.66</v>
      </c>
      <c r="Q1261" t="n">
        <v>202.82</v>
      </c>
      <c r="R1261" t="n">
        <v>23.07</v>
      </c>
      <c r="S1261" t="n">
        <v>13.89</v>
      </c>
      <c r="T1261" t="n">
        <v>2886.32</v>
      </c>
      <c r="U1261" t="n">
        <v>0.6</v>
      </c>
      <c r="V1261" t="n">
        <v>0.74</v>
      </c>
      <c r="W1261" t="n">
        <v>0.66</v>
      </c>
      <c r="X1261" t="n">
        <v>0.18</v>
      </c>
      <c r="Y1261" t="n">
        <v>1</v>
      </c>
      <c r="Z1261" t="n">
        <v>10</v>
      </c>
    </row>
    <row r="1262">
      <c r="A1262" t="n">
        <v>22</v>
      </c>
      <c r="B1262" t="n">
        <v>120</v>
      </c>
      <c r="C1262" t="inlineStr">
        <is>
          <t xml:space="preserve">CONCLUIDO	</t>
        </is>
      </c>
      <c r="D1262" t="n">
        <v>11.9419</v>
      </c>
      <c r="E1262" t="n">
        <v>8.369999999999999</v>
      </c>
      <c r="F1262" t="n">
        <v>5.21</v>
      </c>
      <c r="G1262" t="n">
        <v>31.26</v>
      </c>
      <c r="H1262" t="n">
        <v>0.48</v>
      </c>
      <c r="I1262" t="n">
        <v>10</v>
      </c>
      <c r="J1262" t="n">
        <v>242.2</v>
      </c>
      <c r="K1262" t="n">
        <v>57.72</v>
      </c>
      <c r="L1262" t="n">
        <v>6.5</v>
      </c>
      <c r="M1262" t="n">
        <v>8</v>
      </c>
      <c r="N1262" t="n">
        <v>57.98</v>
      </c>
      <c r="O1262" t="n">
        <v>30106.03</v>
      </c>
      <c r="P1262" t="n">
        <v>78.45999999999999</v>
      </c>
      <c r="Q1262" t="n">
        <v>202.82</v>
      </c>
      <c r="R1262" t="n">
        <v>23.05</v>
      </c>
      <c r="S1262" t="n">
        <v>13.89</v>
      </c>
      <c r="T1262" t="n">
        <v>2877.03</v>
      </c>
      <c r="U1262" t="n">
        <v>0.6</v>
      </c>
      <c r="V1262" t="n">
        <v>0.74</v>
      </c>
      <c r="W1262" t="n">
        <v>0.65</v>
      </c>
      <c r="X1262" t="n">
        <v>0.17</v>
      </c>
      <c r="Y1262" t="n">
        <v>1</v>
      </c>
      <c r="Z1262" t="n">
        <v>10</v>
      </c>
    </row>
    <row r="1263">
      <c r="A1263" t="n">
        <v>23</v>
      </c>
      <c r="B1263" t="n">
        <v>120</v>
      </c>
      <c r="C1263" t="inlineStr">
        <is>
          <t xml:space="preserve">CONCLUIDO	</t>
        </is>
      </c>
      <c r="D1263" t="n">
        <v>11.9391</v>
      </c>
      <c r="E1263" t="n">
        <v>8.380000000000001</v>
      </c>
      <c r="F1263" t="n">
        <v>5.21</v>
      </c>
      <c r="G1263" t="n">
        <v>31.27</v>
      </c>
      <c r="H1263" t="n">
        <v>0.49</v>
      </c>
      <c r="I1263" t="n">
        <v>10</v>
      </c>
      <c r="J1263" t="n">
        <v>242.64</v>
      </c>
      <c r="K1263" t="n">
        <v>57.72</v>
      </c>
      <c r="L1263" t="n">
        <v>6.75</v>
      </c>
      <c r="M1263" t="n">
        <v>8</v>
      </c>
      <c r="N1263" t="n">
        <v>58.17</v>
      </c>
      <c r="O1263" t="n">
        <v>30160.2</v>
      </c>
      <c r="P1263" t="n">
        <v>78.55</v>
      </c>
      <c r="Q1263" t="n">
        <v>202.82</v>
      </c>
      <c r="R1263" t="n">
        <v>23.07</v>
      </c>
      <c r="S1263" t="n">
        <v>13.89</v>
      </c>
      <c r="T1263" t="n">
        <v>2886.8</v>
      </c>
      <c r="U1263" t="n">
        <v>0.6</v>
      </c>
      <c r="V1263" t="n">
        <v>0.74</v>
      </c>
      <c r="W1263" t="n">
        <v>0.65</v>
      </c>
      <c r="X1263" t="n">
        <v>0.17</v>
      </c>
      <c r="Y1263" t="n">
        <v>1</v>
      </c>
      <c r="Z1263" t="n">
        <v>10</v>
      </c>
    </row>
    <row r="1264">
      <c r="A1264" t="n">
        <v>24</v>
      </c>
      <c r="B1264" t="n">
        <v>120</v>
      </c>
      <c r="C1264" t="inlineStr">
        <is>
          <t xml:space="preserve">CONCLUIDO	</t>
        </is>
      </c>
      <c r="D1264" t="n">
        <v>12.0164</v>
      </c>
      <c r="E1264" t="n">
        <v>8.32</v>
      </c>
      <c r="F1264" t="n">
        <v>5.2</v>
      </c>
      <c r="G1264" t="n">
        <v>34.69</v>
      </c>
      <c r="H1264" t="n">
        <v>0.51</v>
      </c>
      <c r="I1264" t="n">
        <v>9</v>
      </c>
      <c r="J1264" t="n">
        <v>243.08</v>
      </c>
      <c r="K1264" t="n">
        <v>57.72</v>
      </c>
      <c r="L1264" t="n">
        <v>7</v>
      </c>
      <c r="M1264" t="n">
        <v>7</v>
      </c>
      <c r="N1264" t="n">
        <v>58.36</v>
      </c>
      <c r="O1264" t="n">
        <v>30214.44</v>
      </c>
      <c r="P1264" t="n">
        <v>78.06</v>
      </c>
      <c r="Q1264" t="n">
        <v>202.81</v>
      </c>
      <c r="R1264" t="n">
        <v>22.82</v>
      </c>
      <c r="S1264" t="n">
        <v>13.89</v>
      </c>
      <c r="T1264" t="n">
        <v>2763.82</v>
      </c>
      <c r="U1264" t="n">
        <v>0.61</v>
      </c>
      <c r="V1264" t="n">
        <v>0.74</v>
      </c>
      <c r="W1264" t="n">
        <v>0.65</v>
      </c>
      <c r="X1264" t="n">
        <v>0.17</v>
      </c>
      <c r="Y1264" t="n">
        <v>1</v>
      </c>
      <c r="Z1264" t="n">
        <v>10</v>
      </c>
    </row>
    <row r="1265">
      <c r="A1265" t="n">
        <v>25</v>
      </c>
      <c r="B1265" t="n">
        <v>120</v>
      </c>
      <c r="C1265" t="inlineStr">
        <is>
          <t xml:space="preserve">CONCLUIDO	</t>
        </is>
      </c>
      <c r="D1265" t="n">
        <v>12.0228</v>
      </c>
      <c r="E1265" t="n">
        <v>8.32</v>
      </c>
      <c r="F1265" t="n">
        <v>5.2</v>
      </c>
      <c r="G1265" t="n">
        <v>34.66</v>
      </c>
      <c r="H1265" t="n">
        <v>0.53</v>
      </c>
      <c r="I1265" t="n">
        <v>9</v>
      </c>
      <c r="J1265" t="n">
        <v>243.52</v>
      </c>
      <c r="K1265" t="n">
        <v>57.72</v>
      </c>
      <c r="L1265" t="n">
        <v>7.25</v>
      </c>
      <c r="M1265" t="n">
        <v>7</v>
      </c>
      <c r="N1265" t="n">
        <v>58.55</v>
      </c>
      <c r="O1265" t="n">
        <v>30268.74</v>
      </c>
      <c r="P1265" t="n">
        <v>77.98999999999999</v>
      </c>
      <c r="Q1265" t="n">
        <v>202.82</v>
      </c>
      <c r="R1265" t="n">
        <v>22.6</v>
      </c>
      <c r="S1265" t="n">
        <v>13.89</v>
      </c>
      <c r="T1265" t="n">
        <v>2654.16</v>
      </c>
      <c r="U1265" t="n">
        <v>0.61</v>
      </c>
      <c r="V1265" t="n">
        <v>0.74</v>
      </c>
      <c r="W1265" t="n">
        <v>0.65</v>
      </c>
      <c r="X1265" t="n">
        <v>0.16</v>
      </c>
      <c r="Y1265" t="n">
        <v>1</v>
      </c>
      <c r="Z1265" t="n">
        <v>10</v>
      </c>
    </row>
    <row r="1266">
      <c r="A1266" t="n">
        <v>26</v>
      </c>
      <c r="B1266" t="n">
        <v>120</v>
      </c>
      <c r="C1266" t="inlineStr">
        <is>
          <t xml:space="preserve">CONCLUIDO	</t>
        </is>
      </c>
      <c r="D1266" t="n">
        <v>12.0265</v>
      </c>
      <c r="E1266" t="n">
        <v>8.32</v>
      </c>
      <c r="F1266" t="n">
        <v>5.2</v>
      </c>
      <c r="G1266" t="n">
        <v>34.64</v>
      </c>
      <c r="H1266" t="n">
        <v>0.55</v>
      </c>
      <c r="I1266" t="n">
        <v>9</v>
      </c>
      <c r="J1266" t="n">
        <v>243.96</v>
      </c>
      <c r="K1266" t="n">
        <v>57.72</v>
      </c>
      <c r="L1266" t="n">
        <v>7.5</v>
      </c>
      <c r="M1266" t="n">
        <v>7</v>
      </c>
      <c r="N1266" t="n">
        <v>58.74</v>
      </c>
      <c r="O1266" t="n">
        <v>30323.11</v>
      </c>
      <c r="P1266" t="n">
        <v>77.63</v>
      </c>
      <c r="Q1266" t="n">
        <v>202.83</v>
      </c>
      <c r="R1266" t="n">
        <v>22.48</v>
      </c>
      <c r="S1266" t="n">
        <v>13.89</v>
      </c>
      <c r="T1266" t="n">
        <v>2595.65</v>
      </c>
      <c r="U1266" t="n">
        <v>0.62</v>
      </c>
      <c r="V1266" t="n">
        <v>0.74</v>
      </c>
      <c r="W1266" t="n">
        <v>0.65</v>
      </c>
      <c r="X1266" t="n">
        <v>0.16</v>
      </c>
      <c r="Y1266" t="n">
        <v>1</v>
      </c>
      <c r="Z1266" t="n">
        <v>10</v>
      </c>
    </row>
    <row r="1267">
      <c r="A1267" t="n">
        <v>27</v>
      </c>
      <c r="B1267" t="n">
        <v>120</v>
      </c>
      <c r="C1267" t="inlineStr">
        <is>
          <t xml:space="preserve">CONCLUIDO	</t>
        </is>
      </c>
      <c r="D1267" t="n">
        <v>12.0148</v>
      </c>
      <c r="E1267" t="n">
        <v>8.32</v>
      </c>
      <c r="F1267" t="n">
        <v>5.2</v>
      </c>
      <c r="G1267" t="n">
        <v>34.69</v>
      </c>
      <c r="H1267" t="n">
        <v>0.5600000000000001</v>
      </c>
      <c r="I1267" t="n">
        <v>9</v>
      </c>
      <c r="J1267" t="n">
        <v>244.41</v>
      </c>
      <c r="K1267" t="n">
        <v>57.72</v>
      </c>
      <c r="L1267" t="n">
        <v>7.75</v>
      </c>
      <c r="M1267" t="n">
        <v>7</v>
      </c>
      <c r="N1267" t="n">
        <v>58.93</v>
      </c>
      <c r="O1267" t="n">
        <v>30377.55</v>
      </c>
      <c r="P1267" t="n">
        <v>77.79000000000001</v>
      </c>
      <c r="Q1267" t="n">
        <v>202.82</v>
      </c>
      <c r="R1267" t="n">
        <v>22.84</v>
      </c>
      <c r="S1267" t="n">
        <v>13.89</v>
      </c>
      <c r="T1267" t="n">
        <v>2777.29</v>
      </c>
      <c r="U1267" t="n">
        <v>0.61</v>
      </c>
      <c r="V1267" t="n">
        <v>0.74</v>
      </c>
      <c r="W1267" t="n">
        <v>0.65</v>
      </c>
      <c r="X1267" t="n">
        <v>0.17</v>
      </c>
      <c r="Y1267" t="n">
        <v>1</v>
      </c>
      <c r="Z1267" t="n">
        <v>10</v>
      </c>
    </row>
    <row r="1268">
      <c r="A1268" t="n">
        <v>28</v>
      </c>
      <c r="B1268" t="n">
        <v>120</v>
      </c>
      <c r="C1268" t="inlineStr">
        <is>
          <t xml:space="preserve">CONCLUIDO	</t>
        </is>
      </c>
      <c r="D1268" t="n">
        <v>12.1082</v>
      </c>
      <c r="E1268" t="n">
        <v>8.26</v>
      </c>
      <c r="F1268" t="n">
        <v>5.19</v>
      </c>
      <c r="G1268" t="n">
        <v>38.89</v>
      </c>
      <c r="H1268" t="n">
        <v>0.58</v>
      </c>
      <c r="I1268" t="n">
        <v>8</v>
      </c>
      <c r="J1268" t="n">
        <v>244.85</v>
      </c>
      <c r="K1268" t="n">
        <v>57.72</v>
      </c>
      <c r="L1268" t="n">
        <v>8</v>
      </c>
      <c r="M1268" t="n">
        <v>6</v>
      </c>
      <c r="N1268" t="n">
        <v>59.12</v>
      </c>
      <c r="O1268" t="n">
        <v>30432.06</v>
      </c>
      <c r="P1268" t="n">
        <v>77.31999999999999</v>
      </c>
      <c r="Q1268" t="n">
        <v>202.82</v>
      </c>
      <c r="R1268" t="n">
        <v>22.27</v>
      </c>
      <c r="S1268" t="n">
        <v>13.89</v>
      </c>
      <c r="T1268" t="n">
        <v>2493.6</v>
      </c>
      <c r="U1268" t="n">
        <v>0.62</v>
      </c>
      <c r="V1268" t="n">
        <v>0.75</v>
      </c>
      <c r="W1268" t="n">
        <v>0.65</v>
      </c>
      <c r="X1268" t="n">
        <v>0.15</v>
      </c>
      <c r="Y1268" t="n">
        <v>1</v>
      </c>
      <c r="Z1268" t="n">
        <v>10</v>
      </c>
    </row>
    <row r="1269">
      <c r="A1269" t="n">
        <v>29</v>
      </c>
      <c r="B1269" t="n">
        <v>120</v>
      </c>
      <c r="C1269" t="inlineStr">
        <is>
          <t xml:space="preserve">CONCLUIDO	</t>
        </is>
      </c>
      <c r="D1269" t="n">
        <v>12.1061</v>
      </c>
      <c r="E1269" t="n">
        <v>8.26</v>
      </c>
      <c r="F1269" t="n">
        <v>5.19</v>
      </c>
      <c r="G1269" t="n">
        <v>38.9</v>
      </c>
      <c r="H1269" t="n">
        <v>0.6</v>
      </c>
      <c r="I1269" t="n">
        <v>8</v>
      </c>
      <c r="J1269" t="n">
        <v>245.29</v>
      </c>
      <c r="K1269" t="n">
        <v>57.72</v>
      </c>
      <c r="L1269" t="n">
        <v>8.25</v>
      </c>
      <c r="M1269" t="n">
        <v>6</v>
      </c>
      <c r="N1269" t="n">
        <v>59.32</v>
      </c>
      <c r="O1269" t="n">
        <v>30486.64</v>
      </c>
      <c r="P1269" t="n">
        <v>77.41</v>
      </c>
      <c r="Q1269" t="n">
        <v>202.81</v>
      </c>
      <c r="R1269" t="n">
        <v>22.23</v>
      </c>
      <c r="S1269" t="n">
        <v>13.89</v>
      </c>
      <c r="T1269" t="n">
        <v>2476.3</v>
      </c>
      <c r="U1269" t="n">
        <v>0.62</v>
      </c>
      <c r="V1269" t="n">
        <v>0.75</v>
      </c>
      <c r="W1269" t="n">
        <v>0.65</v>
      </c>
      <c r="X1269" t="n">
        <v>0.15</v>
      </c>
      <c r="Y1269" t="n">
        <v>1</v>
      </c>
      <c r="Z1269" t="n">
        <v>10</v>
      </c>
    </row>
    <row r="1270">
      <c r="A1270" t="n">
        <v>30</v>
      </c>
      <c r="B1270" t="n">
        <v>120</v>
      </c>
      <c r="C1270" t="inlineStr">
        <is>
          <t xml:space="preserve">CONCLUIDO	</t>
        </is>
      </c>
      <c r="D1270" t="n">
        <v>12.1196</v>
      </c>
      <c r="E1270" t="n">
        <v>8.25</v>
      </c>
      <c r="F1270" t="n">
        <v>5.18</v>
      </c>
      <c r="G1270" t="n">
        <v>38.83</v>
      </c>
      <c r="H1270" t="n">
        <v>0.62</v>
      </c>
      <c r="I1270" t="n">
        <v>8</v>
      </c>
      <c r="J1270" t="n">
        <v>245.73</v>
      </c>
      <c r="K1270" t="n">
        <v>57.72</v>
      </c>
      <c r="L1270" t="n">
        <v>8.5</v>
      </c>
      <c r="M1270" t="n">
        <v>6</v>
      </c>
      <c r="N1270" t="n">
        <v>59.51</v>
      </c>
      <c r="O1270" t="n">
        <v>30541.29</v>
      </c>
      <c r="P1270" t="n">
        <v>76.94</v>
      </c>
      <c r="Q1270" t="n">
        <v>202.85</v>
      </c>
      <c r="R1270" t="n">
        <v>22</v>
      </c>
      <c r="S1270" t="n">
        <v>13.89</v>
      </c>
      <c r="T1270" t="n">
        <v>2360.84</v>
      </c>
      <c r="U1270" t="n">
        <v>0.63</v>
      </c>
      <c r="V1270" t="n">
        <v>0.75</v>
      </c>
      <c r="W1270" t="n">
        <v>0.65</v>
      </c>
      <c r="X1270" t="n">
        <v>0.14</v>
      </c>
      <c r="Y1270" t="n">
        <v>1</v>
      </c>
      <c r="Z1270" t="n">
        <v>10</v>
      </c>
    </row>
    <row r="1271">
      <c r="A1271" t="n">
        <v>31</v>
      </c>
      <c r="B1271" t="n">
        <v>120</v>
      </c>
      <c r="C1271" t="inlineStr">
        <is>
          <t xml:space="preserve">CONCLUIDO	</t>
        </is>
      </c>
      <c r="D1271" t="n">
        <v>12.1167</v>
      </c>
      <c r="E1271" t="n">
        <v>8.25</v>
      </c>
      <c r="F1271" t="n">
        <v>5.18</v>
      </c>
      <c r="G1271" t="n">
        <v>38.85</v>
      </c>
      <c r="H1271" t="n">
        <v>0.63</v>
      </c>
      <c r="I1271" t="n">
        <v>8</v>
      </c>
      <c r="J1271" t="n">
        <v>246.18</v>
      </c>
      <c r="K1271" t="n">
        <v>57.72</v>
      </c>
      <c r="L1271" t="n">
        <v>8.75</v>
      </c>
      <c r="M1271" t="n">
        <v>6</v>
      </c>
      <c r="N1271" t="n">
        <v>59.7</v>
      </c>
      <c r="O1271" t="n">
        <v>30596.01</v>
      </c>
      <c r="P1271" t="n">
        <v>76.81999999999999</v>
      </c>
      <c r="Q1271" t="n">
        <v>202.81</v>
      </c>
      <c r="R1271" t="n">
        <v>21.99</v>
      </c>
      <c r="S1271" t="n">
        <v>13.89</v>
      </c>
      <c r="T1271" t="n">
        <v>2353.38</v>
      </c>
      <c r="U1271" t="n">
        <v>0.63</v>
      </c>
      <c r="V1271" t="n">
        <v>0.75</v>
      </c>
      <c r="W1271" t="n">
        <v>0.65</v>
      </c>
      <c r="X1271" t="n">
        <v>0.14</v>
      </c>
      <c r="Y1271" t="n">
        <v>1</v>
      </c>
      <c r="Z1271" t="n">
        <v>10</v>
      </c>
    </row>
    <row r="1272">
      <c r="A1272" t="n">
        <v>32</v>
      </c>
      <c r="B1272" t="n">
        <v>120</v>
      </c>
      <c r="C1272" t="inlineStr">
        <is>
          <t xml:space="preserve">CONCLUIDO	</t>
        </is>
      </c>
      <c r="D1272" t="n">
        <v>12.1314</v>
      </c>
      <c r="E1272" t="n">
        <v>8.24</v>
      </c>
      <c r="F1272" t="n">
        <v>5.17</v>
      </c>
      <c r="G1272" t="n">
        <v>38.77</v>
      </c>
      <c r="H1272" t="n">
        <v>0.65</v>
      </c>
      <c r="I1272" t="n">
        <v>8</v>
      </c>
      <c r="J1272" t="n">
        <v>246.62</v>
      </c>
      <c r="K1272" t="n">
        <v>57.72</v>
      </c>
      <c r="L1272" t="n">
        <v>9</v>
      </c>
      <c r="M1272" t="n">
        <v>6</v>
      </c>
      <c r="N1272" t="n">
        <v>59.9</v>
      </c>
      <c r="O1272" t="n">
        <v>30650.8</v>
      </c>
      <c r="P1272" t="n">
        <v>76.5</v>
      </c>
      <c r="Q1272" t="n">
        <v>202.81</v>
      </c>
      <c r="R1272" t="n">
        <v>21.8</v>
      </c>
      <c r="S1272" t="n">
        <v>13.89</v>
      </c>
      <c r="T1272" t="n">
        <v>2259.9</v>
      </c>
      <c r="U1272" t="n">
        <v>0.64</v>
      </c>
      <c r="V1272" t="n">
        <v>0.75</v>
      </c>
      <c r="W1272" t="n">
        <v>0.65</v>
      </c>
      <c r="X1272" t="n">
        <v>0.13</v>
      </c>
      <c r="Y1272" t="n">
        <v>1</v>
      </c>
      <c r="Z1272" t="n">
        <v>10</v>
      </c>
    </row>
    <row r="1273">
      <c r="A1273" t="n">
        <v>33</v>
      </c>
      <c r="B1273" t="n">
        <v>120</v>
      </c>
      <c r="C1273" t="inlineStr">
        <is>
          <t xml:space="preserve">CONCLUIDO	</t>
        </is>
      </c>
      <c r="D1273" t="n">
        <v>12.2129</v>
      </c>
      <c r="E1273" t="n">
        <v>8.19</v>
      </c>
      <c r="F1273" t="n">
        <v>5.16</v>
      </c>
      <c r="G1273" t="n">
        <v>44.23</v>
      </c>
      <c r="H1273" t="n">
        <v>0.67</v>
      </c>
      <c r="I1273" t="n">
        <v>7</v>
      </c>
      <c r="J1273" t="n">
        <v>247.07</v>
      </c>
      <c r="K1273" t="n">
        <v>57.72</v>
      </c>
      <c r="L1273" t="n">
        <v>9.25</v>
      </c>
      <c r="M1273" t="n">
        <v>5</v>
      </c>
      <c r="N1273" t="n">
        <v>60.09</v>
      </c>
      <c r="O1273" t="n">
        <v>30705.66</v>
      </c>
      <c r="P1273" t="n">
        <v>76.23</v>
      </c>
      <c r="Q1273" t="n">
        <v>202.82</v>
      </c>
      <c r="R1273" t="n">
        <v>21.48</v>
      </c>
      <c r="S1273" t="n">
        <v>13.89</v>
      </c>
      <c r="T1273" t="n">
        <v>2106.17</v>
      </c>
      <c r="U1273" t="n">
        <v>0.65</v>
      </c>
      <c r="V1273" t="n">
        <v>0.75</v>
      </c>
      <c r="W1273" t="n">
        <v>0.65</v>
      </c>
      <c r="X1273" t="n">
        <v>0.12</v>
      </c>
      <c r="Y1273" t="n">
        <v>1</v>
      </c>
      <c r="Z1273" t="n">
        <v>10</v>
      </c>
    </row>
    <row r="1274">
      <c r="A1274" t="n">
        <v>34</v>
      </c>
      <c r="B1274" t="n">
        <v>120</v>
      </c>
      <c r="C1274" t="inlineStr">
        <is>
          <t xml:space="preserve">CONCLUIDO	</t>
        </is>
      </c>
      <c r="D1274" t="n">
        <v>12.222</v>
      </c>
      <c r="E1274" t="n">
        <v>8.18</v>
      </c>
      <c r="F1274" t="n">
        <v>5.15</v>
      </c>
      <c r="G1274" t="n">
        <v>44.18</v>
      </c>
      <c r="H1274" t="n">
        <v>0.68</v>
      </c>
      <c r="I1274" t="n">
        <v>7</v>
      </c>
      <c r="J1274" t="n">
        <v>247.51</v>
      </c>
      <c r="K1274" t="n">
        <v>57.72</v>
      </c>
      <c r="L1274" t="n">
        <v>9.5</v>
      </c>
      <c r="M1274" t="n">
        <v>5</v>
      </c>
      <c r="N1274" t="n">
        <v>60.29</v>
      </c>
      <c r="O1274" t="n">
        <v>30760.6</v>
      </c>
      <c r="P1274" t="n">
        <v>76.27</v>
      </c>
      <c r="Q1274" t="n">
        <v>202.81</v>
      </c>
      <c r="R1274" t="n">
        <v>21.28</v>
      </c>
      <c r="S1274" t="n">
        <v>13.89</v>
      </c>
      <c r="T1274" t="n">
        <v>2004.96</v>
      </c>
      <c r="U1274" t="n">
        <v>0.65</v>
      </c>
      <c r="V1274" t="n">
        <v>0.75</v>
      </c>
      <c r="W1274" t="n">
        <v>0.65</v>
      </c>
      <c r="X1274" t="n">
        <v>0.12</v>
      </c>
      <c r="Y1274" t="n">
        <v>1</v>
      </c>
      <c r="Z1274" t="n">
        <v>10</v>
      </c>
    </row>
    <row r="1275">
      <c r="A1275" t="n">
        <v>35</v>
      </c>
      <c r="B1275" t="n">
        <v>120</v>
      </c>
      <c r="C1275" t="inlineStr">
        <is>
          <t xml:space="preserve">CONCLUIDO	</t>
        </is>
      </c>
      <c r="D1275" t="n">
        <v>12.2166</v>
      </c>
      <c r="E1275" t="n">
        <v>8.19</v>
      </c>
      <c r="F1275" t="n">
        <v>5.16</v>
      </c>
      <c r="G1275" t="n">
        <v>44.21</v>
      </c>
      <c r="H1275" t="n">
        <v>0.7</v>
      </c>
      <c r="I1275" t="n">
        <v>7</v>
      </c>
      <c r="J1275" t="n">
        <v>247.96</v>
      </c>
      <c r="K1275" t="n">
        <v>57.72</v>
      </c>
      <c r="L1275" t="n">
        <v>9.75</v>
      </c>
      <c r="M1275" t="n">
        <v>5</v>
      </c>
      <c r="N1275" t="n">
        <v>60.48</v>
      </c>
      <c r="O1275" t="n">
        <v>30815.6</v>
      </c>
      <c r="P1275" t="n">
        <v>76.29000000000001</v>
      </c>
      <c r="Q1275" t="n">
        <v>202.81</v>
      </c>
      <c r="R1275" t="n">
        <v>21.36</v>
      </c>
      <c r="S1275" t="n">
        <v>13.89</v>
      </c>
      <c r="T1275" t="n">
        <v>2046.57</v>
      </c>
      <c r="U1275" t="n">
        <v>0.65</v>
      </c>
      <c r="V1275" t="n">
        <v>0.75</v>
      </c>
      <c r="W1275" t="n">
        <v>0.65</v>
      </c>
      <c r="X1275" t="n">
        <v>0.12</v>
      </c>
      <c r="Y1275" t="n">
        <v>1</v>
      </c>
      <c r="Z1275" t="n">
        <v>10</v>
      </c>
    </row>
    <row r="1276">
      <c r="A1276" t="n">
        <v>36</v>
      </c>
      <c r="B1276" t="n">
        <v>120</v>
      </c>
      <c r="C1276" t="inlineStr">
        <is>
          <t xml:space="preserve">CONCLUIDO	</t>
        </is>
      </c>
      <c r="D1276" t="n">
        <v>12.2158</v>
      </c>
      <c r="E1276" t="n">
        <v>8.19</v>
      </c>
      <c r="F1276" t="n">
        <v>5.16</v>
      </c>
      <c r="G1276" t="n">
        <v>44.21</v>
      </c>
      <c r="H1276" t="n">
        <v>0.72</v>
      </c>
      <c r="I1276" t="n">
        <v>7</v>
      </c>
      <c r="J1276" t="n">
        <v>248.4</v>
      </c>
      <c r="K1276" t="n">
        <v>57.72</v>
      </c>
      <c r="L1276" t="n">
        <v>10</v>
      </c>
      <c r="M1276" t="n">
        <v>5</v>
      </c>
      <c r="N1276" t="n">
        <v>60.68</v>
      </c>
      <c r="O1276" t="n">
        <v>30870.67</v>
      </c>
      <c r="P1276" t="n">
        <v>76.37</v>
      </c>
      <c r="Q1276" t="n">
        <v>202.82</v>
      </c>
      <c r="R1276" t="n">
        <v>21.38</v>
      </c>
      <c r="S1276" t="n">
        <v>13.89</v>
      </c>
      <c r="T1276" t="n">
        <v>2055.57</v>
      </c>
      <c r="U1276" t="n">
        <v>0.65</v>
      </c>
      <c r="V1276" t="n">
        <v>0.75</v>
      </c>
      <c r="W1276" t="n">
        <v>0.65</v>
      </c>
      <c r="X1276" t="n">
        <v>0.12</v>
      </c>
      <c r="Y1276" t="n">
        <v>1</v>
      </c>
      <c r="Z1276" t="n">
        <v>10</v>
      </c>
    </row>
    <row r="1277">
      <c r="A1277" t="n">
        <v>37</v>
      </c>
      <c r="B1277" t="n">
        <v>120</v>
      </c>
      <c r="C1277" t="inlineStr">
        <is>
          <t xml:space="preserve">CONCLUIDO	</t>
        </is>
      </c>
      <c r="D1277" t="n">
        <v>12.22</v>
      </c>
      <c r="E1277" t="n">
        <v>8.18</v>
      </c>
      <c r="F1277" t="n">
        <v>5.16</v>
      </c>
      <c r="G1277" t="n">
        <v>44.19</v>
      </c>
      <c r="H1277" t="n">
        <v>0.73</v>
      </c>
      <c r="I1277" t="n">
        <v>7</v>
      </c>
      <c r="J1277" t="n">
        <v>248.85</v>
      </c>
      <c r="K1277" t="n">
        <v>57.72</v>
      </c>
      <c r="L1277" t="n">
        <v>10.25</v>
      </c>
      <c r="M1277" t="n">
        <v>5</v>
      </c>
      <c r="N1277" t="n">
        <v>60.88</v>
      </c>
      <c r="O1277" t="n">
        <v>30925.82</v>
      </c>
      <c r="P1277" t="n">
        <v>75.91</v>
      </c>
      <c r="Q1277" t="n">
        <v>202.81</v>
      </c>
      <c r="R1277" t="n">
        <v>21.27</v>
      </c>
      <c r="S1277" t="n">
        <v>13.89</v>
      </c>
      <c r="T1277" t="n">
        <v>2001.67</v>
      </c>
      <c r="U1277" t="n">
        <v>0.65</v>
      </c>
      <c r="V1277" t="n">
        <v>0.75</v>
      </c>
      <c r="W1277" t="n">
        <v>0.65</v>
      </c>
      <c r="X1277" t="n">
        <v>0.12</v>
      </c>
      <c r="Y1277" t="n">
        <v>1</v>
      </c>
      <c r="Z1277" t="n">
        <v>10</v>
      </c>
    </row>
    <row r="1278">
      <c r="A1278" t="n">
        <v>38</v>
      </c>
      <c r="B1278" t="n">
        <v>120</v>
      </c>
      <c r="C1278" t="inlineStr">
        <is>
          <t xml:space="preserve">CONCLUIDO	</t>
        </is>
      </c>
      <c r="D1278" t="n">
        <v>12.2034</v>
      </c>
      <c r="E1278" t="n">
        <v>8.19</v>
      </c>
      <c r="F1278" t="n">
        <v>5.17</v>
      </c>
      <c r="G1278" t="n">
        <v>44.29</v>
      </c>
      <c r="H1278" t="n">
        <v>0.75</v>
      </c>
      <c r="I1278" t="n">
        <v>7</v>
      </c>
      <c r="J1278" t="n">
        <v>249.3</v>
      </c>
      <c r="K1278" t="n">
        <v>57.72</v>
      </c>
      <c r="L1278" t="n">
        <v>10.5</v>
      </c>
      <c r="M1278" t="n">
        <v>5</v>
      </c>
      <c r="N1278" t="n">
        <v>61.07</v>
      </c>
      <c r="O1278" t="n">
        <v>30981.04</v>
      </c>
      <c r="P1278" t="n">
        <v>75.86</v>
      </c>
      <c r="Q1278" t="n">
        <v>202.81</v>
      </c>
      <c r="R1278" t="n">
        <v>21.62</v>
      </c>
      <c r="S1278" t="n">
        <v>13.89</v>
      </c>
      <c r="T1278" t="n">
        <v>2174.32</v>
      </c>
      <c r="U1278" t="n">
        <v>0.64</v>
      </c>
      <c r="V1278" t="n">
        <v>0.75</v>
      </c>
      <c r="W1278" t="n">
        <v>0.65</v>
      </c>
      <c r="X1278" t="n">
        <v>0.13</v>
      </c>
      <c r="Y1278" t="n">
        <v>1</v>
      </c>
      <c r="Z1278" t="n">
        <v>10</v>
      </c>
    </row>
    <row r="1279">
      <c r="A1279" t="n">
        <v>39</v>
      </c>
      <c r="B1279" t="n">
        <v>120</v>
      </c>
      <c r="C1279" t="inlineStr">
        <is>
          <t xml:space="preserve">CONCLUIDO	</t>
        </is>
      </c>
      <c r="D1279" t="n">
        <v>12.2034</v>
      </c>
      <c r="E1279" t="n">
        <v>8.19</v>
      </c>
      <c r="F1279" t="n">
        <v>5.17</v>
      </c>
      <c r="G1279" t="n">
        <v>44.29</v>
      </c>
      <c r="H1279" t="n">
        <v>0.77</v>
      </c>
      <c r="I1279" t="n">
        <v>7</v>
      </c>
      <c r="J1279" t="n">
        <v>249.75</v>
      </c>
      <c r="K1279" t="n">
        <v>57.72</v>
      </c>
      <c r="L1279" t="n">
        <v>10.75</v>
      </c>
      <c r="M1279" t="n">
        <v>5</v>
      </c>
      <c r="N1279" t="n">
        <v>61.27</v>
      </c>
      <c r="O1279" t="n">
        <v>31036.33</v>
      </c>
      <c r="P1279" t="n">
        <v>75.61</v>
      </c>
      <c r="Q1279" t="n">
        <v>202.81</v>
      </c>
      <c r="R1279" t="n">
        <v>21.7</v>
      </c>
      <c r="S1279" t="n">
        <v>13.89</v>
      </c>
      <c r="T1279" t="n">
        <v>2214.52</v>
      </c>
      <c r="U1279" t="n">
        <v>0.64</v>
      </c>
      <c r="V1279" t="n">
        <v>0.75</v>
      </c>
      <c r="W1279" t="n">
        <v>0.65</v>
      </c>
      <c r="X1279" t="n">
        <v>0.13</v>
      </c>
      <c r="Y1279" t="n">
        <v>1</v>
      </c>
      <c r="Z1279" t="n">
        <v>10</v>
      </c>
    </row>
    <row r="1280">
      <c r="A1280" t="n">
        <v>40</v>
      </c>
      <c r="B1280" t="n">
        <v>120</v>
      </c>
      <c r="C1280" t="inlineStr">
        <is>
          <t xml:space="preserve">CONCLUIDO	</t>
        </is>
      </c>
      <c r="D1280" t="n">
        <v>12.3123</v>
      </c>
      <c r="E1280" t="n">
        <v>8.119999999999999</v>
      </c>
      <c r="F1280" t="n">
        <v>5.14</v>
      </c>
      <c r="G1280" t="n">
        <v>51.4</v>
      </c>
      <c r="H1280" t="n">
        <v>0.78</v>
      </c>
      <c r="I1280" t="n">
        <v>6</v>
      </c>
      <c r="J1280" t="n">
        <v>250.2</v>
      </c>
      <c r="K1280" t="n">
        <v>57.72</v>
      </c>
      <c r="L1280" t="n">
        <v>11</v>
      </c>
      <c r="M1280" t="n">
        <v>4</v>
      </c>
      <c r="N1280" t="n">
        <v>61.47</v>
      </c>
      <c r="O1280" t="n">
        <v>31091.69</v>
      </c>
      <c r="P1280" t="n">
        <v>75.17</v>
      </c>
      <c r="Q1280" t="n">
        <v>202.81</v>
      </c>
      <c r="R1280" t="n">
        <v>20.68</v>
      </c>
      <c r="S1280" t="n">
        <v>13.89</v>
      </c>
      <c r="T1280" t="n">
        <v>1712.08</v>
      </c>
      <c r="U1280" t="n">
        <v>0.67</v>
      </c>
      <c r="V1280" t="n">
        <v>0.75</v>
      </c>
      <c r="W1280" t="n">
        <v>0.65</v>
      </c>
      <c r="X1280" t="n">
        <v>0.1</v>
      </c>
      <c r="Y1280" t="n">
        <v>1</v>
      </c>
      <c r="Z1280" t="n">
        <v>10</v>
      </c>
    </row>
    <row r="1281">
      <c r="A1281" t="n">
        <v>41</v>
      </c>
      <c r="B1281" t="n">
        <v>120</v>
      </c>
      <c r="C1281" t="inlineStr">
        <is>
          <t xml:space="preserve">CONCLUIDO	</t>
        </is>
      </c>
      <c r="D1281" t="n">
        <v>12.3148</v>
      </c>
      <c r="E1281" t="n">
        <v>8.119999999999999</v>
      </c>
      <c r="F1281" t="n">
        <v>5.14</v>
      </c>
      <c r="G1281" t="n">
        <v>51.38</v>
      </c>
      <c r="H1281" t="n">
        <v>0.8</v>
      </c>
      <c r="I1281" t="n">
        <v>6</v>
      </c>
      <c r="J1281" t="n">
        <v>250.65</v>
      </c>
      <c r="K1281" t="n">
        <v>57.72</v>
      </c>
      <c r="L1281" t="n">
        <v>11.25</v>
      </c>
      <c r="M1281" t="n">
        <v>4</v>
      </c>
      <c r="N1281" t="n">
        <v>61.67</v>
      </c>
      <c r="O1281" t="n">
        <v>31147.12</v>
      </c>
      <c r="P1281" t="n">
        <v>75.15000000000001</v>
      </c>
      <c r="Q1281" t="n">
        <v>202.81</v>
      </c>
      <c r="R1281" t="n">
        <v>20.82</v>
      </c>
      <c r="S1281" t="n">
        <v>13.89</v>
      </c>
      <c r="T1281" t="n">
        <v>1777.99</v>
      </c>
      <c r="U1281" t="n">
        <v>0.67</v>
      </c>
      <c r="V1281" t="n">
        <v>0.75</v>
      </c>
      <c r="W1281" t="n">
        <v>0.64</v>
      </c>
      <c r="X1281" t="n">
        <v>0.1</v>
      </c>
      <c r="Y1281" t="n">
        <v>1</v>
      </c>
      <c r="Z1281" t="n">
        <v>10</v>
      </c>
    </row>
    <row r="1282">
      <c r="A1282" t="n">
        <v>42</v>
      </c>
      <c r="B1282" t="n">
        <v>120</v>
      </c>
      <c r="C1282" t="inlineStr">
        <is>
          <t xml:space="preserve">CONCLUIDO	</t>
        </is>
      </c>
      <c r="D1282" t="n">
        <v>12.3174</v>
      </c>
      <c r="E1282" t="n">
        <v>8.119999999999999</v>
      </c>
      <c r="F1282" t="n">
        <v>5.14</v>
      </c>
      <c r="G1282" t="n">
        <v>51.36</v>
      </c>
      <c r="H1282" t="n">
        <v>0.8100000000000001</v>
      </c>
      <c r="I1282" t="n">
        <v>6</v>
      </c>
      <c r="J1282" t="n">
        <v>251.1</v>
      </c>
      <c r="K1282" t="n">
        <v>57.72</v>
      </c>
      <c r="L1282" t="n">
        <v>11.5</v>
      </c>
      <c r="M1282" t="n">
        <v>4</v>
      </c>
      <c r="N1282" t="n">
        <v>61.87</v>
      </c>
      <c r="O1282" t="n">
        <v>31202.63</v>
      </c>
      <c r="P1282" t="n">
        <v>75.03</v>
      </c>
      <c r="Q1282" t="n">
        <v>202.84</v>
      </c>
      <c r="R1282" t="n">
        <v>20.81</v>
      </c>
      <c r="S1282" t="n">
        <v>13.89</v>
      </c>
      <c r="T1282" t="n">
        <v>1774.64</v>
      </c>
      <c r="U1282" t="n">
        <v>0.67</v>
      </c>
      <c r="V1282" t="n">
        <v>0.75</v>
      </c>
      <c r="W1282" t="n">
        <v>0.64</v>
      </c>
      <c r="X1282" t="n">
        <v>0.1</v>
      </c>
      <c r="Y1282" t="n">
        <v>1</v>
      </c>
      <c r="Z1282" t="n">
        <v>10</v>
      </c>
    </row>
    <row r="1283">
      <c r="A1283" t="n">
        <v>43</v>
      </c>
      <c r="B1283" t="n">
        <v>120</v>
      </c>
      <c r="C1283" t="inlineStr">
        <is>
          <t xml:space="preserve">CONCLUIDO	</t>
        </is>
      </c>
      <c r="D1283" t="n">
        <v>12.3296</v>
      </c>
      <c r="E1283" t="n">
        <v>8.109999999999999</v>
      </c>
      <c r="F1283" t="n">
        <v>5.13</v>
      </c>
      <c r="G1283" t="n">
        <v>51.28</v>
      </c>
      <c r="H1283" t="n">
        <v>0.83</v>
      </c>
      <c r="I1283" t="n">
        <v>6</v>
      </c>
      <c r="J1283" t="n">
        <v>251.55</v>
      </c>
      <c r="K1283" t="n">
        <v>57.72</v>
      </c>
      <c r="L1283" t="n">
        <v>11.75</v>
      </c>
      <c r="M1283" t="n">
        <v>4</v>
      </c>
      <c r="N1283" t="n">
        <v>62.07</v>
      </c>
      <c r="O1283" t="n">
        <v>31258.21</v>
      </c>
      <c r="P1283" t="n">
        <v>74.81</v>
      </c>
      <c r="Q1283" t="n">
        <v>202.83</v>
      </c>
      <c r="R1283" t="n">
        <v>20.46</v>
      </c>
      <c r="S1283" t="n">
        <v>13.89</v>
      </c>
      <c r="T1283" t="n">
        <v>1597.71</v>
      </c>
      <c r="U1283" t="n">
        <v>0.68</v>
      </c>
      <c r="V1283" t="n">
        <v>0.75</v>
      </c>
      <c r="W1283" t="n">
        <v>0.65</v>
      </c>
      <c r="X1283" t="n">
        <v>0.09</v>
      </c>
      <c r="Y1283" t="n">
        <v>1</v>
      </c>
      <c r="Z1283" t="n">
        <v>10</v>
      </c>
    </row>
    <row r="1284">
      <c r="A1284" t="n">
        <v>44</v>
      </c>
      <c r="B1284" t="n">
        <v>120</v>
      </c>
      <c r="C1284" t="inlineStr">
        <is>
          <t xml:space="preserve">CONCLUIDO	</t>
        </is>
      </c>
      <c r="D1284" t="n">
        <v>12.3144</v>
      </c>
      <c r="E1284" t="n">
        <v>8.119999999999999</v>
      </c>
      <c r="F1284" t="n">
        <v>5.14</v>
      </c>
      <c r="G1284" t="n">
        <v>51.38</v>
      </c>
      <c r="H1284" t="n">
        <v>0.85</v>
      </c>
      <c r="I1284" t="n">
        <v>6</v>
      </c>
      <c r="J1284" t="n">
        <v>252</v>
      </c>
      <c r="K1284" t="n">
        <v>57.72</v>
      </c>
      <c r="L1284" t="n">
        <v>12</v>
      </c>
      <c r="M1284" t="n">
        <v>4</v>
      </c>
      <c r="N1284" t="n">
        <v>62.27</v>
      </c>
      <c r="O1284" t="n">
        <v>31313.87</v>
      </c>
      <c r="P1284" t="n">
        <v>74.79000000000001</v>
      </c>
      <c r="Q1284" t="n">
        <v>202.81</v>
      </c>
      <c r="R1284" t="n">
        <v>20.7</v>
      </c>
      <c r="S1284" t="n">
        <v>13.89</v>
      </c>
      <c r="T1284" t="n">
        <v>1718.92</v>
      </c>
      <c r="U1284" t="n">
        <v>0.67</v>
      </c>
      <c r="V1284" t="n">
        <v>0.75</v>
      </c>
      <c r="W1284" t="n">
        <v>0.65</v>
      </c>
      <c r="X1284" t="n">
        <v>0.1</v>
      </c>
      <c r="Y1284" t="n">
        <v>1</v>
      </c>
      <c r="Z1284" t="n">
        <v>10</v>
      </c>
    </row>
    <row r="1285">
      <c r="A1285" t="n">
        <v>45</v>
      </c>
      <c r="B1285" t="n">
        <v>120</v>
      </c>
      <c r="C1285" t="inlineStr">
        <is>
          <t xml:space="preserve">CONCLUIDO	</t>
        </is>
      </c>
      <c r="D1285" t="n">
        <v>12.3115</v>
      </c>
      <c r="E1285" t="n">
        <v>8.119999999999999</v>
      </c>
      <c r="F1285" t="n">
        <v>5.14</v>
      </c>
      <c r="G1285" t="n">
        <v>51.4</v>
      </c>
      <c r="H1285" t="n">
        <v>0.86</v>
      </c>
      <c r="I1285" t="n">
        <v>6</v>
      </c>
      <c r="J1285" t="n">
        <v>252.45</v>
      </c>
      <c r="K1285" t="n">
        <v>57.72</v>
      </c>
      <c r="L1285" t="n">
        <v>12.25</v>
      </c>
      <c r="M1285" t="n">
        <v>4</v>
      </c>
      <c r="N1285" t="n">
        <v>62.48</v>
      </c>
      <c r="O1285" t="n">
        <v>31369.6</v>
      </c>
      <c r="P1285" t="n">
        <v>74.83</v>
      </c>
      <c r="Q1285" t="n">
        <v>202.81</v>
      </c>
      <c r="R1285" t="n">
        <v>20.75</v>
      </c>
      <c r="S1285" t="n">
        <v>13.89</v>
      </c>
      <c r="T1285" t="n">
        <v>1744.03</v>
      </c>
      <c r="U1285" t="n">
        <v>0.67</v>
      </c>
      <c r="V1285" t="n">
        <v>0.75</v>
      </c>
      <c r="W1285" t="n">
        <v>0.65</v>
      </c>
      <c r="X1285" t="n">
        <v>0.1</v>
      </c>
      <c r="Y1285" t="n">
        <v>1</v>
      </c>
      <c r="Z1285" t="n">
        <v>10</v>
      </c>
    </row>
    <row r="1286">
      <c r="A1286" t="n">
        <v>46</v>
      </c>
      <c r="B1286" t="n">
        <v>120</v>
      </c>
      <c r="C1286" t="inlineStr">
        <is>
          <t xml:space="preserve">CONCLUIDO	</t>
        </is>
      </c>
      <c r="D1286" t="n">
        <v>12.3165</v>
      </c>
      <c r="E1286" t="n">
        <v>8.119999999999999</v>
      </c>
      <c r="F1286" t="n">
        <v>5.14</v>
      </c>
      <c r="G1286" t="n">
        <v>51.37</v>
      </c>
      <c r="H1286" t="n">
        <v>0.88</v>
      </c>
      <c r="I1286" t="n">
        <v>6</v>
      </c>
      <c r="J1286" t="n">
        <v>252.9</v>
      </c>
      <c r="K1286" t="n">
        <v>57.72</v>
      </c>
      <c r="L1286" t="n">
        <v>12.5</v>
      </c>
      <c r="M1286" t="n">
        <v>4</v>
      </c>
      <c r="N1286" t="n">
        <v>62.68</v>
      </c>
      <c r="O1286" t="n">
        <v>31425.4</v>
      </c>
      <c r="P1286" t="n">
        <v>74.63</v>
      </c>
      <c r="Q1286" t="n">
        <v>202.81</v>
      </c>
      <c r="R1286" t="n">
        <v>20.68</v>
      </c>
      <c r="S1286" t="n">
        <v>13.89</v>
      </c>
      <c r="T1286" t="n">
        <v>1710.19</v>
      </c>
      <c r="U1286" t="n">
        <v>0.67</v>
      </c>
      <c r="V1286" t="n">
        <v>0.75</v>
      </c>
      <c r="W1286" t="n">
        <v>0.65</v>
      </c>
      <c r="X1286" t="n">
        <v>0.1</v>
      </c>
      <c r="Y1286" t="n">
        <v>1</v>
      </c>
      <c r="Z1286" t="n">
        <v>10</v>
      </c>
    </row>
    <row r="1287">
      <c r="A1287" t="n">
        <v>47</v>
      </c>
      <c r="B1287" t="n">
        <v>120</v>
      </c>
      <c r="C1287" t="inlineStr">
        <is>
          <t xml:space="preserve">CONCLUIDO	</t>
        </is>
      </c>
      <c r="D1287" t="n">
        <v>12.3157</v>
      </c>
      <c r="E1287" t="n">
        <v>8.119999999999999</v>
      </c>
      <c r="F1287" t="n">
        <v>5.14</v>
      </c>
      <c r="G1287" t="n">
        <v>51.38</v>
      </c>
      <c r="H1287" t="n">
        <v>0.9</v>
      </c>
      <c r="I1287" t="n">
        <v>6</v>
      </c>
      <c r="J1287" t="n">
        <v>253.35</v>
      </c>
      <c r="K1287" t="n">
        <v>57.72</v>
      </c>
      <c r="L1287" t="n">
        <v>12.75</v>
      </c>
      <c r="M1287" t="n">
        <v>4</v>
      </c>
      <c r="N1287" t="n">
        <v>62.88</v>
      </c>
      <c r="O1287" t="n">
        <v>31481.28</v>
      </c>
      <c r="P1287" t="n">
        <v>74.5</v>
      </c>
      <c r="Q1287" t="n">
        <v>202.81</v>
      </c>
      <c r="R1287" t="n">
        <v>20.74</v>
      </c>
      <c r="S1287" t="n">
        <v>13.89</v>
      </c>
      <c r="T1287" t="n">
        <v>1740.27</v>
      </c>
      <c r="U1287" t="n">
        <v>0.67</v>
      </c>
      <c r="V1287" t="n">
        <v>0.75</v>
      </c>
      <c r="W1287" t="n">
        <v>0.65</v>
      </c>
      <c r="X1287" t="n">
        <v>0.1</v>
      </c>
      <c r="Y1287" t="n">
        <v>1</v>
      </c>
      <c r="Z1287" t="n">
        <v>10</v>
      </c>
    </row>
    <row r="1288">
      <c r="A1288" t="n">
        <v>48</v>
      </c>
      <c r="B1288" t="n">
        <v>120</v>
      </c>
      <c r="C1288" t="inlineStr">
        <is>
          <t xml:space="preserve">CONCLUIDO	</t>
        </is>
      </c>
      <c r="D1288" t="n">
        <v>12.3174</v>
      </c>
      <c r="E1288" t="n">
        <v>8.119999999999999</v>
      </c>
      <c r="F1288" t="n">
        <v>5.14</v>
      </c>
      <c r="G1288" t="n">
        <v>51.36</v>
      </c>
      <c r="H1288" t="n">
        <v>0.91</v>
      </c>
      <c r="I1288" t="n">
        <v>6</v>
      </c>
      <c r="J1288" t="n">
        <v>253.81</v>
      </c>
      <c r="K1288" t="n">
        <v>57.72</v>
      </c>
      <c r="L1288" t="n">
        <v>13</v>
      </c>
      <c r="M1288" t="n">
        <v>4</v>
      </c>
      <c r="N1288" t="n">
        <v>63.08</v>
      </c>
      <c r="O1288" t="n">
        <v>31537.23</v>
      </c>
      <c r="P1288" t="n">
        <v>74.20999999999999</v>
      </c>
      <c r="Q1288" t="n">
        <v>202.81</v>
      </c>
      <c r="R1288" t="n">
        <v>20.7</v>
      </c>
      <c r="S1288" t="n">
        <v>13.89</v>
      </c>
      <c r="T1288" t="n">
        <v>1719.31</v>
      </c>
      <c r="U1288" t="n">
        <v>0.67</v>
      </c>
      <c r="V1288" t="n">
        <v>0.75</v>
      </c>
      <c r="W1288" t="n">
        <v>0.65</v>
      </c>
      <c r="X1288" t="n">
        <v>0.1</v>
      </c>
      <c r="Y1288" t="n">
        <v>1</v>
      </c>
      <c r="Z1288" t="n">
        <v>10</v>
      </c>
    </row>
    <row r="1289">
      <c r="A1289" t="n">
        <v>49</v>
      </c>
      <c r="B1289" t="n">
        <v>120</v>
      </c>
      <c r="C1289" t="inlineStr">
        <is>
          <t xml:space="preserve">CONCLUIDO	</t>
        </is>
      </c>
      <c r="D1289" t="n">
        <v>12.4104</v>
      </c>
      <c r="E1289" t="n">
        <v>8.06</v>
      </c>
      <c r="F1289" t="n">
        <v>5.12</v>
      </c>
      <c r="G1289" t="n">
        <v>61.45</v>
      </c>
      <c r="H1289" t="n">
        <v>0.93</v>
      </c>
      <c r="I1289" t="n">
        <v>5</v>
      </c>
      <c r="J1289" t="n">
        <v>254.26</v>
      </c>
      <c r="K1289" t="n">
        <v>57.72</v>
      </c>
      <c r="L1289" t="n">
        <v>13.25</v>
      </c>
      <c r="M1289" t="n">
        <v>3</v>
      </c>
      <c r="N1289" t="n">
        <v>63.29</v>
      </c>
      <c r="O1289" t="n">
        <v>31593.26</v>
      </c>
      <c r="P1289" t="n">
        <v>73.81</v>
      </c>
      <c r="Q1289" t="n">
        <v>202.81</v>
      </c>
      <c r="R1289" t="n">
        <v>20.25</v>
      </c>
      <c r="S1289" t="n">
        <v>13.89</v>
      </c>
      <c r="T1289" t="n">
        <v>1501.78</v>
      </c>
      <c r="U1289" t="n">
        <v>0.6899999999999999</v>
      </c>
      <c r="V1289" t="n">
        <v>0.76</v>
      </c>
      <c r="W1289" t="n">
        <v>0.64</v>
      </c>
      <c r="X1289" t="n">
        <v>0.08</v>
      </c>
      <c r="Y1289" t="n">
        <v>1</v>
      </c>
      <c r="Z1289" t="n">
        <v>10</v>
      </c>
    </row>
    <row r="1290">
      <c r="A1290" t="n">
        <v>50</v>
      </c>
      <c r="B1290" t="n">
        <v>120</v>
      </c>
      <c r="C1290" t="inlineStr">
        <is>
          <t xml:space="preserve">CONCLUIDO	</t>
        </is>
      </c>
      <c r="D1290" t="n">
        <v>12.4074</v>
      </c>
      <c r="E1290" t="n">
        <v>8.06</v>
      </c>
      <c r="F1290" t="n">
        <v>5.12</v>
      </c>
      <c r="G1290" t="n">
        <v>61.48</v>
      </c>
      <c r="H1290" t="n">
        <v>0.9399999999999999</v>
      </c>
      <c r="I1290" t="n">
        <v>5</v>
      </c>
      <c r="J1290" t="n">
        <v>254.72</v>
      </c>
      <c r="K1290" t="n">
        <v>57.72</v>
      </c>
      <c r="L1290" t="n">
        <v>13.5</v>
      </c>
      <c r="M1290" t="n">
        <v>3</v>
      </c>
      <c r="N1290" t="n">
        <v>63.49</v>
      </c>
      <c r="O1290" t="n">
        <v>31649.36</v>
      </c>
      <c r="P1290" t="n">
        <v>73.76000000000001</v>
      </c>
      <c r="Q1290" t="n">
        <v>202.81</v>
      </c>
      <c r="R1290" t="n">
        <v>20.3</v>
      </c>
      <c r="S1290" t="n">
        <v>13.89</v>
      </c>
      <c r="T1290" t="n">
        <v>1525.2</v>
      </c>
      <c r="U1290" t="n">
        <v>0.68</v>
      </c>
      <c r="V1290" t="n">
        <v>0.76</v>
      </c>
      <c r="W1290" t="n">
        <v>0.65</v>
      </c>
      <c r="X1290" t="n">
        <v>0.09</v>
      </c>
      <c r="Y1290" t="n">
        <v>1</v>
      </c>
      <c r="Z1290" t="n">
        <v>10</v>
      </c>
    </row>
    <row r="1291">
      <c r="A1291" t="n">
        <v>51</v>
      </c>
      <c r="B1291" t="n">
        <v>120</v>
      </c>
      <c r="C1291" t="inlineStr">
        <is>
          <t xml:space="preserve">CONCLUIDO	</t>
        </is>
      </c>
      <c r="D1291" t="n">
        <v>12.4074</v>
      </c>
      <c r="E1291" t="n">
        <v>8.06</v>
      </c>
      <c r="F1291" t="n">
        <v>5.12</v>
      </c>
      <c r="G1291" t="n">
        <v>61.48</v>
      </c>
      <c r="H1291" t="n">
        <v>0.96</v>
      </c>
      <c r="I1291" t="n">
        <v>5</v>
      </c>
      <c r="J1291" t="n">
        <v>255.17</v>
      </c>
      <c r="K1291" t="n">
        <v>57.72</v>
      </c>
      <c r="L1291" t="n">
        <v>13.75</v>
      </c>
      <c r="M1291" t="n">
        <v>3</v>
      </c>
      <c r="N1291" t="n">
        <v>63.7</v>
      </c>
      <c r="O1291" t="n">
        <v>31705.54</v>
      </c>
      <c r="P1291" t="n">
        <v>73.72</v>
      </c>
      <c r="Q1291" t="n">
        <v>202.81</v>
      </c>
      <c r="R1291" t="n">
        <v>20.23</v>
      </c>
      <c r="S1291" t="n">
        <v>13.89</v>
      </c>
      <c r="T1291" t="n">
        <v>1490.42</v>
      </c>
      <c r="U1291" t="n">
        <v>0.6899999999999999</v>
      </c>
      <c r="V1291" t="n">
        <v>0.76</v>
      </c>
      <c r="W1291" t="n">
        <v>0.65</v>
      </c>
      <c r="X1291" t="n">
        <v>0.09</v>
      </c>
      <c r="Y1291" t="n">
        <v>1</v>
      </c>
      <c r="Z1291" t="n">
        <v>10</v>
      </c>
    </row>
    <row r="1292">
      <c r="A1292" t="n">
        <v>52</v>
      </c>
      <c r="B1292" t="n">
        <v>120</v>
      </c>
      <c r="C1292" t="inlineStr">
        <is>
          <t xml:space="preserve">CONCLUIDO	</t>
        </is>
      </c>
      <c r="D1292" t="n">
        <v>12.4134</v>
      </c>
      <c r="E1292" t="n">
        <v>8.06</v>
      </c>
      <c r="F1292" t="n">
        <v>5.12</v>
      </c>
      <c r="G1292" t="n">
        <v>61.43</v>
      </c>
      <c r="H1292" t="n">
        <v>0.97</v>
      </c>
      <c r="I1292" t="n">
        <v>5</v>
      </c>
      <c r="J1292" t="n">
        <v>255.63</v>
      </c>
      <c r="K1292" t="n">
        <v>57.72</v>
      </c>
      <c r="L1292" t="n">
        <v>14</v>
      </c>
      <c r="M1292" t="n">
        <v>3</v>
      </c>
      <c r="N1292" t="n">
        <v>63.91</v>
      </c>
      <c r="O1292" t="n">
        <v>31761.8</v>
      </c>
      <c r="P1292" t="n">
        <v>73.51000000000001</v>
      </c>
      <c r="Q1292" t="n">
        <v>202.81</v>
      </c>
      <c r="R1292" t="n">
        <v>20.18</v>
      </c>
      <c r="S1292" t="n">
        <v>13.89</v>
      </c>
      <c r="T1292" t="n">
        <v>1464.52</v>
      </c>
      <c r="U1292" t="n">
        <v>0.6899999999999999</v>
      </c>
      <c r="V1292" t="n">
        <v>0.76</v>
      </c>
      <c r="W1292" t="n">
        <v>0.64</v>
      </c>
      <c r="X1292" t="n">
        <v>0.08</v>
      </c>
      <c r="Y1292" t="n">
        <v>1</v>
      </c>
      <c r="Z1292" t="n">
        <v>10</v>
      </c>
    </row>
    <row r="1293">
      <c r="A1293" t="n">
        <v>53</v>
      </c>
      <c r="B1293" t="n">
        <v>120</v>
      </c>
      <c r="C1293" t="inlineStr">
        <is>
          <t xml:space="preserve">CONCLUIDO	</t>
        </is>
      </c>
      <c r="D1293" t="n">
        <v>12.4172</v>
      </c>
      <c r="E1293" t="n">
        <v>8.050000000000001</v>
      </c>
      <c r="F1293" t="n">
        <v>5.12</v>
      </c>
      <c r="G1293" t="n">
        <v>61.4</v>
      </c>
      <c r="H1293" t="n">
        <v>0.99</v>
      </c>
      <c r="I1293" t="n">
        <v>5</v>
      </c>
      <c r="J1293" t="n">
        <v>256.09</v>
      </c>
      <c r="K1293" t="n">
        <v>57.72</v>
      </c>
      <c r="L1293" t="n">
        <v>14.25</v>
      </c>
      <c r="M1293" t="n">
        <v>3</v>
      </c>
      <c r="N1293" t="n">
        <v>64.11</v>
      </c>
      <c r="O1293" t="n">
        <v>31818.13</v>
      </c>
      <c r="P1293" t="n">
        <v>73.43000000000001</v>
      </c>
      <c r="Q1293" t="n">
        <v>202.81</v>
      </c>
      <c r="R1293" t="n">
        <v>20.15</v>
      </c>
      <c r="S1293" t="n">
        <v>13.89</v>
      </c>
      <c r="T1293" t="n">
        <v>1451.55</v>
      </c>
      <c r="U1293" t="n">
        <v>0.6899999999999999</v>
      </c>
      <c r="V1293" t="n">
        <v>0.76</v>
      </c>
      <c r="W1293" t="n">
        <v>0.64</v>
      </c>
      <c r="X1293" t="n">
        <v>0.08</v>
      </c>
      <c r="Y1293" t="n">
        <v>1</v>
      </c>
      <c r="Z1293" t="n">
        <v>10</v>
      </c>
    </row>
    <row r="1294">
      <c r="A1294" t="n">
        <v>54</v>
      </c>
      <c r="B1294" t="n">
        <v>120</v>
      </c>
      <c r="C1294" t="inlineStr">
        <is>
          <t xml:space="preserve">CONCLUIDO	</t>
        </is>
      </c>
      <c r="D1294" t="n">
        <v>12.4121</v>
      </c>
      <c r="E1294" t="n">
        <v>8.06</v>
      </c>
      <c r="F1294" t="n">
        <v>5.12</v>
      </c>
      <c r="G1294" t="n">
        <v>61.44</v>
      </c>
      <c r="H1294" t="n">
        <v>1.01</v>
      </c>
      <c r="I1294" t="n">
        <v>5</v>
      </c>
      <c r="J1294" t="n">
        <v>256.54</v>
      </c>
      <c r="K1294" t="n">
        <v>57.72</v>
      </c>
      <c r="L1294" t="n">
        <v>14.5</v>
      </c>
      <c r="M1294" t="n">
        <v>3</v>
      </c>
      <c r="N1294" t="n">
        <v>64.31999999999999</v>
      </c>
      <c r="O1294" t="n">
        <v>31874.54</v>
      </c>
      <c r="P1294" t="n">
        <v>73.73</v>
      </c>
      <c r="Q1294" t="n">
        <v>202.81</v>
      </c>
      <c r="R1294" t="n">
        <v>20.15</v>
      </c>
      <c r="S1294" t="n">
        <v>13.89</v>
      </c>
      <c r="T1294" t="n">
        <v>1451.61</v>
      </c>
      <c r="U1294" t="n">
        <v>0.6899999999999999</v>
      </c>
      <c r="V1294" t="n">
        <v>0.76</v>
      </c>
      <c r="W1294" t="n">
        <v>0.65</v>
      </c>
      <c r="X1294" t="n">
        <v>0.08</v>
      </c>
      <c r="Y1294" t="n">
        <v>1</v>
      </c>
      <c r="Z1294" t="n">
        <v>10</v>
      </c>
    </row>
    <row r="1295">
      <c r="A1295" t="n">
        <v>55</v>
      </c>
      <c r="B1295" t="n">
        <v>120</v>
      </c>
      <c r="C1295" t="inlineStr">
        <is>
          <t xml:space="preserve">CONCLUIDO	</t>
        </is>
      </c>
      <c r="D1295" t="n">
        <v>12.3988</v>
      </c>
      <c r="E1295" t="n">
        <v>8.07</v>
      </c>
      <c r="F1295" t="n">
        <v>5.13</v>
      </c>
      <c r="G1295" t="n">
        <v>61.54</v>
      </c>
      <c r="H1295" t="n">
        <v>1.02</v>
      </c>
      <c r="I1295" t="n">
        <v>5</v>
      </c>
      <c r="J1295" t="n">
        <v>257</v>
      </c>
      <c r="K1295" t="n">
        <v>57.72</v>
      </c>
      <c r="L1295" t="n">
        <v>14.75</v>
      </c>
      <c r="M1295" t="n">
        <v>3</v>
      </c>
      <c r="N1295" t="n">
        <v>64.53</v>
      </c>
      <c r="O1295" t="n">
        <v>31931.15</v>
      </c>
      <c r="P1295" t="n">
        <v>73.76000000000001</v>
      </c>
      <c r="Q1295" t="n">
        <v>202.81</v>
      </c>
      <c r="R1295" t="n">
        <v>20.42</v>
      </c>
      <c r="S1295" t="n">
        <v>13.89</v>
      </c>
      <c r="T1295" t="n">
        <v>1583.14</v>
      </c>
      <c r="U1295" t="n">
        <v>0.68</v>
      </c>
      <c r="V1295" t="n">
        <v>0.75</v>
      </c>
      <c r="W1295" t="n">
        <v>0.65</v>
      </c>
      <c r="X1295" t="n">
        <v>0.09</v>
      </c>
      <c r="Y1295" t="n">
        <v>1</v>
      </c>
      <c r="Z1295" t="n">
        <v>10</v>
      </c>
    </row>
    <row r="1296">
      <c r="A1296" t="n">
        <v>56</v>
      </c>
      <c r="B1296" t="n">
        <v>120</v>
      </c>
      <c r="C1296" t="inlineStr">
        <is>
          <t xml:space="preserve">CONCLUIDO	</t>
        </is>
      </c>
      <c r="D1296" t="n">
        <v>12.4078</v>
      </c>
      <c r="E1296" t="n">
        <v>8.06</v>
      </c>
      <c r="F1296" t="n">
        <v>5.12</v>
      </c>
      <c r="G1296" t="n">
        <v>61.47</v>
      </c>
      <c r="H1296" t="n">
        <v>1.04</v>
      </c>
      <c r="I1296" t="n">
        <v>5</v>
      </c>
      <c r="J1296" t="n">
        <v>257.46</v>
      </c>
      <c r="K1296" t="n">
        <v>57.72</v>
      </c>
      <c r="L1296" t="n">
        <v>15</v>
      </c>
      <c r="M1296" t="n">
        <v>3</v>
      </c>
      <c r="N1296" t="n">
        <v>64.73999999999999</v>
      </c>
      <c r="O1296" t="n">
        <v>31987.71</v>
      </c>
      <c r="P1296" t="n">
        <v>73.45999999999999</v>
      </c>
      <c r="Q1296" t="n">
        <v>202.81</v>
      </c>
      <c r="R1296" t="n">
        <v>20.34</v>
      </c>
      <c r="S1296" t="n">
        <v>13.89</v>
      </c>
      <c r="T1296" t="n">
        <v>1543.6</v>
      </c>
      <c r="U1296" t="n">
        <v>0.68</v>
      </c>
      <c r="V1296" t="n">
        <v>0.76</v>
      </c>
      <c r="W1296" t="n">
        <v>0.64</v>
      </c>
      <c r="X1296" t="n">
        <v>0.08</v>
      </c>
      <c r="Y1296" t="n">
        <v>1</v>
      </c>
      <c r="Z1296" t="n">
        <v>10</v>
      </c>
    </row>
    <row r="1297">
      <c r="A1297" t="n">
        <v>57</v>
      </c>
      <c r="B1297" t="n">
        <v>120</v>
      </c>
      <c r="C1297" t="inlineStr">
        <is>
          <t xml:space="preserve">CONCLUIDO	</t>
        </is>
      </c>
      <c r="D1297" t="n">
        <v>12.4035</v>
      </c>
      <c r="E1297" t="n">
        <v>8.06</v>
      </c>
      <c r="F1297" t="n">
        <v>5.13</v>
      </c>
      <c r="G1297" t="n">
        <v>61.51</v>
      </c>
      <c r="H1297" t="n">
        <v>1.05</v>
      </c>
      <c r="I1297" t="n">
        <v>5</v>
      </c>
      <c r="J1297" t="n">
        <v>257.92</v>
      </c>
      <c r="K1297" t="n">
        <v>57.72</v>
      </c>
      <c r="L1297" t="n">
        <v>15.25</v>
      </c>
      <c r="M1297" t="n">
        <v>3</v>
      </c>
      <c r="N1297" t="n">
        <v>64.95</v>
      </c>
      <c r="O1297" t="n">
        <v>32044.35</v>
      </c>
      <c r="P1297" t="n">
        <v>73.3</v>
      </c>
      <c r="Q1297" t="n">
        <v>202.81</v>
      </c>
      <c r="R1297" t="n">
        <v>20.3</v>
      </c>
      <c r="S1297" t="n">
        <v>13.89</v>
      </c>
      <c r="T1297" t="n">
        <v>1525.91</v>
      </c>
      <c r="U1297" t="n">
        <v>0.68</v>
      </c>
      <c r="V1297" t="n">
        <v>0.75</v>
      </c>
      <c r="W1297" t="n">
        <v>0.65</v>
      </c>
      <c r="X1297" t="n">
        <v>0.09</v>
      </c>
      <c r="Y1297" t="n">
        <v>1</v>
      </c>
      <c r="Z1297" t="n">
        <v>10</v>
      </c>
    </row>
    <row r="1298">
      <c r="A1298" t="n">
        <v>58</v>
      </c>
      <c r="B1298" t="n">
        <v>120</v>
      </c>
      <c r="C1298" t="inlineStr">
        <is>
          <t xml:space="preserve">CONCLUIDO	</t>
        </is>
      </c>
      <c r="D1298" t="n">
        <v>12.4164</v>
      </c>
      <c r="E1298" t="n">
        <v>8.050000000000001</v>
      </c>
      <c r="F1298" t="n">
        <v>5.12</v>
      </c>
      <c r="G1298" t="n">
        <v>61.41</v>
      </c>
      <c r="H1298" t="n">
        <v>1.07</v>
      </c>
      <c r="I1298" t="n">
        <v>5</v>
      </c>
      <c r="J1298" t="n">
        <v>258.38</v>
      </c>
      <c r="K1298" t="n">
        <v>57.72</v>
      </c>
      <c r="L1298" t="n">
        <v>15.5</v>
      </c>
      <c r="M1298" t="n">
        <v>3</v>
      </c>
      <c r="N1298" t="n">
        <v>65.16</v>
      </c>
      <c r="O1298" t="n">
        <v>32101.07</v>
      </c>
      <c r="P1298" t="n">
        <v>72.97</v>
      </c>
      <c r="Q1298" t="n">
        <v>202.81</v>
      </c>
      <c r="R1298" t="n">
        <v>20.17</v>
      </c>
      <c r="S1298" t="n">
        <v>13.89</v>
      </c>
      <c r="T1298" t="n">
        <v>1457.74</v>
      </c>
      <c r="U1298" t="n">
        <v>0.6899999999999999</v>
      </c>
      <c r="V1298" t="n">
        <v>0.76</v>
      </c>
      <c r="W1298" t="n">
        <v>0.64</v>
      </c>
      <c r="X1298" t="n">
        <v>0.08</v>
      </c>
      <c r="Y1298" t="n">
        <v>1</v>
      </c>
      <c r="Z1298" t="n">
        <v>10</v>
      </c>
    </row>
    <row r="1299">
      <c r="A1299" t="n">
        <v>59</v>
      </c>
      <c r="B1299" t="n">
        <v>120</v>
      </c>
      <c r="C1299" t="inlineStr">
        <is>
          <t xml:space="preserve">CONCLUIDO	</t>
        </is>
      </c>
      <c r="D1299" t="n">
        <v>12.4168</v>
      </c>
      <c r="E1299" t="n">
        <v>8.050000000000001</v>
      </c>
      <c r="F1299" t="n">
        <v>5.12</v>
      </c>
      <c r="G1299" t="n">
        <v>61.4</v>
      </c>
      <c r="H1299" t="n">
        <v>1.08</v>
      </c>
      <c r="I1299" t="n">
        <v>5</v>
      </c>
      <c r="J1299" t="n">
        <v>258.84</v>
      </c>
      <c r="K1299" t="n">
        <v>57.72</v>
      </c>
      <c r="L1299" t="n">
        <v>15.75</v>
      </c>
      <c r="M1299" t="n">
        <v>3</v>
      </c>
      <c r="N1299" t="n">
        <v>65.37</v>
      </c>
      <c r="O1299" t="n">
        <v>32157.87</v>
      </c>
      <c r="P1299" t="n">
        <v>72.58</v>
      </c>
      <c r="Q1299" t="n">
        <v>202.81</v>
      </c>
      <c r="R1299" t="n">
        <v>20.08</v>
      </c>
      <c r="S1299" t="n">
        <v>13.89</v>
      </c>
      <c r="T1299" t="n">
        <v>1413.22</v>
      </c>
      <c r="U1299" t="n">
        <v>0.6899999999999999</v>
      </c>
      <c r="V1299" t="n">
        <v>0.76</v>
      </c>
      <c r="W1299" t="n">
        <v>0.64</v>
      </c>
      <c r="X1299" t="n">
        <v>0.08</v>
      </c>
      <c r="Y1299" t="n">
        <v>1</v>
      </c>
      <c r="Z1299" t="n">
        <v>10</v>
      </c>
    </row>
    <row r="1300">
      <c r="A1300" t="n">
        <v>60</v>
      </c>
      <c r="B1300" t="n">
        <v>120</v>
      </c>
      <c r="C1300" t="inlineStr">
        <is>
          <t xml:space="preserve">CONCLUIDO	</t>
        </is>
      </c>
      <c r="D1300" t="n">
        <v>12.4228</v>
      </c>
      <c r="E1300" t="n">
        <v>8.050000000000001</v>
      </c>
      <c r="F1300" t="n">
        <v>5.11</v>
      </c>
      <c r="G1300" t="n">
        <v>61.36</v>
      </c>
      <c r="H1300" t="n">
        <v>1.1</v>
      </c>
      <c r="I1300" t="n">
        <v>5</v>
      </c>
      <c r="J1300" t="n">
        <v>259.3</v>
      </c>
      <c r="K1300" t="n">
        <v>57.72</v>
      </c>
      <c r="L1300" t="n">
        <v>16</v>
      </c>
      <c r="M1300" t="n">
        <v>3</v>
      </c>
      <c r="N1300" t="n">
        <v>65.58</v>
      </c>
      <c r="O1300" t="n">
        <v>32214.75</v>
      </c>
      <c r="P1300" t="n">
        <v>72.08</v>
      </c>
      <c r="Q1300" t="n">
        <v>202.83</v>
      </c>
      <c r="R1300" t="n">
        <v>19.94</v>
      </c>
      <c r="S1300" t="n">
        <v>13.89</v>
      </c>
      <c r="T1300" t="n">
        <v>1346.94</v>
      </c>
      <c r="U1300" t="n">
        <v>0.7</v>
      </c>
      <c r="V1300" t="n">
        <v>0.76</v>
      </c>
      <c r="W1300" t="n">
        <v>0.64</v>
      </c>
      <c r="X1300" t="n">
        <v>0.07000000000000001</v>
      </c>
      <c r="Y1300" t="n">
        <v>1</v>
      </c>
      <c r="Z1300" t="n">
        <v>10</v>
      </c>
    </row>
    <row r="1301">
      <c r="A1301" t="n">
        <v>61</v>
      </c>
      <c r="B1301" t="n">
        <v>120</v>
      </c>
      <c r="C1301" t="inlineStr">
        <is>
          <t xml:space="preserve">CONCLUIDO	</t>
        </is>
      </c>
      <c r="D1301" t="n">
        <v>12.4232</v>
      </c>
      <c r="E1301" t="n">
        <v>8.050000000000001</v>
      </c>
      <c r="F1301" t="n">
        <v>5.11</v>
      </c>
      <c r="G1301" t="n">
        <v>61.35</v>
      </c>
      <c r="H1301" t="n">
        <v>1.11</v>
      </c>
      <c r="I1301" t="n">
        <v>5</v>
      </c>
      <c r="J1301" t="n">
        <v>259.76</v>
      </c>
      <c r="K1301" t="n">
        <v>57.72</v>
      </c>
      <c r="L1301" t="n">
        <v>16.25</v>
      </c>
      <c r="M1301" t="n">
        <v>3</v>
      </c>
      <c r="N1301" t="n">
        <v>65.79000000000001</v>
      </c>
      <c r="O1301" t="n">
        <v>32271.71</v>
      </c>
      <c r="P1301" t="n">
        <v>71.81999999999999</v>
      </c>
      <c r="Q1301" t="n">
        <v>202.81</v>
      </c>
      <c r="R1301" t="n">
        <v>19.92</v>
      </c>
      <c r="S1301" t="n">
        <v>13.89</v>
      </c>
      <c r="T1301" t="n">
        <v>1332.49</v>
      </c>
      <c r="U1301" t="n">
        <v>0.7</v>
      </c>
      <c r="V1301" t="n">
        <v>0.76</v>
      </c>
      <c r="W1301" t="n">
        <v>0.65</v>
      </c>
      <c r="X1301" t="n">
        <v>0.07000000000000001</v>
      </c>
      <c r="Y1301" t="n">
        <v>1</v>
      </c>
      <c r="Z1301" t="n">
        <v>10</v>
      </c>
    </row>
    <row r="1302">
      <c r="A1302" t="n">
        <v>62</v>
      </c>
      <c r="B1302" t="n">
        <v>120</v>
      </c>
      <c r="C1302" t="inlineStr">
        <is>
          <t xml:space="preserve">CONCLUIDO	</t>
        </is>
      </c>
      <c r="D1302" t="n">
        <v>12.4129</v>
      </c>
      <c r="E1302" t="n">
        <v>8.06</v>
      </c>
      <c r="F1302" t="n">
        <v>5.12</v>
      </c>
      <c r="G1302" t="n">
        <v>61.43</v>
      </c>
      <c r="H1302" t="n">
        <v>1.13</v>
      </c>
      <c r="I1302" t="n">
        <v>5</v>
      </c>
      <c r="J1302" t="n">
        <v>260.23</v>
      </c>
      <c r="K1302" t="n">
        <v>57.72</v>
      </c>
      <c r="L1302" t="n">
        <v>16.5</v>
      </c>
      <c r="M1302" t="n">
        <v>3</v>
      </c>
      <c r="N1302" t="n">
        <v>66</v>
      </c>
      <c r="O1302" t="n">
        <v>32328.74</v>
      </c>
      <c r="P1302" t="n">
        <v>71.83</v>
      </c>
      <c r="Q1302" t="n">
        <v>202.81</v>
      </c>
      <c r="R1302" t="n">
        <v>20.24</v>
      </c>
      <c r="S1302" t="n">
        <v>13.89</v>
      </c>
      <c r="T1302" t="n">
        <v>1496.55</v>
      </c>
      <c r="U1302" t="n">
        <v>0.6899999999999999</v>
      </c>
      <c r="V1302" t="n">
        <v>0.76</v>
      </c>
      <c r="W1302" t="n">
        <v>0.64</v>
      </c>
      <c r="X1302" t="n">
        <v>0.08</v>
      </c>
      <c r="Y1302" t="n">
        <v>1</v>
      </c>
      <c r="Z1302" t="n">
        <v>10</v>
      </c>
    </row>
    <row r="1303">
      <c r="A1303" t="n">
        <v>63</v>
      </c>
      <c r="B1303" t="n">
        <v>120</v>
      </c>
      <c r="C1303" t="inlineStr">
        <is>
          <t xml:space="preserve">CONCLUIDO	</t>
        </is>
      </c>
      <c r="D1303" t="n">
        <v>12.4215</v>
      </c>
      <c r="E1303" t="n">
        <v>8.050000000000001</v>
      </c>
      <c r="F1303" t="n">
        <v>5.11</v>
      </c>
      <c r="G1303" t="n">
        <v>61.37</v>
      </c>
      <c r="H1303" t="n">
        <v>1.14</v>
      </c>
      <c r="I1303" t="n">
        <v>5</v>
      </c>
      <c r="J1303" t="n">
        <v>260.69</v>
      </c>
      <c r="K1303" t="n">
        <v>57.72</v>
      </c>
      <c r="L1303" t="n">
        <v>16.75</v>
      </c>
      <c r="M1303" t="n">
        <v>3</v>
      </c>
      <c r="N1303" t="n">
        <v>66.20999999999999</v>
      </c>
      <c r="O1303" t="n">
        <v>32385.86</v>
      </c>
      <c r="P1303" t="n">
        <v>71.56999999999999</v>
      </c>
      <c r="Q1303" t="n">
        <v>202.81</v>
      </c>
      <c r="R1303" t="n">
        <v>20.04</v>
      </c>
      <c r="S1303" t="n">
        <v>13.89</v>
      </c>
      <c r="T1303" t="n">
        <v>1393.96</v>
      </c>
      <c r="U1303" t="n">
        <v>0.6899999999999999</v>
      </c>
      <c r="V1303" t="n">
        <v>0.76</v>
      </c>
      <c r="W1303" t="n">
        <v>0.64</v>
      </c>
      <c r="X1303" t="n">
        <v>0.08</v>
      </c>
      <c r="Y1303" t="n">
        <v>1</v>
      </c>
      <c r="Z1303" t="n">
        <v>10</v>
      </c>
    </row>
    <row r="1304">
      <c r="A1304" t="n">
        <v>64</v>
      </c>
      <c r="B1304" t="n">
        <v>120</v>
      </c>
      <c r="C1304" t="inlineStr">
        <is>
          <t xml:space="preserve">CONCLUIDO	</t>
        </is>
      </c>
      <c r="D1304" t="n">
        <v>12.5235</v>
      </c>
      <c r="E1304" t="n">
        <v>7.98</v>
      </c>
      <c r="F1304" t="n">
        <v>5.09</v>
      </c>
      <c r="G1304" t="n">
        <v>76.41</v>
      </c>
      <c r="H1304" t="n">
        <v>1.16</v>
      </c>
      <c r="I1304" t="n">
        <v>4</v>
      </c>
      <c r="J1304" t="n">
        <v>261.15</v>
      </c>
      <c r="K1304" t="n">
        <v>57.72</v>
      </c>
      <c r="L1304" t="n">
        <v>17</v>
      </c>
      <c r="M1304" t="n">
        <v>2</v>
      </c>
      <c r="N1304" t="n">
        <v>66.43000000000001</v>
      </c>
      <c r="O1304" t="n">
        <v>32443.05</v>
      </c>
      <c r="P1304" t="n">
        <v>70.98</v>
      </c>
      <c r="Q1304" t="n">
        <v>202.81</v>
      </c>
      <c r="R1304" t="n">
        <v>19.31</v>
      </c>
      <c r="S1304" t="n">
        <v>13.89</v>
      </c>
      <c r="T1304" t="n">
        <v>1034.91</v>
      </c>
      <c r="U1304" t="n">
        <v>0.72</v>
      </c>
      <c r="V1304" t="n">
        <v>0.76</v>
      </c>
      <c r="W1304" t="n">
        <v>0.64</v>
      </c>
      <c r="X1304" t="n">
        <v>0.06</v>
      </c>
      <c r="Y1304" t="n">
        <v>1</v>
      </c>
      <c r="Z1304" t="n">
        <v>10</v>
      </c>
    </row>
    <row r="1305">
      <c r="A1305" t="n">
        <v>65</v>
      </c>
      <c r="B1305" t="n">
        <v>120</v>
      </c>
      <c r="C1305" t="inlineStr">
        <is>
          <t xml:space="preserve">CONCLUIDO	</t>
        </is>
      </c>
      <c r="D1305" t="n">
        <v>12.5204</v>
      </c>
      <c r="E1305" t="n">
        <v>7.99</v>
      </c>
      <c r="F1305" t="n">
        <v>5.1</v>
      </c>
      <c r="G1305" t="n">
        <v>76.44</v>
      </c>
      <c r="H1305" t="n">
        <v>1.17</v>
      </c>
      <c r="I1305" t="n">
        <v>4</v>
      </c>
      <c r="J1305" t="n">
        <v>261.62</v>
      </c>
      <c r="K1305" t="n">
        <v>57.72</v>
      </c>
      <c r="L1305" t="n">
        <v>17.25</v>
      </c>
      <c r="M1305" t="n">
        <v>2</v>
      </c>
      <c r="N1305" t="n">
        <v>66.64</v>
      </c>
      <c r="O1305" t="n">
        <v>32500.33</v>
      </c>
      <c r="P1305" t="n">
        <v>70.97</v>
      </c>
      <c r="Q1305" t="n">
        <v>202.81</v>
      </c>
      <c r="R1305" t="n">
        <v>19.4</v>
      </c>
      <c r="S1305" t="n">
        <v>13.89</v>
      </c>
      <c r="T1305" t="n">
        <v>1078.71</v>
      </c>
      <c r="U1305" t="n">
        <v>0.72</v>
      </c>
      <c r="V1305" t="n">
        <v>0.76</v>
      </c>
      <c r="W1305" t="n">
        <v>0.64</v>
      </c>
      <c r="X1305" t="n">
        <v>0.06</v>
      </c>
      <c r="Y1305" t="n">
        <v>1</v>
      </c>
      <c r="Z1305" t="n">
        <v>10</v>
      </c>
    </row>
    <row r="1306">
      <c r="A1306" t="n">
        <v>66</v>
      </c>
      <c r="B1306" t="n">
        <v>120</v>
      </c>
      <c r="C1306" t="inlineStr">
        <is>
          <t xml:space="preserve">CONCLUIDO	</t>
        </is>
      </c>
      <c r="D1306" t="n">
        <v>12.5165</v>
      </c>
      <c r="E1306" t="n">
        <v>7.99</v>
      </c>
      <c r="F1306" t="n">
        <v>5.1</v>
      </c>
      <c r="G1306" t="n">
        <v>76.47</v>
      </c>
      <c r="H1306" t="n">
        <v>1.19</v>
      </c>
      <c r="I1306" t="n">
        <v>4</v>
      </c>
      <c r="J1306" t="n">
        <v>262.08</v>
      </c>
      <c r="K1306" t="n">
        <v>57.72</v>
      </c>
      <c r="L1306" t="n">
        <v>17.5</v>
      </c>
      <c r="M1306" t="n">
        <v>2</v>
      </c>
      <c r="N1306" t="n">
        <v>66.86</v>
      </c>
      <c r="O1306" t="n">
        <v>32557.69</v>
      </c>
      <c r="P1306" t="n">
        <v>71.14</v>
      </c>
      <c r="Q1306" t="n">
        <v>202.81</v>
      </c>
      <c r="R1306" t="n">
        <v>19.59</v>
      </c>
      <c r="S1306" t="n">
        <v>13.89</v>
      </c>
      <c r="T1306" t="n">
        <v>1175.36</v>
      </c>
      <c r="U1306" t="n">
        <v>0.71</v>
      </c>
      <c r="V1306" t="n">
        <v>0.76</v>
      </c>
      <c r="W1306" t="n">
        <v>0.64</v>
      </c>
      <c r="X1306" t="n">
        <v>0.06</v>
      </c>
      <c r="Y1306" t="n">
        <v>1</v>
      </c>
      <c r="Z1306" t="n">
        <v>10</v>
      </c>
    </row>
    <row r="1307">
      <c r="A1307" t="n">
        <v>67</v>
      </c>
      <c r="B1307" t="n">
        <v>120</v>
      </c>
      <c r="C1307" t="inlineStr">
        <is>
          <t xml:space="preserve">CONCLUIDO	</t>
        </is>
      </c>
      <c r="D1307" t="n">
        <v>12.5239</v>
      </c>
      <c r="E1307" t="n">
        <v>7.98</v>
      </c>
      <c r="F1307" t="n">
        <v>5.09</v>
      </c>
      <c r="G1307" t="n">
        <v>76.40000000000001</v>
      </c>
      <c r="H1307" t="n">
        <v>1.2</v>
      </c>
      <c r="I1307" t="n">
        <v>4</v>
      </c>
      <c r="J1307" t="n">
        <v>262.55</v>
      </c>
      <c r="K1307" t="n">
        <v>57.72</v>
      </c>
      <c r="L1307" t="n">
        <v>17.75</v>
      </c>
      <c r="M1307" t="n">
        <v>2</v>
      </c>
      <c r="N1307" t="n">
        <v>67.06999999999999</v>
      </c>
      <c r="O1307" t="n">
        <v>32615.12</v>
      </c>
      <c r="P1307" t="n">
        <v>71.36</v>
      </c>
      <c r="Q1307" t="n">
        <v>202.81</v>
      </c>
      <c r="R1307" t="n">
        <v>19.41</v>
      </c>
      <c r="S1307" t="n">
        <v>13.89</v>
      </c>
      <c r="T1307" t="n">
        <v>1084.78</v>
      </c>
      <c r="U1307" t="n">
        <v>0.72</v>
      </c>
      <c r="V1307" t="n">
        <v>0.76</v>
      </c>
      <c r="W1307" t="n">
        <v>0.64</v>
      </c>
      <c r="X1307" t="n">
        <v>0.06</v>
      </c>
      <c r="Y1307" t="n">
        <v>1</v>
      </c>
      <c r="Z1307" t="n">
        <v>10</v>
      </c>
    </row>
    <row r="1308">
      <c r="A1308" t="n">
        <v>68</v>
      </c>
      <c r="B1308" t="n">
        <v>120</v>
      </c>
      <c r="C1308" t="inlineStr">
        <is>
          <t xml:space="preserve">CONCLUIDO	</t>
        </is>
      </c>
      <c r="D1308" t="n">
        <v>12.513</v>
      </c>
      <c r="E1308" t="n">
        <v>7.99</v>
      </c>
      <c r="F1308" t="n">
        <v>5.1</v>
      </c>
      <c r="G1308" t="n">
        <v>76.51000000000001</v>
      </c>
      <c r="H1308" t="n">
        <v>1.22</v>
      </c>
      <c r="I1308" t="n">
        <v>4</v>
      </c>
      <c r="J1308" t="n">
        <v>263.01</v>
      </c>
      <c r="K1308" t="n">
        <v>57.72</v>
      </c>
      <c r="L1308" t="n">
        <v>18</v>
      </c>
      <c r="M1308" t="n">
        <v>2</v>
      </c>
      <c r="N1308" t="n">
        <v>67.29000000000001</v>
      </c>
      <c r="O1308" t="n">
        <v>32672.64</v>
      </c>
      <c r="P1308" t="n">
        <v>71.5</v>
      </c>
      <c r="Q1308" t="n">
        <v>202.81</v>
      </c>
      <c r="R1308" t="n">
        <v>19.6</v>
      </c>
      <c r="S1308" t="n">
        <v>13.89</v>
      </c>
      <c r="T1308" t="n">
        <v>1181.8</v>
      </c>
      <c r="U1308" t="n">
        <v>0.71</v>
      </c>
      <c r="V1308" t="n">
        <v>0.76</v>
      </c>
      <c r="W1308" t="n">
        <v>0.64</v>
      </c>
      <c r="X1308" t="n">
        <v>0.06</v>
      </c>
      <c r="Y1308" t="n">
        <v>1</v>
      </c>
      <c r="Z1308" t="n">
        <v>10</v>
      </c>
    </row>
    <row r="1309">
      <c r="A1309" t="n">
        <v>69</v>
      </c>
      <c r="B1309" t="n">
        <v>120</v>
      </c>
      <c r="C1309" t="inlineStr">
        <is>
          <t xml:space="preserve">CONCLUIDO	</t>
        </is>
      </c>
      <c r="D1309" t="n">
        <v>12.5178</v>
      </c>
      <c r="E1309" t="n">
        <v>7.99</v>
      </c>
      <c r="F1309" t="n">
        <v>5.1</v>
      </c>
      <c r="G1309" t="n">
        <v>76.45999999999999</v>
      </c>
      <c r="H1309" t="n">
        <v>1.23</v>
      </c>
      <c r="I1309" t="n">
        <v>4</v>
      </c>
      <c r="J1309" t="n">
        <v>263.48</v>
      </c>
      <c r="K1309" t="n">
        <v>57.72</v>
      </c>
      <c r="L1309" t="n">
        <v>18.25</v>
      </c>
      <c r="M1309" t="n">
        <v>2</v>
      </c>
      <c r="N1309" t="n">
        <v>67.51000000000001</v>
      </c>
      <c r="O1309" t="n">
        <v>32730.24</v>
      </c>
      <c r="P1309" t="n">
        <v>71.52</v>
      </c>
      <c r="Q1309" t="n">
        <v>202.82</v>
      </c>
      <c r="R1309" t="n">
        <v>19.54</v>
      </c>
      <c r="S1309" t="n">
        <v>13.89</v>
      </c>
      <c r="T1309" t="n">
        <v>1147.87</v>
      </c>
      <c r="U1309" t="n">
        <v>0.71</v>
      </c>
      <c r="V1309" t="n">
        <v>0.76</v>
      </c>
      <c r="W1309" t="n">
        <v>0.64</v>
      </c>
      <c r="X1309" t="n">
        <v>0.06</v>
      </c>
      <c r="Y1309" t="n">
        <v>1</v>
      </c>
      <c r="Z1309" t="n">
        <v>10</v>
      </c>
    </row>
    <row r="1310">
      <c r="A1310" t="n">
        <v>70</v>
      </c>
      <c r="B1310" t="n">
        <v>120</v>
      </c>
      <c r="C1310" t="inlineStr">
        <is>
          <t xml:space="preserve">CONCLUIDO	</t>
        </is>
      </c>
      <c r="D1310" t="n">
        <v>12.513</v>
      </c>
      <c r="E1310" t="n">
        <v>7.99</v>
      </c>
      <c r="F1310" t="n">
        <v>5.1</v>
      </c>
      <c r="G1310" t="n">
        <v>76.51000000000001</v>
      </c>
      <c r="H1310" t="n">
        <v>1.25</v>
      </c>
      <c r="I1310" t="n">
        <v>4</v>
      </c>
      <c r="J1310" t="n">
        <v>263.95</v>
      </c>
      <c r="K1310" t="n">
        <v>57.72</v>
      </c>
      <c r="L1310" t="n">
        <v>18.5</v>
      </c>
      <c r="M1310" t="n">
        <v>2</v>
      </c>
      <c r="N1310" t="n">
        <v>67.72</v>
      </c>
      <c r="O1310" t="n">
        <v>32787.92</v>
      </c>
      <c r="P1310" t="n">
        <v>71.53</v>
      </c>
      <c r="Q1310" t="n">
        <v>202.81</v>
      </c>
      <c r="R1310" t="n">
        <v>19.62</v>
      </c>
      <c r="S1310" t="n">
        <v>13.89</v>
      </c>
      <c r="T1310" t="n">
        <v>1187.5</v>
      </c>
      <c r="U1310" t="n">
        <v>0.71</v>
      </c>
      <c r="V1310" t="n">
        <v>0.76</v>
      </c>
      <c r="W1310" t="n">
        <v>0.64</v>
      </c>
      <c r="X1310" t="n">
        <v>0.06</v>
      </c>
      <c r="Y1310" t="n">
        <v>1</v>
      </c>
      <c r="Z1310" t="n">
        <v>10</v>
      </c>
    </row>
    <row r="1311">
      <c r="A1311" t="n">
        <v>71</v>
      </c>
      <c r="B1311" t="n">
        <v>120</v>
      </c>
      <c r="C1311" t="inlineStr">
        <is>
          <t xml:space="preserve">CONCLUIDO	</t>
        </is>
      </c>
      <c r="D1311" t="n">
        <v>12.5126</v>
      </c>
      <c r="E1311" t="n">
        <v>7.99</v>
      </c>
      <c r="F1311" t="n">
        <v>5.1</v>
      </c>
      <c r="G1311" t="n">
        <v>76.51000000000001</v>
      </c>
      <c r="H1311" t="n">
        <v>1.26</v>
      </c>
      <c r="I1311" t="n">
        <v>4</v>
      </c>
      <c r="J1311" t="n">
        <v>264.42</v>
      </c>
      <c r="K1311" t="n">
        <v>57.72</v>
      </c>
      <c r="L1311" t="n">
        <v>18.75</v>
      </c>
      <c r="M1311" t="n">
        <v>2</v>
      </c>
      <c r="N1311" t="n">
        <v>67.94</v>
      </c>
      <c r="O1311" t="n">
        <v>32845.69</v>
      </c>
      <c r="P1311" t="n">
        <v>71.34</v>
      </c>
      <c r="Q1311" t="n">
        <v>202.81</v>
      </c>
      <c r="R1311" t="n">
        <v>19.66</v>
      </c>
      <c r="S1311" t="n">
        <v>13.89</v>
      </c>
      <c r="T1311" t="n">
        <v>1208.11</v>
      </c>
      <c r="U1311" t="n">
        <v>0.71</v>
      </c>
      <c r="V1311" t="n">
        <v>0.76</v>
      </c>
      <c r="W1311" t="n">
        <v>0.64</v>
      </c>
      <c r="X1311" t="n">
        <v>0.06</v>
      </c>
      <c r="Y1311" t="n">
        <v>1</v>
      </c>
      <c r="Z1311" t="n">
        <v>10</v>
      </c>
    </row>
    <row r="1312">
      <c r="A1312" t="n">
        <v>72</v>
      </c>
      <c r="B1312" t="n">
        <v>120</v>
      </c>
      <c r="C1312" t="inlineStr">
        <is>
          <t xml:space="preserve">CONCLUIDO	</t>
        </is>
      </c>
      <c r="D1312" t="n">
        <v>12.523</v>
      </c>
      <c r="E1312" t="n">
        <v>7.99</v>
      </c>
      <c r="F1312" t="n">
        <v>5.09</v>
      </c>
      <c r="G1312" t="n">
        <v>76.41</v>
      </c>
      <c r="H1312" t="n">
        <v>1.28</v>
      </c>
      <c r="I1312" t="n">
        <v>4</v>
      </c>
      <c r="J1312" t="n">
        <v>264.89</v>
      </c>
      <c r="K1312" t="n">
        <v>57.72</v>
      </c>
      <c r="L1312" t="n">
        <v>19</v>
      </c>
      <c r="M1312" t="n">
        <v>2</v>
      </c>
      <c r="N1312" t="n">
        <v>68.16</v>
      </c>
      <c r="O1312" t="n">
        <v>32903.54</v>
      </c>
      <c r="P1312" t="n">
        <v>71.31</v>
      </c>
      <c r="Q1312" t="n">
        <v>202.81</v>
      </c>
      <c r="R1312" t="n">
        <v>19.38</v>
      </c>
      <c r="S1312" t="n">
        <v>13.89</v>
      </c>
      <c r="T1312" t="n">
        <v>1067.42</v>
      </c>
      <c r="U1312" t="n">
        <v>0.72</v>
      </c>
      <c r="V1312" t="n">
        <v>0.76</v>
      </c>
      <c r="W1312" t="n">
        <v>0.64</v>
      </c>
      <c r="X1312" t="n">
        <v>0.06</v>
      </c>
      <c r="Y1312" t="n">
        <v>1</v>
      </c>
      <c r="Z1312" t="n">
        <v>10</v>
      </c>
    </row>
    <row r="1313">
      <c r="A1313" t="n">
        <v>73</v>
      </c>
      <c r="B1313" t="n">
        <v>120</v>
      </c>
      <c r="C1313" t="inlineStr">
        <is>
          <t xml:space="preserve">CONCLUIDO	</t>
        </is>
      </c>
      <c r="D1313" t="n">
        <v>12.5174</v>
      </c>
      <c r="E1313" t="n">
        <v>7.99</v>
      </c>
      <c r="F1313" t="n">
        <v>5.1</v>
      </c>
      <c r="G1313" t="n">
        <v>76.47</v>
      </c>
      <c r="H1313" t="n">
        <v>1.29</v>
      </c>
      <c r="I1313" t="n">
        <v>4</v>
      </c>
      <c r="J1313" t="n">
        <v>265.36</v>
      </c>
      <c r="K1313" t="n">
        <v>57.72</v>
      </c>
      <c r="L1313" t="n">
        <v>19.25</v>
      </c>
      <c r="M1313" t="n">
        <v>2</v>
      </c>
      <c r="N1313" t="n">
        <v>68.38</v>
      </c>
      <c r="O1313" t="n">
        <v>32961.47</v>
      </c>
      <c r="P1313" t="n">
        <v>71.25</v>
      </c>
      <c r="Q1313" t="n">
        <v>202.84</v>
      </c>
      <c r="R1313" t="n">
        <v>19.5</v>
      </c>
      <c r="S1313" t="n">
        <v>13.89</v>
      </c>
      <c r="T1313" t="n">
        <v>1127.89</v>
      </c>
      <c r="U1313" t="n">
        <v>0.71</v>
      </c>
      <c r="V1313" t="n">
        <v>0.76</v>
      </c>
      <c r="W1313" t="n">
        <v>0.64</v>
      </c>
      <c r="X1313" t="n">
        <v>0.06</v>
      </c>
      <c r="Y1313" t="n">
        <v>1</v>
      </c>
      <c r="Z1313" t="n">
        <v>10</v>
      </c>
    </row>
    <row r="1314">
      <c r="A1314" t="n">
        <v>74</v>
      </c>
      <c r="B1314" t="n">
        <v>120</v>
      </c>
      <c r="C1314" t="inlineStr">
        <is>
          <t xml:space="preserve">CONCLUIDO	</t>
        </is>
      </c>
      <c r="D1314" t="n">
        <v>12.5156</v>
      </c>
      <c r="E1314" t="n">
        <v>7.99</v>
      </c>
      <c r="F1314" t="n">
        <v>5.1</v>
      </c>
      <c r="G1314" t="n">
        <v>76.48</v>
      </c>
      <c r="H1314" t="n">
        <v>1.31</v>
      </c>
      <c r="I1314" t="n">
        <v>4</v>
      </c>
      <c r="J1314" t="n">
        <v>265.83</v>
      </c>
      <c r="K1314" t="n">
        <v>57.72</v>
      </c>
      <c r="L1314" t="n">
        <v>19.5</v>
      </c>
      <c r="M1314" t="n">
        <v>2</v>
      </c>
      <c r="N1314" t="n">
        <v>68.59999999999999</v>
      </c>
      <c r="O1314" t="n">
        <v>33019.48</v>
      </c>
      <c r="P1314" t="n">
        <v>71.05</v>
      </c>
      <c r="Q1314" t="n">
        <v>202.81</v>
      </c>
      <c r="R1314" t="n">
        <v>19.46</v>
      </c>
      <c r="S1314" t="n">
        <v>13.89</v>
      </c>
      <c r="T1314" t="n">
        <v>1110.93</v>
      </c>
      <c r="U1314" t="n">
        <v>0.71</v>
      </c>
      <c r="V1314" t="n">
        <v>0.76</v>
      </c>
      <c r="W1314" t="n">
        <v>0.65</v>
      </c>
      <c r="X1314" t="n">
        <v>0.06</v>
      </c>
      <c r="Y1314" t="n">
        <v>1</v>
      </c>
      <c r="Z1314" t="n">
        <v>10</v>
      </c>
    </row>
    <row r="1315">
      <c r="A1315" t="n">
        <v>75</v>
      </c>
      <c r="B1315" t="n">
        <v>120</v>
      </c>
      <c r="C1315" t="inlineStr">
        <is>
          <t xml:space="preserve">CONCLUIDO	</t>
        </is>
      </c>
      <c r="D1315" t="n">
        <v>12.5178</v>
      </c>
      <c r="E1315" t="n">
        <v>7.99</v>
      </c>
      <c r="F1315" t="n">
        <v>5.1</v>
      </c>
      <c r="G1315" t="n">
        <v>76.45999999999999</v>
      </c>
      <c r="H1315" t="n">
        <v>1.32</v>
      </c>
      <c r="I1315" t="n">
        <v>4</v>
      </c>
      <c r="J1315" t="n">
        <v>266.3</v>
      </c>
      <c r="K1315" t="n">
        <v>57.72</v>
      </c>
      <c r="L1315" t="n">
        <v>19.75</v>
      </c>
      <c r="M1315" t="n">
        <v>2</v>
      </c>
      <c r="N1315" t="n">
        <v>68.81999999999999</v>
      </c>
      <c r="O1315" t="n">
        <v>33077.58</v>
      </c>
      <c r="P1315" t="n">
        <v>70.79000000000001</v>
      </c>
      <c r="Q1315" t="n">
        <v>202.81</v>
      </c>
      <c r="R1315" t="n">
        <v>19.5</v>
      </c>
      <c r="S1315" t="n">
        <v>13.89</v>
      </c>
      <c r="T1315" t="n">
        <v>1129.88</v>
      </c>
      <c r="U1315" t="n">
        <v>0.71</v>
      </c>
      <c r="V1315" t="n">
        <v>0.76</v>
      </c>
      <c r="W1315" t="n">
        <v>0.64</v>
      </c>
      <c r="X1315" t="n">
        <v>0.06</v>
      </c>
      <c r="Y1315" t="n">
        <v>1</v>
      </c>
      <c r="Z1315" t="n">
        <v>10</v>
      </c>
    </row>
    <row r="1316">
      <c r="A1316" t="n">
        <v>76</v>
      </c>
      <c r="B1316" t="n">
        <v>120</v>
      </c>
      <c r="C1316" t="inlineStr">
        <is>
          <t xml:space="preserve">CONCLUIDO	</t>
        </is>
      </c>
      <c r="D1316" t="n">
        <v>12.5257</v>
      </c>
      <c r="E1316" t="n">
        <v>7.98</v>
      </c>
      <c r="F1316" t="n">
        <v>5.09</v>
      </c>
      <c r="G1316" t="n">
        <v>76.39</v>
      </c>
      <c r="H1316" t="n">
        <v>1.33</v>
      </c>
      <c r="I1316" t="n">
        <v>4</v>
      </c>
      <c r="J1316" t="n">
        <v>266.77</v>
      </c>
      <c r="K1316" t="n">
        <v>57.72</v>
      </c>
      <c r="L1316" t="n">
        <v>20</v>
      </c>
      <c r="M1316" t="n">
        <v>2</v>
      </c>
      <c r="N1316" t="n">
        <v>69.05</v>
      </c>
      <c r="O1316" t="n">
        <v>33135.76</v>
      </c>
      <c r="P1316" t="n">
        <v>70.55</v>
      </c>
      <c r="Q1316" t="n">
        <v>202.81</v>
      </c>
      <c r="R1316" t="n">
        <v>19.34</v>
      </c>
      <c r="S1316" t="n">
        <v>13.89</v>
      </c>
      <c r="T1316" t="n">
        <v>1052.18</v>
      </c>
      <c r="U1316" t="n">
        <v>0.72</v>
      </c>
      <c r="V1316" t="n">
        <v>0.76</v>
      </c>
      <c r="W1316" t="n">
        <v>0.64</v>
      </c>
      <c r="X1316" t="n">
        <v>0.05</v>
      </c>
      <c r="Y1316" t="n">
        <v>1</v>
      </c>
      <c r="Z1316" t="n">
        <v>10</v>
      </c>
    </row>
    <row r="1317">
      <c r="A1317" t="n">
        <v>77</v>
      </c>
      <c r="B1317" t="n">
        <v>120</v>
      </c>
      <c r="C1317" t="inlineStr">
        <is>
          <t xml:space="preserve">CONCLUIDO	</t>
        </is>
      </c>
      <c r="D1317" t="n">
        <v>12.5248</v>
      </c>
      <c r="E1317" t="n">
        <v>7.98</v>
      </c>
      <c r="F1317" t="n">
        <v>5.09</v>
      </c>
      <c r="G1317" t="n">
        <v>76.40000000000001</v>
      </c>
      <c r="H1317" t="n">
        <v>1.35</v>
      </c>
      <c r="I1317" t="n">
        <v>4</v>
      </c>
      <c r="J1317" t="n">
        <v>267.24</v>
      </c>
      <c r="K1317" t="n">
        <v>57.72</v>
      </c>
      <c r="L1317" t="n">
        <v>20.25</v>
      </c>
      <c r="M1317" t="n">
        <v>2</v>
      </c>
      <c r="N1317" t="n">
        <v>69.27</v>
      </c>
      <c r="O1317" t="n">
        <v>33194.02</v>
      </c>
      <c r="P1317" t="n">
        <v>70.37</v>
      </c>
      <c r="Q1317" t="n">
        <v>202.81</v>
      </c>
      <c r="R1317" t="n">
        <v>19.37</v>
      </c>
      <c r="S1317" t="n">
        <v>13.89</v>
      </c>
      <c r="T1317" t="n">
        <v>1065.38</v>
      </c>
      <c r="U1317" t="n">
        <v>0.72</v>
      </c>
      <c r="V1317" t="n">
        <v>0.76</v>
      </c>
      <c r="W1317" t="n">
        <v>0.64</v>
      </c>
      <c r="X1317" t="n">
        <v>0.06</v>
      </c>
      <c r="Y1317" t="n">
        <v>1</v>
      </c>
      <c r="Z1317" t="n">
        <v>10</v>
      </c>
    </row>
    <row r="1318">
      <c r="A1318" t="n">
        <v>78</v>
      </c>
      <c r="B1318" t="n">
        <v>120</v>
      </c>
      <c r="C1318" t="inlineStr">
        <is>
          <t xml:space="preserve">CONCLUIDO	</t>
        </is>
      </c>
      <c r="D1318" t="n">
        <v>12.5287</v>
      </c>
      <c r="E1318" t="n">
        <v>7.98</v>
      </c>
      <c r="F1318" t="n">
        <v>5.09</v>
      </c>
      <c r="G1318" t="n">
        <v>76.36</v>
      </c>
      <c r="H1318" t="n">
        <v>1.36</v>
      </c>
      <c r="I1318" t="n">
        <v>4</v>
      </c>
      <c r="J1318" t="n">
        <v>267.71</v>
      </c>
      <c r="K1318" t="n">
        <v>57.72</v>
      </c>
      <c r="L1318" t="n">
        <v>20.5</v>
      </c>
      <c r="M1318" t="n">
        <v>2</v>
      </c>
      <c r="N1318" t="n">
        <v>69.48999999999999</v>
      </c>
      <c r="O1318" t="n">
        <v>33252.37</v>
      </c>
      <c r="P1318" t="n">
        <v>70.11</v>
      </c>
      <c r="Q1318" t="n">
        <v>202.81</v>
      </c>
      <c r="R1318" t="n">
        <v>19.27</v>
      </c>
      <c r="S1318" t="n">
        <v>13.89</v>
      </c>
      <c r="T1318" t="n">
        <v>1014.94</v>
      </c>
      <c r="U1318" t="n">
        <v>0.72</v>
      </c>
      <c r="V1318" t="n">
        <v>0.76</v>
      </c>
      <c r="W1318" t="n">
        <v>0.64</v>
      </c>
      <c r="X1318" t="n">
        <v>0.05</v>
      </c>
      <c r="Y1318" t="n">
        <v>1</v>
      </c>
      <c r="Z1318" t="n">
        <v>10</v>
      </c>
    </row>
    <row r="1319">
      <c r="A1319" t="n">
        <v>79</v>
      </c>
      <c r="B1319" t="n">
        <v>120</v>
      </c>
      <c r="C1319" t="inlineStr">
        <is>
          <t xml:space="preserve">CONCLUIDO	</t>
        </is>
      </c>
      <c r="D1319" t="n">
        <v>12.5174</v>
      </c>
      <c r="E1319" t="n">
        <v>7.99</v>
      </c>
      <c r="F1319" t="n">
        <v>5.1</v>
      </c>
      <c r="G1319" t="n">
        <v>76.47</v>
      </c>
      <c r="H1319" t="n">
        <v>1.38</v>
      </c>
      <c r="I1319" t="n">
        <v>4</v>
      </c>
      <c r="J1319" t="n">
        <v>268.19</v>
      </c>
      <c r="K1319" t="n">
        <v>57.72</v>
      </c>
      <c r="L1319" t="n">
        <v>20.75</v>
      </c>
      <c r="M1319" t="n">
        <v>2</v>
      </c>
      <c r="N1319" t="n">
        <v>69.70999999999999</v>
      </c>
      <c r="O1319" t="n">
        <v>33310.81</v>
      </c>
      <c r="P1319" t="n">
        <v>69.98999999999999</v>
      </c>
      <c r="Q1319" t="n">
        <v>202.81</v>
      </c>
      <c r="R1319" t="n">
        <v>19.45</v>
      </c>
      <c r="S1319" t="n">
        <v>13.89</v>
      </c>
      <c r="T1319" t="n">
        <v>1105.21</v>
      </c>
      <c r="U1319" t="n">
        <v>0.71</v>
      </c>
      <c r="V1319" t="n">
        <v>0.76</v>
      </c>
      <c r="W1319" t="n">
        <v>0.65</v>
      </c>
      <c r="X1319" t="n">
        <v>0.06</v>
      </c>
      <c r="Y1319" t="n">
        <v>1</v>
      </c>
      <c r="Z1319" t="n">
        <v>10</v>
      </c>
    </row>
    <row r="1320">
      <c r="A1320" t="n">
        <v>80</v>
      </c>
      <c r="B1320" t="n">
        <v>120</v>
      </c>
      <c r="C1320" t="inlineStr">
        <is>
          <t xml:space="preserve">CONCLUIDO	</t>
        </is>
      </c>
      <c r="D1320" t="n">
        <v>12.5261</v>
      </c>
      <c r="E1320" t="n">
        <v>7.98</v>
      </c>
      <c r="F1320" t="n">
        <v>5.09</v>
      </c>
      <c r="G1320" t="n">
        <v>76.38</v>
      </c>
      <c r="H1320" t="n">
        <v>1.39</v>
      </c>
      <c r="I1320" t="n">
        <v>4</v>
      </c>
      <c r="J1320" t="n">
        <v>268.66</v>
      </c>
      <c r="K1320" t="n">
        <v>57.72</v>
      </c>
      <c r="L1320" t="n">
        <v>21</v>
      </c>
      <c r="M1320" t="n">
        <v>2</v>
      </c>
      <c r="N1320" t="n">
        <v>69.94</v>
      </c>
      <c r="O1320" t="n">
        <v>33369.33</v>
      </c>
      <c r="P1320" t="n">
        <v>69.59</v>
      </c>
      <c r="Q1320" t="n">
        <v>202.81</v>
      </c>
      <c r="R1320" t="n">
        <v>19.33</v>
      </c>
      <c r="S1320" t="n">
        <v>13.89</v>
      </c>
      <c r="T1320" t="n">
        <v>1045.64</v>
      </c>
      <c r="U1320" t="n">
        <v>0.72</v>
      </c>
      <c r="V1320" t="n">
        <v>0.76</v>
      </c>
      <c r="W1320" t="n">
        <v>0.64</v>
      </c>
      <c r="X1320" t="n">
        <v>0.05</v>
      </c>
      <c r="Y1320" t="n">
        <v>1</v>
      </c>
      <c r="Z1320" t="n">
        <v>10</v>
      </c>
    </row>
    <row r="1321">
      <c r="A1321" t="n">
        <v>81</v>
      </c>
      <c r="B1321" t="n">
        <v>120</v>
      </c>
      <c r="C1321" t="inlineStr">
        <is>
          <t xml:space="preserve">CONCLUIDO	</t>
        </is>
      </c>
      <c r="D1321" t="n">
        <v>12.537</v>
      </c>
      <c r="E1321" t="n">
        <v>7.98</v>
      </c>
      <c r="F1321" t="n">
        <v>5.09</v>
      </c>
      <c r="G1321" t="n">
        <v>76.28</v>
      </c>
      <c r="H1321" t="n">
        <v>1.41</v>
      </c>
      <c r="I1321" t="n">
        <v>4</v>
      </c>
      <c r="J1321" t="n">
        <v>269.14</v>
      </c>
      <c r="K1321" t="n">
        <v>57.72</v>
      </c>
      <c r="L1321" t="n">
        <v>21.25</v>
      </c>
      <c r="M1321" t="n">
        <v>2</v>
      </c>
      <c r="N1321" t="n">
        <v>70.16</v>
      </c>
      <c r="O1321" t="n">
        <v>33427.94</v>
      </c>
      <c r="P1321" t="n">
        <v>69.03</v>
      </c>
      <c r="Q1321" t="n">
        <v>202.81</v>
      </c>
      <c r="R1321" t="n">
        <v>19.06</v>
      </c>
      <c r="S1321" t="n">
        <v>13.89</v>
      </c>
      <c r="T1321" t="n">
        <v>911.98</v>
      </c>
      <c r="U1321" t="n">
        <v>0.73</v>
      </c>
      <c r="V1321" t="n">
        <v>0.76</v>
      </c>
      <c r="W1321" t="n">
        <v>0.64</v>
      </c>
      <c r="X1321" t="n">
        <v>0.05</v>
      </c>
      <c r="Y1321" t="n">
        <v>1</v>
      </c>
      <c r="Z1321" t="n">
        <v>10</v>
      </c>
    </row>
    <row r="1322">
      <c r="A1322" t="n">
        <v>82</v>
      </c>
      <c r="B1322" t="n">
        <v>120</v>
      </c>
      <c r="C1322" t="inlineStr">
        <is>
          <t xml:space="preserve">CONCLUIDO	</t>
        </is>
      </c>
      <c r="D1322" t="n">
        <v>12.5326</v>
      </c>
      <c r="E1322" t="n">
        <v>7.98</v>
      </c>
      <c r="F1322" t="n">
        <v>5.09</v>
      </c>
      <c r="G1322" t="n">
        <v>76.31999999999999</v>
      </c>
      <c r="H1322" t="n">
        <v>1.42</v>
      </c>
      <c r="I1322" t="n">
        <v>4</v>
      </c>
      <c r="J1322" t="n">
        <v>269.61</v>
      </c>
      <c r="K1322" t="n">
        <v>57.72</v>
      </c>
      <c r="L1322" t="n">
        <v>21.5</v>
      </c>
      <c r="M1322" t="n">
        <v>2</v>
      </c>
      <c r="N1322" t="n">
        <v>70.39</v>
      </c>
      <c r="O1322" t="n">
        <v>33486.63</v>
      </c>
      <c r="P1322" t="n">
        <v>68.93000000000001</v>
      </c>
      <c r="Q1322" t="n">
        <v>202.81</v>
      </c>
      <c r="R1322" t="n">
        <v>19.18</v>
      </c>
      <c r="S1322" t="n">
        <v>13.89</v>
      </c>
      <c r="T1322" t="n">
        <v>968.23</v>
      </c>
      <c r="U1322" t="n">
        <v>0.72</v>
      </c>
      <c r="V1322" t="n">
        <v>0.76</v>
      </c>
      <c r="W1322" t="n">
        <v>0.64</v>
      </c>
      <c r="X1322" t="n">
        <v>0.05</v>
      </c>
      <c r="Y1322" t="n">
        <v>1</v>
      </c>
      <c r="Z1322" t="n">
        <v>10</v>
      </c>
    </row>
    <row r="1323">
      <c r="A1323" t="n">
        <v>83</v>
      </c>
      <c r="B1323" t="n">
        <v>120</v>
      </c>
      <c r="C1323" t="inlineStr">
        <is>
          <t xml:space="preserve">CONCLUIDO	</t>
        </is>
      </c>
      <c r="D1323" t="n">
        <v>12.5339</v>
      </c>
      <c r="E1323" t="n">
        <v>7.98</v>
      </c>
      <c r="F1323" t="n">
        <v>5.09</v>
      </c>
      <c r="G1323" t="n">
        <v>76.31</v>
      </c>
      <c r="H1323" t="n">
        <v>1.43</v>
      </c>
      <c r="I1323" t="n">
        <v>4</v>
      </c>
      <c r="J1323" t="n">
        <v>270.09</v>
      </c>
      <c r="K1323" t="n">
        <v>57.72</v>
      </c>
      <c r="L1323" t="n">
        <v>21.75</v>
      </c>
      <c r="M1323" t="n">
        <v>2</v>
      </c>
      <c r="N1323" t="n">
        <v>70.62</v>
      </c>
      <c r="O1323" t="n">
        <v>33545.41</v>
      </c>
      <c r="P1323" t="n">
        <v>68.7</v>
      </c>
      <c r="Q1323" t="n">
        <v>202.81</v>
      </c>
      <c r="R1323" t="n">
        <v>19.18</v>
      </c>
      <c r="S1323" t="n">
        <v>13.89</v>
      </c>
      <c r="T1323" t="n">
        <v>967.59</v>
      </c>
      <c r="U1323" t="n">
        <v>0.72</v>
      </c>
      <c r="V1323" t="n">
        <v>0.76</v>
      </c>
      <c r="W1323" t="n">
        <v>0.64</v>
      </c>
      <c r="X1323" t="n">
        <v>0.05</v>
      </c>
      <c r="Y1323" t="n">
        <v>1</v>
      </c>
      <c r="Z1323" t="n">
        <v>10</v>
      </c>
    </row>
    <row r="1324">
      <c r="A1324" t="n">
        <v>84</v>
      </c>
      <c r="B1324" t="n">
        <v>120</v>
      </c>
      <c r="C1324" t="inlineStr">
        <is>
          <t xml:space="preserve">CONCLUIDO	</t>
        </is>
      </c>
      <c r="D1324" t="n">
        <v>12.5309</v>
      </c>
      <c r="E1324" t="n">
        <v>7.98</v>
      </c>
      <c r="F1324" t="n">
        <v>5.09</v>
      </c>
      <c r="G1324" t="n">
        <v>76.34</v>
      </c>
      <c r="H1324" t="n">
        <v>1.45</v>
      </c>
      <c r="I1324" t="n">
        <v>4</v>
      </c>
      <c r="J1324" t="n">
        <v>270.57</v>
      </c>
      <c r="K1324" t="n">
        <v>57.72</v>
      </c>
      <c r="L1324" t="n">
        <v>22</v>
      </c>
      <c r="M1324" t="n">
        <v>2</v>
      </c>
      <c r="N1324" t="n">
        <v>70.84</v>
      </c>
      <c r="O1324" t="n">
        <v>33604.28</v>
      </c>
      <c r="P1324" t="n">
        <v>68.48</v>
      </c>
      <c r="Q1324" t="n">
        <v>202.83</v>
      </c>
      <c r="R1324" t="n">
        <v>19.19</v>
      </c>
      <c r="S1324" t="n">
        <v>13.89</v>
      </c>
      <c r="T1324" t="n">
        <v>977.08</v>
      </c>
      <c r="U1324" t="n">
        <v>0.72</v>
      </c>
      <c r="V1324" t="n">
        <v>0.76</v>
      </c>
      <c r="W1324" t="n">
        <v>0.64</v>
      </c>
      <c r="X1324" t="n">
        <v>0.05</v>
      </c>
      <c r="Y1324" t="n">
        <v>1</v>
      </c>
      <c r="Z1324" t="n">
        <v>10</v>
      </c>
    </row>
    <row r="1325">
      <c r="A1325" t="n">
        <v>85</v>
      </c>
      <c r="B1325" t="n">
        <v>120</v>
      </c>
      <c r="C1325" t="inlineStr">
        <is>
          <t xml:space="preserve">CONCLUIDO	</t>
        </is>
      </c>
      <c r="D1325" t="n">
        <v>12.537</v>
      </c>
      <c r="E1325" t="n">
        <v>7.98</v>
      </c>
      <c r="F1325" t="n">
        <v>5.09</v>
      </c>
      <c r="G1325" t="n">
        <v>76.28</v>
      </c>
      <c r="H1325" t="n">
        <v>1.46</v>
      </c>
      <c r="I1325" t="n">
        <v>4</v>
      </c>
      <c r="J1325" t="n">
        <v>271.05</v>
      </c>
      <c r="K1325" t="n">
        <v>57.72</v>
      </c>
      <c r="L1325" t="n">
        <v>22.25</v>
      </c>
      <c r="M1325" t="n">
        <v>2</v>
      </c>
      <c r="N1325" t="n">
        <v>71.06999999999999</v>
      </c>
      <c r="O1325" t="n">
        <v>33663.24</v>
      </c>
      <c r="P1325" t="n">
        <v>68.09999999999999</v>
      </c>
      <c r="Q1325" t="n">
        <v>202.81</v>
      </c>
      <c r="R1325" t="n">
        <v>19.11</v>
      </c>
      <c r="S1325" t="n">
        <v>13.89</v>
      </c>
      <c r="T1325" t="n">
        <v>934.74</v>
      </c>
      <c r="U1325" t="n">
        <v>0.73</v>
      </c>
      <c r="V1325" t="n">
        <v>0.76</v>
      </c>
      <c r="W1325" t="n">
        <v>0.64</v>
      </c>
      <c r="X1325" t="n">
        <v>0.05</v>
      </c>
      <c r="Y1325" t="n">
        <v>1</v>
      </c>
      <c r="Z1325" t="n">
        <v>10</v>
      </c>
    </row>
    <row r="1326">
      <c r="A1326" t="n">
        <v>86</v>
      </c>
      <c r="B1326" t="n">
        <v>120</v>
      </c>
      <c r="C1326" t="inlineStr">
        <is>
          <t xml:space="preserve">CONCLUIDO	</t>
        </is>
      </c>
      <c r="D1326" t="n">
        <v>12.5335</v>
      </c>
      <c r="E1326" t="n">
        <v>7.98</v>
      </c>
      <c r="F1326" t="n">
        <v>5.09</v>
      </c>
      <c r="G1326" t="n">
        <v>76.31</v>
      </c>
      <c r="H1326" t="n">
        <v>1.47</v>
      </c>
      <c r="I1326" t="n">
        <v>4</v>
      </c>
      <c r="J1326" t="n">
        <v>271.52</v>
      </c>
      <c r="K1326" t="n">
        <v>57.72</v>
      </c>
      <c r="L1326" t="n">
        <v>22.5</v>
      </c>
      <c r="M1326" t="n">
        <v>2</v>
      </c>
      <c r="N1326" t="n">
        <v>71.3</v>
      </c>
      <c r="O1326" t="n">
        <v>33722.28</v>
      </c>
      <c r="P1326" t="n">
        <v>67.95999999999999</v>
      </c>
      <c r="Q1326" t="n">
        <v>202.81</v>
      </c>
      <c r="R1326" t="n">
        <v>19.1</v>
      </c>
      <c r="S1326" t="n">
        <v>13.89</v>
      </c>
      <c r="T1326" t="n">
        <v>927.6900000000001</v>
      </c>
      <c r="U1326" t="n">
        <v>0.73</v>
      </c>
      <c r="V1326" t="n">
        <v>0.76</v>
      </c>
      <c r="W1326" t="n">
        <v>0.64</v>
      </c>
      <c r="X1326" t="n">
        <v>0.05</v>
      </c>
      <c r="Y1326" t="n">
        <v>1</v>
      </c>
      <c r="Z1326" t="n">
        <v>10</v>
      </c>
    </row>
    <row r="1327">
      <c r="A1327" t="n">
        <v>87</v>
      </c>
      <c r="B1327" t="n">
        <v>120</v>
      </c>
      <c r="C1327" t="inlineStr">
        <is>
          <t xml:space="preserve">CONCLUIDO	</t>
        </is>
      </c>
      <c r="D1327" t="n">
        <v>12.5357</v>
      </c>
      <c r="E1327" t="n">
        <v>7.98</v>
      </c>
      <c r="F1327" t="n">
        <v>5.09</v>
      </c>
      <c r="G1327" t="n">
        <v>76.29000000000001</v>
      </c>
      <c r="H1327" t="n">
        <v>1.49</v>
      </c>
      <c r="I1327" t="n">
        <v>4</v>
      </c>
      <c r="J1327" t="n">
        <v>272</v>
      </c>
      <c r="K1327" t="n">
        <v>57.72</v>
      </c>
      <c r="L1327" t="n">
        <v>22.75</v>
      </c>
      <c r="M1327" t="n">
        <v>2</v>
      </c>
      <c r="N1327" t="n">
        <v>71.53</v>
      </c>
      <c r="O1327" t="n">
        <v>33781.41</v>
      </c>
      <c r="P1327" t="n">
        <v>67.56</v>
      </c>
      <c r="Q1327" t="n">
        <v>202.81</v>
      </c>
      <c r="R1327" t="n">
        <v>19.01</v>
      </c>
      <c r="S1327" t="n">
        <v>13.89</v>
      </c>
      <c r="T1327" t="n">
        <v>882.83</v>
      </c>
      <c r="U1327" t="n">
        <v>0.73</v>
      </c>
      <c r="V1327" t="n">
        <v>0.76</v>
      </c>
      <c r="W1327" t="n">
        <v>0.65</v>
      </c>
      <c r="X1327" t="n">
        <v>0.05</v>
      </c>
      <c r="Y1327" t="n">
        <v>1</v>
      </c>
      <c r="Z1327" t="n">
        <v>10</v>
      </c>
    </row>
    <row r="1328">
      <c r="A1328" t="n">
        <v>88</v>
      </c>
      <c r="B1328" t="n">
        <v>120</v>
      </c>
      <c r="C1328" t="inlineStr">
        <is>
          <t xml:space="preserve">CONCLUIDO	</t>
        </is>
      </c>
      <c r="D1328" t="n">
        <v>12.5401</v>
      </c>
      <c r="E1328" t="n">
        <v>7.97</v>
      </c>
      <c r="F1328" t="n">
        <v>5.08</v>
      </c>
      <c r="G1328" t="n">
        <v>76.25</v>
      </c>
      <c r="H1328" t="n">
        <v>1.5</v>
      </c>
      <c r="I1328" t="n">
        <v>4</v>
      </c>
      <c r="J1328" t="n">
        <v>272.49</v>
      </c>
      <c r="K1328" t="n">
        <v>57.72</v>
      </c>
      <c r="L1328" t="n">
        <v>23</v>
      </c>
      <c r="M1328" t="n">
        <v>2</v>
      </c>
      <c r="N1328" t="n">
        <v>71.76000000000001</v>
      </c>
      <c r="O1328" t="n">
        <v>33840.76</v>
      </c>
      <c r="P1328" t="n">
        <v>67.05</v>
      </c>
      <c r="Q1328" t="n">
        <v>202.81</v>
      </c>
      <c r="R1328" t="n">
        <v>19.03</v>
      </c>
      <c r="S1328" t="n">
        <v>13.89</v>
      </c>
      <c r="T1328" t="n">
        <v>894.38</v>
      </c>
      <c r="U1328" t="n">
        <v>0.73</v>
      </c>
      <c r="V1328" t="n">
        <v>0.76</v>
      </c>
      <c r="W1328" t="n">
        <v>0.64</v>
      </c>
      <c r="X1328" t="n">
        <v>0.04</v>
      </c>
      <c r="Y1328" t="n">
        <v>1</v>
      </c>
      <c r="Z1328" t="n">
        <v>10</v>
      </c>
    </row>
    <row r="1329">
      <c r="A1329" t="n">
        <v>89</v>
      </c>
      <c r="B1329" t="n">
        <v>120</v>
      </c>
      <c r="C1329" t="inlineStr">
        <is>
          <t xml:space="preserve">CONCLUIDO	</t>
        </is>
      </c>
      <c r="D1329" t="n">
        <v>12.5361</v>
      </c>
      <c r="E1329" t="n">
        <v>7.98</v>
      </c>
      <c r="F1329" t="n">
        <v>5.09</v>
      </c>
      <c r="G1329" t="n">
        <v>76.29000000000001</v>
      </c>
      <c r="H1329" t="n">
        <v>1.52</v>
      </c>
      <c r="I1329" t="n">
        <v>4</v>
      </c>
      <c r="J1329" t="n">
        <v>272.97</v>
      </c>
      <c r="K1329" t="n">
        <v>57.72</v>
      </c>
      <c r="L1329" t="n">
        <v>23.25</v>
      </c>
      <c r="M1329" t="n">
        <v>2</v>
      </c>
      <c r="N1329" t="n">
        <v>71.98999999999999</v>
      </c>
      <c r="O1329" t="n">
        <v>33900.07</v>
      </c>
      <c r="P1329" t="n">
        <v>66.48999999999999</v>
      </c>
      <c r="Q1329" t="n">
        <v>202.81</v>
      </c>
      <c r="R1329" t="n">
        <v>19.06</v>
      </c>
      <c r="S1329" t="n">
        <v>13.89</v>
      </c>
      <c r="T1329" t="n">
        <v>908.05</v>
      </c>
      <c r="U1329" t="n">
        <v>0.73</v>
      </c>
      <c r="V1329" t="n">
        <v>0.76</v>
      </c>
      <c r="W1329" t="n">
        <v>0.64</v>
      </c>
      <c r="X1329" t="n">
        <v>0.05</v>
      </c>
      <c r="Y1329" t="n">
        <v>1</v>
      </c>
      <c r="Z1329" t="n">
        <v>10</v>
      </c>
    </row>
    <row r="1330">
      <c r="A1330" t="n">
        <v>90</v>
      </c>
      <c r="B1330" t="n">
        <v>120</v>
      </c>
      <c r="C1330" t="inlineStr">
        <is>
          <t xml:space="preserve">CONCLUIDO	</t>
        </is>
      </c>
      <c r="D1330" t="n">
        <v>12.6431</v>
      </c>
      <c r="E1330" t="n">
        <v>7.91</v>
      </c>
      <c r="F1330" t="n">
        <v>5.06</v>
      </c>
      <c r="G1330" t="n">
        <v>101.28</v>
      </c>
      <c r="H1330" t="n">
        <v>1.53</v>
      </c>
      <c r="I1330" t="n">
        <v>3</v>
      </c>
      <c r="J1330" t="n">
        <v>273.45</v>
      </c>
      <c r="K1330" t="n">
        <v>57.72</v>
      </c>
      <c r="L1330" t="n">
        <v>23.5</v>
      </c>
      <c r="M1330" t="n">
        <v>1</v>
      </c>
      <c r="N1330" t="n">
        <v>72.22</v>
      </c>
      <c r="O1330" t="n">
        <v>33959.47</v>
      </c>
      <c r="P1330" t="n">
        <v>65.69</v>
      </c>
      <c r="Q1330" t="n">
        <v>202.81</v>
      </c>
      <c r="R1330" t="n">
        <v>18.4</v>
      </c>
      <c r="S1330" t="n">
        <v>13.89</v>
      </c>
      <c r="T1330" t="n">
        <v>584.97</v>
      </c>
      <c r="U1330" t="n">
        <v>0.75</v>
      </c>
      <c r="V1330" t="n">
        <v>0.76</v>
      </c>
      <c r="W1330" t="n">
        <v>0.64</v>
      </c>
      <c r="X1330" t="n">
        <v>0.03</v>
      </c>
      <c r="Y1330" t="n">
        <v>1</v>
      </c>
      <c r="Z1330" t="n">
        <v>10</v>
      </c>
    </row>
    <row r="1331">
      <c r="A1331" t="n">
        <v>91</v>
      </c>
      <c r="B1331" t="n">
        <v>120</v>
      </c>
      <c r="C1331" t="inlineStr">
        <is>
          <t xml:space="preserve">CONCLUIDO	</t>
        </is>
      </c>
      <c r="D1331" t="n">
        <v>12.6338</v>
      </c>
      <c r="E1331" t="n">
        <v>7.92</v>
      </c>
      <c r="F1331" t="n">
        <v>5.07</v>
      </c>
      <c r="G1331" t="n">
        <v>101.39</v>
      </c>
      <c r="H1331" t="n">
        <v>1.54</v>
      </c>
      <c r="I1331" t="n">
        <v>3</v>
      </c>
      <c r="J1331" t="n">
        <v>273.93</v>
      </c>
      <c r="K1331" t="n">
        <v>57.72</v>
      </c>
      <c r="L1331" t="n">
        <v>23.75</v>
      </c>
      <c r="M1331" t="n">
        <v>1</v>
      </c>
      <c r="N1331" t="n">
        <v>72.45999999999999</v>
      </c>
      <c r="O1331" t="n">
        <v>34018.96</v>
      </c>
      <c r="P1331" t="n">
        <v>65.83</v>
      </c>
      <c r="Q1331" t="n">
        <v>202.83</v>
      </c>
      <c r="R1331" t="n">
        <v>18.6</v>
      </c>
      <c r="S1331" t="n">
        <v>13.89</v>
      </c>
      <c r="T1331" t="n">
        <v>687.16</v>
      </c>
      <c r="U1331" t="n">
        <v>0.75</v>
      </c>
      <c r="V1331" t="n">
        <v>0.76</v>
      </c>
      <c r="W1331" t="n">
        <v>0.64</v>
      </c>
      <c r="X1331" t="n">
        <v>0.03</v>
      </c>
      <c r="Y1331" t="n">
        <v>1</v>
      </c>
      <c r="Z1331" t="n">
        <v>10</v>
      </c>
    </row>
    <row r="1332">
      <c r="A1332" t="n">
        <v>92</v>
      </c>
      <c r="B1332" t="n">
        <v>120</v>
      </c>
      <c r="C1332" t="inlineStr">
        <is>
          <t xml:space="preserve">CONCLUIDO	</t>
        </is>
      </c>
      <c r="D1332" t="n">
        <v>12.6302</v>
      </c>
      <c r="E1332" t="n">
        <v>7.92</v>
      </c>
      <c r="F1332" t="n">
        <v>5.07</v>
      </c>
      <c r="G1332" t="n">
        <v>101.44</v>
      </c>
      <c r="H1332" t="n">
        <v>1.56</v>
      </c>
      <c r="I1332" t="n">
        <v>3</v>
      </c>
      <c r="J1332" t="n">
        <v>274.41</v>
      </c>
      <c r="K1332" t="n">
        <v>57.72</v>
      </c>
      <c r="L1332" t="n">
        <v>24</v>
      </c>
      <c r="M1332" t="n">
        <v>1</v>
      </c>
      <c r="N1332" t="n">
        <v>72.69</v>
      </c>
      <c r="O1332" t="n">
        <v>34078.55</v>
      </c>
      <c r="P1332" t="n">
        <v>65.92</v>
      </c>
      <c r="Q1332" t="n">
        <v>202.81</v>
      </c>
      <c r="R1332" t="n">
        <v>18.64</v>
      </c>
      <c r="S1332" t="n">
        <v>13.89</v>
      </c>
      <c r="T1332" t="n">
        <v>706.55</v>
      </c>
      <c r="U1332" t="n">
        <v>0.75</v>
      </c>
      <c r="V1332" t="n">
        <v>0.76</v>
      </c>
      <c r="W1332" t="n">
        <v>0.64</v>
      </c>
      <c r="X1332" t="n">
        <v>0.03</v>
      </c>
      <c r="Y1332" t="n">
        <v>1</v>
      </c>
      <c r="Z1332" t="n">
        <v>10</v>
      </c>
    </row>
    <row r="1333">
      <c r="A1333" t="n">
        <v>93</v>
      </c>
      <c r="B1333" t="n">
        <v>120</v>
      </c>
      <c r="C1333" t="inlineStr">
        <is>
          <t xml:space="preserve">CONCLUIDO	</t>
        </is>
      </c>
      <c r="D1333" t="n">
        <v>12.6351</v>
      </c>
      <c r="E1333" t="n">
        <v>7.91</v>
      </c>
      <c r="F1333" t="n">
        <v>5.07</v>
      </c>
      <c r="G1333" t="n">
        <v>101.38</v>
      </c>
      <c r="H1333" t="n">
        <v>1.57</v>
      </c>
      <c r="I1333" t="n">
        <v>3</v>
      </c>
      <c r="J1333" t="n">
        <v>274.9</v>
      </c>
      <c r="K1333" t="n">
        <v>57.72</v>
      </c>
      <c r="L1333" t="n">
        <v>24.25</v>
      </c>
      <c r="M1333" t="n">
        <v>1</v>
      </c>
      <c r="N1333" t="n">
        <v>72.92</v>
      </c>
      <c r="O1333" t="n">
        <v>34138.22</v>
      </c>
      <c r="P1333" t="n">
        <v>66.06999999999999</v>
      </c>
      <c r="Q1333" t="n">
        <v>202.81</v>
      </c>
      <c r="R1333" t="n">
        <v>18.56</v>
      </c>
      <c r="S1333" t="n">
        <v>13.89</v>
      </c>
      <c r="T1333" t="n">
        <v>665.7</v>
      </c>
      <c r="U1333" t="n">
        <v>0.75</v>
      </c>
      <c r="V1333" t="n">
        <v>0.76</v>
      </c>
      <c r="W1333" t="n">
        <v>0.64</v>
      </c>
      <c r="X1333" t="n">
        <v>0.03</v>
      </c>
      <c r="Y1333" t="n">
        <v>1</v>
      </c>
      <c r="Z1333" t="n">
        <v>10</v>
      </c>
    </row>
    <row r="1334">
      <c r="A1334" t="n">
        <v>94</v>
      </c>
      <c r="B1334" t="n">
        <v>120</v>
      </c>
      <c r="C1334" t="inlineStr">
        <is>
          <t xml:space="preserve">CONCLUIDO	</t>
        </is>
      </c>
      <c r="D1334" t="n">
        <v>12.6369</v>
      </c>
      <c r="E1334" t="n">
        <v>7.91</v>
      </c>
      <c r="F1334" t="n">
        <v>5.07</v>
      </c>
      <c r="G1334" t="n">
        <v>101.36</v>
      </c>
      <c r="H1334" t="n">
        <v>1.58</v>
      </c>
      <c r="I1334" t="n">
        <v>3</v>
      </c>
      <c r="J1334" t="n">
        <v>275.38</v>
      </c>
      <c r="K1334" t="n">
        <v>57.72</v>
      </c>
      <c r="L1334" t="n">
        <v>24.5</v>
      </c>
      <c r="M1334" t="n">
        <v>1</v>
      </c>
      <c r="N1334" t="n">
        <v>73.16</v>
      </c>
      <c r="O1334" t="n">
        <v>34197.98</v>
      </c>
      <c r="P1334" t="n">
        <v>66.06999999999999</v>
      </c>
      <c r="Q1334" t="n">
        <v>202.81</v>
      </c>
      <c r="R1334" t="n">
        <v>18.51</v>
      </c>
      <c r="S1334" t="n">
        <v>13.89</v>
      </c>
      <c r="T1334" t="n">
        <v>637.88</v>
      </c>
      <c r="U1334" t="n">
        <v>0.75</v>
      </c>
      <c r="V1334" t="n">
        <v>0.76</v>
      </c>
      <c r="W1334" t="n">
        <v>0.64</v>
      </c>
      <c r="X1334" t="n">
        <v>0.03</v>
      </c>
      <c r="Y1334" t="n">
        <v>1</v>
      </c>
      <c r="Z1334" t="n">
        <v>10</v>
      </c>
    </row>
    <row r="1335">
      <c r="A1335" t="n">
        <v>95</v>
      </c>
      <c r="B1335" t="n">
        <v>120</v>
      </c>
      <c r="C1335" t="inlineStr">
        <is>
          <t xml:space="preserve">CONCLUIDO	</t>
        </is>
      </c>
      <c r="D1335" t="n">
        <v>12.6396</v>
      </c>
      <c r="E1335" t="n">
        <v>7.91</v>
      </c>
      <c r="F1335" t="n">
        <v>5.07</v>
      </c>
      <c r="G1335" t="n">
        <v>101.32</v>
      </c>
      <c r="H1335" t="n">
        <v>1.6</v>
      </c>
      <c r="I1335" t="n">
        <v>3</v>
      </c>
      <c r="J1335" t="n">
        <v>275.87</v>
      </c>
      <c r="K1335" t="n">
        <v>57.72</v>
      </c>
      <c r="L1335" t="n">
        <v>24.75</v>
      </c>
      <c r="M1335" t="n">
        <v>1</v>
      </c>
      <c r="N1335" t="n">
        <v>73.39</v>
      </c>
      <c r="O1335" t="n">
        <v>34257.84</v>
      </c>
      <c r="P1335" t="n">
        <v>66.06</v>
      </c>
      <c r="Q1335" t="n">
        <v>202.81</v>
      </c>
      <c r="R1335" t="n">
        <v>18.47</v>
      </c>
      <c r="S1335" t="n">
        <v>13.89</v>
      </c>
      <c r="T1335" t="n">
        <v>619.8</v>
      </c>
      <c r="U1335" t="n">
        <v>0.75</v>
      </c>
      <c r="V1335" t="n">
        <v>0.76</v>
      </c>
      <c r="W1335" t="n">
        <v>0.64</v>
      </c>
      <c r="X1335" t="n">
        <v>0.03</v>
      </c>
      <c r="Y1335" t="n">
        <v>1</v>
      </c>
      <c r="Z1335" t="n">
        <v>10</v>
      </c>
    </row>
    <row r="1336">
      <c r="A1336" t="n">
        <v>96</v>
      </c>
      <c r="B1336" t="n">
        <v>120</v>
      </c>
      <c r="C1336" t="inlineStr">
        <is>
          <t xml:space="preserve">CONCLUIDO	</t>
        </is>
      </c>
      <c r="D1336" t="n">
        <v>12.6369</v>
      </c>
      <c r="E1336" t="n">
        <v>7.91</v>
      </c>
      <c r="F1336" t="n">
        <v>5.07</v>
      </c>
      <c r="G1336" t="n">
        <v>101.36</v>
      </c>
      <c r="H1336" t="n">
        <v>1.61</v>
      </c>
      <c r="I1336" t="n">
        <v>3</v>
      </c>
      <c r="J1336" t="n">
        <v>276.35</v>
      </c>
      <c r="K1336" t="n">
        <v>57.72</v>
      </c>
      <c r="L1336" t="n">
        <v>25</v>
      </c>
      <c r="M1336" t="n">
        <v>1</v>
      </c>
      <c r="N1336" t="n">
        <v>73.63</v>
      </c>
      <c r="O1336" t="n">
        <v>34317.79</v>
      </c>
      <c r="P1336" t="n">
        <v>66.2</v>
      </c>
      <c r="Q1336" t="n">
        <v>202.81</v>
      </c>
      <c r="R1336" t="n">
        <v>18.53</v>
      </c>
      <c r="S1336" t="n">
        <v>13.89</v>
      </c>
      <c r="T1336" t="n">
        <v>652.3099999999999</v>
      </c>
      <c r="U1336" t="n">
        <v>0.75</v>
      </c>
      <c r="V1336" t="n">
        <v>0.76</v>
      </c>
      <c r="W1336" t="n">
        <v>0.64</v>
      </c>
      <c r="X1336" t="n">
        <v>0.03</v>
      </c>
      <c r="Y1336" t="n">
        <v>1</v>
      </c>
      <c r="Z1336" t="n">
        <v>10</v>
      </c>
    </row>
    <row r="1337">
      <c r="A1337" t="n">
        <v>97</v>
      </c>
      <c r="B1337" t="n">
        <v>120</v>
      </c>
      <c r="C1337" t="inlineStr">
        <is>
          <t xml:space="preserve">CONCLUIDO	</t>
        </is>
      </c>
      <c r="D1337" t="n">
        <v>12.6387</v>
      </c>
      <c r="E1337" t="n">
        <v>7.91</v>
      </c>
      <c r="F1337" t="n">
        <v>5.07</v>
      </c>
      <c r="G1337" t="n">
        <v>101.33</v>
      </c>
      <c r="H1337" t="n">
        <v>1.62</v>
      </c>
      <c r="I1337" t="n">
        <v>3</v>
      </c>
      <c r="J1337" t="n">
        <v>276.84</v>
      </c>
      <c r="K1337" t="n">
        <v>57.72</v>
      </c>
      <c r="L1337" t="n">
        <v>25.25</v>
      </c>
      <c r="M1337" t="n">
        <v>1</v>
      </c>
      <c r="N1337" t="n">
        <v>73.87</v>
      </c>
      <c r="O1337" t="n">
        <v>34377.83</v>
      </c>
      <c r="P1337" t="n">
        <v>66.31999999999999</v>
      </c>
      <c r="Q1337" t="n">
        <v>202.94</v>
      </c>
      <c r="R1337" t="n">
        <v>18.5</v>
      </c>
      <c r="S1337" t="n">
        <v>13.89</v>
      </c>
      <c r="T1337" t="n">
        <v>633.98</v>
      </c>
      <c r="U1337" t="n">
        <v>0.75</v>
      </c>
      <c r="V1337" t="n">
        <v>0.76</v>
      </c>
      <c r="W1337" t="n">
        <v>0.64</v>
      </c>
      <c r="X1337" t="n">
        <v>0.03</v>
      </c>
      <c r="Y1337" t="n">
        <v>1</v>
      </c>
      <c r="Z1337" t="n">
        <v>10</v>
      </c>
    </row>
    <row r="1338">
      <c r="A1338" t="n">
        <v>98</v>
      </c>
      <c r="B1338" t="n">
        <v>120</v>
      </c>
      <c r="C1338" t="inlineStr">
        <is>
          <t xml:space="preserve">CONCLUIDO	</t>
        </is>
      </c>
      <c r="D1338" t="n">
        <v>12.6325</v>
      </c>
      <c r="E1338" t="n">
        <v>7.92</v>
      </c>
      <c r="F1338" t="n">
        <v>5.07</v>
      </c>
      <c r="G1338" t="n">
        <v>101.41</v>
      </c>
      <c r="H1338" t="n">
        <v>1.64</v>
      </c>
      <c r="I1338" t="n">
        <v>3</v>
      </c>
      <c r="J1338" t="n">
        <v>277.33</v>
      </c>
      <c r="K1338" t="n">
        <v>57.72</v>
      </c>
      <c r="L1338" t="n">
        <v>25.5</v>
      </c>
      <c r="M1338" t="n">
        <v>1</v>
      </c>
      <c r="N1338" t="n">
        <v>74.09999999999999</v>
      </c>
      <c r="O1338" t="n">
        <v>34437.96</v>
      </c>
      <c r="P1338" t="n">
        <v>66.66</v>
      </c>
      <c r="Q1338" t="n">
        <v>202.81</v>
      </c>
      <c r="R1338" t="n">
        <v>18.58</v>
      </c>
      <c r="S1338" t="n">
        <v>13.89</v>
      </c>
      <c r="T1338" t="n">
        <v>676.36</v>
      </c>
      <c r="U1338" t="n">
        <v>0.75</v>
      </c>
      <c r="V1338" t="n">
        <v>0.76</v>
      </c>
      <c r="W1338" t="n">
        <v>0.64</v>
      </c>
      <c r="X1338" t="n">
        <v>0.03</v>
      </c>
      <c r="Y1338" t="n">
        <v>1</v>
      </c>
      <c r="Z1338" t="n">
        <v>10</v>
      </c>
    </row>
    <row r="1339">
      <c r="A1339" t="n">
        <v>99</v>
      </c>
      <c r="B1339" t="n">
        <v>120</v>
      </c>
      <c r="C1339" t="inlineStr">
        <is>
          <t xml:space="preserve">CONCLUIDO	</t>
        </is>
      </c>
      <c r="D1339" t="n">
        <v>12.6316</v>
      </c>
      <c r="E1339" t="n">
        <v>7.92</v>
      </c>
      <c r="F1339" t="n">
        <v>5.07</v>
      </c>
      <c r="G1339" t="n">
        <v>101.42</v>
      </c>
      <c r="H1339" t="n">
        <v>1.65</v>
      </c>
      <c r="I1339" t="n">
        <v>3</v>
      </c>
      <c r="J1339" t="n">
        <v>277.82</v>
      </c>
      <c r="K1339" t="n">
        <v>57.72</v>
      </c>
      <c r="L1339" t="n">
        <v>25.75</v>
      </c>
      <c r="M1339" t="n">
        <v>1</v>
      </c>
      <c r="N1339" t="n">
        <v>74.34</v>
      </c>
      <c r="O1339" t="n">
        <v>34498.19</v>
      </c>
      <c r="P1339" t="n">
        <v>66.67</v>
      </c>
      <c r="Q1339" t="n">
        <v>202.81</v>
      </c>
      <c r="R1339" t="n">
        <v>18.66</v>
      </c>
      <c r="S1339" t="n">
        <v>13.89</v>
      </c>
      <c r="T1339" t="n">
        <v>712.64</v>
      </c>
      <c r="U1339" t="n">
        <v>0.74</v>
      </c>
      <c r="V1339" t="n">
        <v>0.76</v>
      </c>
      <c r="W1339" t="n">
        <v>0.64</v>
      </c>
      <c r="X1339" t="n">
        <v>0.03</v>
      </c>
      <c r="Y1339" t="n">
        <v>1</v>
      </c>
      <c r="Z1339" t="n">
        <v>10</v>
      </c>
    </row>
    <row r="1340">
      <c r="A1340" t="n">
        <v>100</v>
      </c>
      <c r="B1340" t="n">
        <v>120</v>
      </c>
      <c r="C1340" t="inlineStr">
        <is>
          <t xml:space="preserve">CONCLUIDO	</t>
        </is>
      </c>
      <c r="D1340" t="n">
        <v>12.6347</v>
      </c>
      <c r="E1340" t="n">
        <v>7.91</v>
      </c>
      <c r="F1340" t="n">
        <v>5.07</v>
      </c>
      <c r="G1340" t="n">
        <v>101.38</v>
      </c>
      <c r="H1340" t="n">
        <v>1.66</v>
      </c>
      <c r="I1340" t="n">
        <v>3</v>
      </c>
      <c r="J1340" t="n">
        <v>278.31</v>
      </c>
      <c r="K1340" t="n">
        <v>57.72</v>
      </c>
      <c r="L1340" t="n">
        <v>26</v>
      </c>
      <c r="M1340" t="n">
        <v>1</v>
      </c>
      <c r="N1340" t="n">
        <v>74.58</v>
      </c>
      <c r="O1340" t="n">
        <v>34558.51</v>
      </c>
      <c r="P1340" t="n">
        <v>66.51000000000001</v>
      </c>
      <c r="Q1340" t="n">
        <v>202.81</v>
      </c>
      <c r="R1340" t="n">
        <v>18.53</v>
      </c>
      <c r="S1340" t="n">
        <v>13.89</v>
      </c>
      <c r="T1340" t="n">
        <v>650.2</v>
      </c>
      <c r="U1340" t="n">
        <v>0.75</v>
      </c>
      <c r="V1340" t="n">
        <v>0.76</v>
      </c>
      <c r="W1340" t="n">
        <v>0.64</v>
      </c>
      <c r="X1340" t="n">
        <v>0.03</v>
      </c>
      <c r="Y1340" t="n">
        <v>1</v>
      </c>
      <c r="Z1340" t="n">
        <v>10</v>
      </c>
    </row>
    <row r="1341">
      <c r="A1341" t="n">
        <v>101</v>
      </c>
      <c r="B1341" t="n">
        <v>120</v>
      </c>
      <c r="C1341" t="inlineStr">
        <is>
          <t xml:space="preserve">CONCLUIDO	</t>
        </is>
      </c>
      <c r="D1341" t="n">
        <v>12.6338</v>
      </c>
      <c r="E1341" t="n">
        <v>7.92</v>
      </c>
      <c r="F1341" t="n">
        <v>5.07</v>
      </c>
      <c r="G1341" t="n">
        <v>101.39</v>
      </c>
      <c r="H1341" t="n">
        <v>1.68</v>
      </c>
      <c r="I1341" t="n">
        <v>3</v>
      </c>
      <c r="J1341" t="n">
        <v>278.79</v>
      </c>
      <c r="K1341" t="n">
        <v>57.72</v>
      </c>
      <c r="L1341" t="n">
        <v>26.25</v>
      </c>
      <c r="M1341" t="n">
        <v>0</v>
      </c>
      <c r="N1341" t="n">
        <v>74.81999999999999</v>
      </c>
      <c r="O1341" t="n">
        <v>34618.92</v>
      </c>
      <c r="P1341" t="n">
        <v>66.62</v>
      </c>
      <c r="Q1341" t="n">
        <v>202.81</v>
      </c>
      <c r="R1341" t="n">
        <v>18.57</v>
      </c>
      <c r="S1341" t="n">
        <v>13.89</v>
      </c>
      <c r="T1341" t="n">
        <v>671.65</v>
      </c>
      <c r="U1341" t="n">
        <v>0.75</v>
      </c>
      <c r="V1341" t="n">
        <v>0.76</v>
      </c>
      <c r="W1341" t="n">
        <v>0.64</v>
      </c>
      <c r="X1341" t="n">
        <v>0.03</v>
      </c>
      <c r="Y1341" t="n">
        <v>1</v>
      </c>
      <c r="Z1341" t="n">
        <v>10</v>
      </c>
    </row>
    <row r="1342">
      <c r="A1342" t="n">
        <v>0</v>
      </c>
      <c r="B1342" t="n">
        <v>145</v>
      </c>
      <c r="C1342" t="inlineStr">
        <is>
          <t xml:space="preserve">CONCLUIDO	</t>
        </is>
      </c>
      <c r="D1342" t="n">
        <v>6.8405</v>
      </c>
      <c r="E1342" t="n">
        <v>14.62</v>
      </c>
      <c r="F1342" t="n">
        <v>6.87</v>
      </c>
      <c r="G1342" t="n">
        <v>4.63</v>
      </c>
      <c r="H1342" t="n">
        <v>0.06</v>
      </c>
      <c r="I1342" t="n">
        <v>89</v>
      </c>
      <c r="J1342" t="n">
        <v>285.18</v>
      </c>
      <c r="K1342" t="n">
        <v>61.2</v>
      </c>
      <c r="L1342" t="n">
        <v>1</v>
      </c>
      <c r="M1342" t="n">
        <v>87</v>
      </c>
      <c r="N1342" t="n">
        <v>77.98</v>
      </c>
      <c r="O1342" t="n">
        <v>35406.83</v>
      </c>
      <c r="P1342" t="n">
        <v>121.98</v>
      </c>
      <c r="Q1342" t="n">
        <v>202.89</v>
      </c>
      <c r="R1342" t="n">
        <v>74.65000000000001</v>
      </c>
      <c r="S1342" t="n">
        <v>13.89</v>
      </c>
      <c r="T1342" t="n">
        <v>28278.15</v>
      </c>
      <c r="U1342" t="n">
        <v>0.19</v>
      </c>
      <c r="V1342" t="n">
        <v>0.5600000000000001</v>
      </c>
      <c r="W1342" t="n">
        <v>0.79</v>
      </c>
      <c r="X1342" t="n">
        <v>1.83</v>
      </c>
      <c r="Y1342" t="n">
        <v>1</v>
      </c>
      <c r="Z1342" t="n">
        <v>10</v>
      </c>
    </row>
    <row r="1343">
      <c r="A1343" t="n">
        <v>1</v>
      </c>
      <c r="B1343" t="n">
        <v>145</v>
      </c>
      <c r="C1343" t="inlineStr">
        <is>
          <t xml:space="preserve">CONCLUIDO	</t>
        </is>
      </c>
      <c r="D1343" t="n">
        <v>7.7729</v>
      </c>
      <c r="E1343" t="n">
        <v>12.87</v>
      </c>
      <c r="F1343" t="n">
        <v>6.36</v>
      </c>
      <c r="G1343" t="n">
        <v>5.78</v>
      </c>
      <c r="H1343" t="n">
        <v>0.08</v>
      </c>
      <c r="I1343" t="n">
        <v>66</v>
      </c>
      <c r="J1343" t="n">
        <v>285.68</v>
      </c>
      <c r="K1343" t="n">
        <v>61.2</v>
      </c>
      <c r="L1343" t="n">
        <v>1.25</v>
      </c>
      <c r="M1343" t="n">
        <v>64</v>
      </c>
      <c r="N1343" t="n">
        <v>78.23999999999999</v>
      </c>
      <c r="O1343" t="n">
        <v>35468.6</v>
      </c>
      <c r="P1343" t="n">
        <v>112.75</v>
      </c>
      <c r="Q1343" t="n">
        <v>202.82</v>
      </c>
      <c r="R1343" t="n">
        <v>58.72</v>
      </c>
      <c r="S1343" t="n">
        <v>13.89</v>
      </c>
      <c r="T1343" t="n">
        <v>20428.57</v>
      </c>
      <c r="U1343" t="n">
        <v>0.24</v>
      </c>
      <c r="V1343" t="n">
        <v>0.61</v>
      </c>
      <c r="W1343" t="n">
        <v>0.75</v>
      </c>
      <c r="X1343" t="n">
        <v>1.32</v>
      </c>
      <c r="Y1343" t="n">
        <v>1</v>
      </c>
      <c r="Z1343" t="n">
        <v>10</v>
      </c>
    </row>
    <row r="1344">
      <c r="A1344" t="n">
        <v>2</v>
      </c>
      <c r="B1344" t="n">
        <v>145</v>
      </c>
      <c r="C1344" t="inlineStr">
        <is>
          <t xml:space="preserve">CONCLUIDO	</t>
        </is>
      </c>
      <c r="D1344" t="n">
        <v>8.395899999999999</v>
      </c>
      <c r="E1344" t="n">
        <v>11.91</v>
      </c>
      <c r="F1344" t="n">
        <v>6.11</v>
      </c>
      <c r="G1344" t="n">
        <v>6.91</v>
      </c>
      <c r="H1344" t="n">
        <v>0.09</v>
      </c>
      <c r="I1344" t="n">
        <v>53</v>
      </c>
      <c r="J1344" t="n">
        <v>286.19</v>
      </c>
      <c r="K1344" t="n">
        <v>61.2</v>
      </c>
      <c r="L1344" t="n">
        <v>1.5</v>
      </c>
      <c r="M1344" t="n">
        <v>51</v>
      </c>
      <c r="N1344" t="n">
        <v>78.48999999999999</v>
      </c>
      <c r="O1344" t="n">
        <v>35530.47</v>
      </c>
      <c r="P1344" t="n">
        <v>108.11</v>
      </c>
      <c r="Q1344" t="n">
        <v>202.82</v>
      </c>
      <c r="R1344" t="n">
        <v>50.71</v>
      </c>
      <c r="S1344" t="n">
        <v>13.89</v>
      </c>
      <c r="T1344" t="n">
        <v>16490.68</v>
      </c>
      <c r="U1344" t="n">
        <v>0.27</v>
      </c>
      <c r="V1344" t="n">
        <v>0.63</v>
      </c>
      <c r="W1344" t="n">
        <v>0.73</v>
      </c>
      <c r="X1344" t="n">
        <v>1.07</v>
      </c>
      <c r="Y1344" t="n">
        <v>1</v>
      </c>
      <c r="Z1344" t="n">
        <v>10</v>
      </c>
    </row>
    <row r="1345">
      <c r="A1345" t="n">
        <v>3</v>
      </c>
      <c r="B1345" t="n">
        <v>145</v>
      </c>
      <c r="C1345" t="inlineStr">
        <is>
          <t xml:space="preserve">CONCLUIDO	</t>
        </is>
      </c>
      <c r="D1345" t="n">
        <v>8.8935</v>
      </c>
      <c r="E1345" t="n">
        <v>11.24</v>
      </c>
      <c r="F1345" t="n">
        <v>5.92</v>
      </c>
      <c r="G1345" t="n">
        <v>8.08</v>
      </c>
      <c r="H1345" t="n">
        <v>0.11</v>
      </c>
      <c r="I1345" t="n">
        <v>44</v>
      </c>
      <c r="J1345" t="n">
        <v>286.69</v>
      </c>
      <c r="K1345" t="n">
        <v>61.2</v>
      </c>
      <c r="L1345" t="n">
        <v>1.75</v>
      </c>
      <c r="M1345" t="n">
        <v>42</v>
      </c>
      <c r="N1345" t="n">
        <v>78.73999999999999</v>
      </c>
      <c r="O1345" t="n">
        <v>35592.57</v>
      </c>
      <c r="P1345" t="n">
        <v>104.85</v>
      </c>
      <c r="Q1345" t="n">
        <v>202.87</v>
      </c>
      <c r="R1345" t="n">
        <v>45.27</v>
      </c>
      <c r="S1345" t="n">
        <v>13.89</v>
      </c>
      <c r="T1345" t="n">
        <v>13816.68</v>
      </c>
      <c r="U1345" t="n">
        <v>0.31</v>
      </c>
      <c r="V1345" t="n">
        <v>0.65</v>
      </c>
      <c r="W1345" t="n">
        <v>0.71</v>
      </c>
      <c r="X1345" t="n">
        <v>0.88</v>
      </c>
      <c r="Y1345" t="n">
        <v>1</v>
      </c>
      <c r="Z1345" t="n">
        <v>10</v>
      </c>
    </row>
    <row r="1346">
      <c r="A1346" t="n">
        <v>4</v>
      </c>
      <c r="B1346" t="n">
        <v>145</v>
      </c>
      <c r="C1346" t="inlineStr">
        <is>
          <t xml:space="preserve">CONCLUIDO	</t>
        </is>
      </c>
      <c r="D1346" t="n">
        <v>9.266400000000001</v>
      </c>
      <c r="E1346" t="n">
        <v>10.79</v>
      </c>
      <c r="F1346" t="n">
        <v>5.79</v>
      </c>
      <c r="G1346" t="n">
        <v>9.15</v>
      </c>
      <c r="H1346" t="n">
        <v>0.12</v>
      </c>
      <c r="I1346" t="n">
        <v>38</v>
      </c>
      <c r="J1346" t="n">
        <v>287.19</v>
      </c>
      <c r="K1346" t="n">
        <v>61.2</v>
      </c>
      <c r="L1346" t="n">
        <v>2</v>
      </c>
      <c r="M1346" t="n">
        <v>36</v>
      </c>
      <c r="N1346" t="n">
        <v>78.98999999999999</v>
      </c>
      <c r="O1346" t="n">
        <v>35654.65</v>
      </c>
      <c r="P1346" t="n">
        <v>102.46</v>
      </c>
      <c r="Q1346" t="n">
        <v>202.84</v>
      </c>
      <c r="R1346" t="n">
        <v>41.21</v>
      </c>
      <c r="S1346" t="n">
        <v>13.89</v>
      </c>
      <c r="T1346" t="n">
        <v>11815.25</v>
      </c>
      <c r="U1346" t="n">
        <v>0.34</v>
      </c>
      <c r="V1346" t="n">
        <v>0.67</v>
      </c>
      <c r="W1346" t="n">
        <v>0.7</v>
      </c>
      <c r="X1346" t="n">
        <v>0.76</v>
      </c>
      <c r="Y1346" t="n">
        <v>1</v>
      </c>
      <c r="Z1346" t="n">
        <v>10</v>
      </c>
    </row>
    <row r="1347">
      <c r="A1347" t="n">
        <v>5</v>
      </c>
      <c r="B1347" t="n">
        <v>145</v>
      </c>
      <c r="C1347" t="inlineStr">
        <is>
          <t xml:space="preserve">CONCLUIDO	</t>
        </is>
      </c>
      <c r="D1347" t="n">
        <v>9.6023</v>
      </c>
      <c r="E1347" t="n">
        <v>10.41</v>
      </c>
      <c r="F1347" t="n">
        <v>5.69</v>
      </c>
      <c r="G1347" t="n">
        <v>10.34</v>
      </c>
      <c r="H1347" t="n">
        <v>0.14</v>
      </c>
      <c r="I1347" t="n">
        <v>33</v>
      </c>
      <c r="J1347" t="n">
        <v>287.7</v>
      </c>
      <c r="K1347" t="n">
        <v>61.2</v>
      </c>
      <c r="L1347" t="n">
        <v>2.25</v>
      </c>
      <c r="M1347" t="n">
        <v>31</v>
      </c>
      <c r="N1347" t="n">
        <v>79.25</v>
      </c>
      <c r="O1347" t="n">
        <v>35716.83</v>
      </c>
      <c r="P1347" t="n">
        <v>100.39</v>
      </c>
      <c r="Q1347" t="n">
        <v>202.82</v>
      </c>
      <c r="R1347" t="n">
        <v>37.81</v>
      </c>
      <c r="S1347" t="n">
        <v>13.89</v>
      </c>
      <c r="T1347" t="n">
        <v>10137.96</v>
      </c>
      <c r="U1347" t="n">
        <v>0.37</v>
      </c>
      <c r="V1347" t="n">
        <v>0.68</v>
      </c>
      <c r="W1347" t="n">
        <v>0.6899999999999999</v>
      </c>
      <c r="X1347" t="n">
        <v>0.65</v>
      </c>
      <c r="Y1347" t="n">
        <v>1</v>
      </c>
      <c r="Z1347" t="n">
        <v>10</v>
      </c>
    </row>
    <row r="1348">
      <c r="A1348" t="n">
        <v>6</v>
      </c>
      <c r="B1348" t="n">
        <v>145</v>
      </c>
      <c r="C1348" t="inlineStr">
        <is>
          <t xml:space="preserve">CONCLUIDO	</t>
        </is>
      </c>
      <c r="D1348" t="n">
        <v>9.805300000000001</v>
      </c>
      <c r="E1348" t="n">
        <v>10.2</v>
      </c>
      <c r="F1348" t="n">
        <v>5.63</v>
      </c>
      <c r="G1348" t="n">
        <v>11.27</v>
      </c>
      <c r="H1348" t="n">
        <v>0.15</v>
      </c>
      <c r="I1348" t="n">
        <v>30</v>
      </c>
      <c r="J1348" t="n">
        <v>288.2</v>
      </c>
      <c r="K1348" t="n">
        <v>61.2</v>
      </c>
      <c r="L1348" t="n">
        <v>2.5</v>
      </c>
      <c r="M1348" t="n">
        <v>28</v>
      </c>
      <c r="N1348" t="n">
        <v>79.5</v>
      </c>
      <c r="O1348" t="n">
        <v>35779.11</v>
      </c>
      <c r="P1348" t="n">
        <v>99.41</v>
      </c>
      <c r="Q1348" t="n">
        <v>202.85</v>
      </c>
      <c r="R1348" t="n">
        <v>35.81</v>
      </c>
      <c r="S1348" t="n">
        <v>13.89</v>
      </c>
      <c r="T1348" t="n">
        <v>9156.799999999999</v>
      </c>
      <c r="U1348" t="n">
        <v>0.39</v>
      </c>
      <c r="V1348" t="n">
        <v>0.6899999999999999</v>
      </c>
      <c r="W1348" t="n">
        <v>0.6899999999999999</v>
      </c>
      <c r="X1348" t="n">
        <v>0.59</v>
      </c>
      <c r="Y1348" t="n">
        <v>1</v>
      </c>
      <c r="Z1348" t="n">
        <v>10</v>
      </c>
    </row>
    <row r="1349">
      <c r="A1349" t="n">
        <v>7</v>
      </c>
      <c r="B1349" t="n">
        <v>145</v>
      </c>
      <c r="C1349" t="inlineStr">
        <is>
          <t xml:space="preserve">CONCLUIDO	</t>
        </is>
      </c>
      <c r="D1349" t="n">
        <v>10.0248</v>
      </c>
      <c r="E1349" t="n">
        <v>9.98</v>
      </c>
      <c r="F1349" t="n">
        <v>5.57</v>
      </c>
      <c r="G1349" t="n">
        <v>12.38</v>
      </c>
      <c r="H1349" t="n">
        <v>0.17</v>
      </c>
      <c r="I1349" t="n">
        <v>27</v>
      </c>
      <c r="J1349" t="n">
        <v>288.71</v>
      </c>
      <c r="K1349" t="n">
        <v>61.2</v>
      </c>
      <c r="L1349" t="n">
        <v>2.75</v>
      </c>
      <c r="M1349" t="n">
        <v>25</v>
      </c>
      <c r="N1349" t="n">
        <v>79.76000000000001</v>
      </c>
      <c r="O1349" t="n">
        <v>35841.5</v>
      </c>
      <c r="P1349" t="n">
        <v>98.22</v>
      </c>
      <c r="Q1349" t="n">
        <v>202.89</v>
      </c>
      <c r="R1349" t="n">
        <v>34.04</v>
      </c>
      <c r="S1349" t="n">
        <v>13.89</v>
      </c>
      <c r="T1349" t="n">
        <v>8286.280000000001</v>
      </c>
      <c r="U1349" t="n">
        <v>0.41</v>
      </c>
      <c r="V1349" t="n">
        <v>0.6899999999999999</v>
      </c>
      <c r="W1349" t="n">
        <v>0.6899999999999999</v>
      </c>
      <c r="X1349" t="n">
        <v>0.53</v>
      </c>
      <c r="Y1349" t="n">
        <v>1</v>
      </c>
      <c r="Z1349" t="n">
        <v>10</v>
      </c>
    </row>
    <row r="1350">
      <c r="A1350" t="n">
        <v>8</v>
      </c>
      <c r="B1350" t="n">
        <v>145</v>
      </c>
      <c r="C1350" t="inlineStr">
        <is>
          <t xml:space="preserve">CONCLUIDO	</t>
        </is>
      </c>
      <c r="D1350" t="n">
        <v>10.1986</v>
      </c>
      <c r="E1350" t="n">
        <v>9.81</v>
      </c>
      <c r="F1350" t="n">
        <v>5.51</v>
      </c>
      <c r="G1350" t="n">
        <v>13.22</v>
      </c>
      <c r="H1350" t="n">
        <v>0.18</v>
      </c>
      <c r="I1350" t="n">
        <v>25</v>
      </c>
      <c r="J1350" t="n">
        <v>289.21</v>
      </c>
      <c r="K1350" t="n">
        <v>61.2</v>
      </c>
      <c r="L1350" t="n">
        <v>3</v>
      </c>
      <c r="M1350" t="n">
        <v>23</v>
      </c>
      <c r="N1350" t="n">
        <v>80.02</v>
      </c>
      <c r="O1350" t="n">
        <v>35903.99</v>
      </c>
      <c r="P1350" t="n">
        <v>97.03</v>
      </c>
      <c r="Q1350" t="n">
        <v>202.83</v>
      </c>
      <c r="R1350" t="n">
        <v>32.23</v>
      </c>
      <c r="S1350" t="n">
        <v>13.89</v>
      </c>
      <c r="T1350" t="n">
        <v>7392.09</v>
      </c>
      <c r="U1350" t="n">
        <v>0.43</v>
      </c>
      <c r="V1350" t="n">
        <v>0.7</v>
      </c>
      <c r="W1350" t="n">
        <v>0.68</v>
      </c>
      <c r="X1350" t="n">
        <v>0.47</v>
      </c>
      <c r="Y1350" t="n">
        <v>1</v>
      </c>
      <c r="Z1350" t="n">
        <v>10</v>
      </c>
    </row>
    <row r="1351">
      <c r="A1351" t="n">
        <v>9</v>
      </c>
      <c r="B1351" t="n">
        <v>145</v>
      </c>
      <c r="C1351" t="inlineStr">
        <is>
          <t xml:space="preserve">CONCLUIDO	</t>
        </is>
      </c>
      <c r="D1351" t="n">
        <v>10.3193</v>
      </c>
      <c r="E1351" t="n">
        <v>9.69</v>
      </c>
      <c r="F1351" t="n">
        <v>5.5</v>
      </c>
      <c r="G1351" t="n">
        <v>14.35</v>
      </c>
      <c r="H1351" t="n">
        <v>0.2</v>
      </c>
      <c r="I1351" t="n">
        <v>23</v>
      </c>
      <c r="J1351" t="n">
        <v>289.72</v>
      </c>
      <c r="K1351" t="n">
        <v>61.2</v>
      </c>
      <c r="L1351" t="n">
        <v>3.25</v>
      </c>
      <c r="M1351" t="n">
        <v>21</v>
      </c>
      <c r="N1351" t="n">
        <v>80.27</v>
      </c>
      <c r="O1351" t="n">
        <v>35966.59</v>
      </c>
      <c r="P1351" t="n">
        <v>96.84</v>
      </c>
      <c r="Q1351" t="n">
        <v>202.83</v>
      </c>
      <c r="R1351" t="n">
        <v>31.94</v>
      </c>
      <c r="S1351" t="n">
        <v>13.89</v>
      </c>
      <c r="T1351" t="n">
        <v>7256.32</v>
      </c>
      <c r="U1351" t="n">
        <v>0.43</v>
      </c>
      <c r="V1351" t="n">
        <v>0.7</v>
      </c>
      <c r="W1351" t="n">
        <v>0.68</v>
      </c>
      <c r="X1351" t="n">
        <v>0.46</v>
      </c>
      <c r="Y1351" t="n">
        <v>1</v>
      </c>
      <c r="Z1351" t="n">
        <v>10</v>
      </c>
    </row>
    <row r="1352">
      <c r="A1352" t="n">
        <v>10</v>
      </c>
      <c r="B1352" t="n">
        <v>145</v>
      </c>
      <c r="C1352" t="inlineStr">
        <is>
          <t xml:space="preserve">CONCLUIDO	</t>
        </is>
      </c>
      <c r="D1352" t="n">
        <v>10.4981</v>
      </c>
      <c r="E1352" t="n">
        <v>9.529999999999999</v>
      </c>
      <c r="F1352" t="n">
        <v>5.44</v>
      </c>
      <c r="G1352" t="n">
        <v>15.56</v>
      </c>
      <c r="H1352" t="n">
        <v>0.21</v>
      </c>
      <c r="I1352" t="n">
        <v>21</v>
      </c>
      <c r="J1352" t="n">
        <v>290.23</v>
      </c>
      <c r="K1352" t="n">
        <v>61.2</v>
      </c>
      <c r="L1352" t="n">
        <v>3.5</v>
      </c>
      <c r="M1352" t="n">
        <v>19</v>
      </c>
      <c r="N1352" t="n">
        <v>80.53</v>
      </c>
      <c r="O1352" t="n">
        <v>36029.29</v>
      </c>
      <c r="P1352" t="n">
        <v>95.75</v>
      </c>
      <c r="Q1352" t="n">
        <v>202.84</v>
      </c>
      <c r="R1352" t="n">
        <v>30.3</v>
      </c>
      <c r="S1352" t="n">
        <v>13.89</v>
      </c>
      <c r="T1352" t="n">
        <v>6445.86</v>
      </c>
      <c r="U1352" t="n">
        <v>0.46</v>
      </c>
      <c r="V1352" t="n">
        <v>0.71</v>
      </c>
      <c r="W1352" t="n">
        <v>0.67</v>
      </c>
      <c r="X1352" t="n">
        <v>0.41</v>
      </c>
      <c r="Y1352" t="n">
        <v>1</v>
      </c>
      <c r="Z1352" t="n">
        <v>10</v>
      </c>
    </row>
    <row r="1353">
      <c r="A1353" t="n">
        <v>11</v>
      </c>
      <c r="B1353" t="n">
        <v>145</v>
      </c>
      <c r="C1353" t="inlineStr">
        <is>
          <t xml:space="preserve">CONCLUIDO	</t>
        </is>
      </c>
      <c r="D1353" t="n">
        <v>10.5857</v>
      </c>
      <c r="E1353" t="n">
        <v>9.449999999999999</v>
      </c>
      <c r="F1353" t="n">
        <v>5.42</v>
      </c>
      <c r="G1353" t="n">
        <v>16.26</v>
      </c>
      <c r="H1353" t="n">
        <v>0.23</v>
      </c>
      <c r="I1353" t="n">
        <v>20</v>
      </c>
      <c r="J1353" t="n">
        <v>290.74</v>
      </c>
      <c r="K1353" t="n">
        <v>61.2</v>
      </c>
      <c r="L1353" t="n">
        <v>3.75</v>
      </c>
      <c r="M1353" t="n">
        <v>18</v>
      </c>
      <c r="N1353" t="n">
        <v>80.79000000000001</v>
      </c>
      <c r="O1353" t="n">
        <v>36092.1</v>
      </c>
      <c r="P1353" t="n">
        <v>95.23</v>
      </c>
      <c r="Q1353" t="n">
        <v>202.84</v>
      </c>
      <c r="R1353" t="n">
        <v>29.43</v>
      </c>
      <c r="S1353" t="n">
        <v>13.89</v>
      </c>
      <c r="T1353" t="n">
        <v>6016.47</v>
      </c>
      <c r="U1353" t="n">
        <v>0.47</v>
      </c>
      <c r="V1353" t="n">
        <v>0.71</v>
      </c>
      <c r="W1353" t="n">
        <v>0.67</v>
      </c>
      <c r="X1353" t="n">
        <v>0.38</v>
      </c>
      <c r="Y1353" t="n">
        <v>1</v>
      </c>
      <c r="Z1353" t="n">
        <v>10</v>
      </c>
    </row>
    <row r="1354">
      <c r="A1354" t="n">
        <v>12</v>
      </c>
      <c r="B1354" t="n">
        <v>145</v>
      </c>
      <c r="C1354" t="inlineStr">
        <is>
          <t xml:space="preserve">CONCLUIDO	</t>
        </is>
      </c>
      <c r="D1354" t="n">
        <v>10.7717</v>
      </c>
      <c r="E1354" t="n">
        <v>9.279999999999999</v>
      </c>
      <c r="F1354" t="n">
        <v>5.36</v>
      </c>
      <c r="G1354" t="n">
        <v>17.88</v>
      </c>
      <c r="H1354" t="n">
        <v>0.24</v>
      </c>
      <c r="I1354" t="n">
        <v>18</v>
      </c>
      <c r="J1354" t="n">
        <v>291.25</v>
      </c>
      <c r="K1354" t="n">
        <v>61.2</v>
      </c>
      <c r="L1354" t="n">
        <v>4</v>
      </c>
      <c r="M1354" t="n">
        <v>16</v>
      </c>
      <c r="N1354" t="n">
        <v>81.05</v>
      </c>
      <c r="O1354" t="n">
        <v>36155.02</v>
      </c>
      <c r="P1354" t="n">
        <v>94.22</v>
      </c>
      <c r="Q1354" t="n">
        <v>202.83</v>
      </c>
      <c r="R1354" t="n">
        <v>27.78</v>
      </c>
      <c r="S1354" t="n">
        <v>13.89</v>
      </c>
      <c r="T1354" t="n">
        <v>5200.27</v>
      </c>
      <c r="U1354" t="n">
        <v>0.5</v>
      </c>
      <c r="V1354" t="n">
        <v>0.72</v>
      </c>
      <c r="W1354" t="n">
        <v>0.66</v>
      </c>
      <c r="X1354" t="n">
        <v>0.33</v>
      </c>
      <c r="Y1354" t="n">
        <v>1</v>
      </c>
      <c r="Z1354" t="n">
        <v>10</v>
      </c>
    </row>
    <row r="1355">
      <c r="A1355" t="n">
        <v>13</v>
      </c>
      <c r="B1355" t="n">
        <v>145</v>
      </c>
      <c r="C1355" t="inlineStr">
        <is>
          <t xml:space="preserve">CONCLUIDO	</t>
        </is>
      </c>
      <c r="D1355" t="n">
        <v>10.8496</v>
      </c>
      <c r="E1355" t="n">
        <v>9.220000000000001</v>
      </c>
      <c r="F1355" t="n">
        <v>5.35</v>
      </c>
      <c r="G1355" t="n">
        <v>18.89</v>
      </c>
      <c r="H1355" t="n">
        <v>0.26</v>
      </c>
      <c r="I1355" t="n">
        <v>17</v>
      </c>
      <c r="J1355" t="n">
        <v>291.76</v>
      </c>
      <c r="K1355" t="n">
        <v>61.2</v>
      </c>
      <c r="L1355" t="n">
        <v>4.25</v>
      </c>
      <c r="M1355" t="n">
        <v>15</v>
      </c>
      <c r="N1355" t="n">
        <v>81.31</v>
      </c>
      <c r="O1355" t="n">
        <v>36218.04</v>
      </c>
      <c r="P1355" t="n">
        <v>93.73</v>
      </c>
      <c r="Q1355" t="n">
        <v>202.82</v>
      </c>
      <c r="R1355" t="n">
        <v>27.34</v>
      </c>
      <c r="S1355" t="n">
        <v>13.89</v>
      </c>
      <c r="T1355" t="n">
        <v>4986.18</v>
      </c>
      <c r="U1355" t="n">
        <v>0.51</v>
      </c>
      <c r="V1355" t="n">
        <v>0.72</v>
      </c>
      <c r="W1355" t="n">
        <v>0.66</v>
      </c>
      <c r="X1355" t="n">
        <v>0.31</v>
      </c>
      <c r="Y1355" t="n">
        <v>1</v>
      </c>
      <c r="Z1355" t="n">
        <v>10</v>
      </c>
    </row>
    <row r="1356">
      <c r="A1356" t="n">
        <v>14</v>
      </c>
      <c r="B1356" t="n">
        <v>145</v>
      </c>
      <c r="C1356" t="inlineStr">
        <is>
          <t xml:space="preserve">CONCLUIDO	</t>
        </is>
      </c>
      <c r="D1356" t="n">
        <v>10.9293</v>
      </c>
      <c r="E1356" t="n">
        <v>9.15</v>
      </c>
      <c r="F1356" t="n">
        <v>5.34</v>
      </c>
      <c r="G1356" t="n">
        <v>20.02</v>
      </c>
      <c r="H1356" t="n">
        <v>0.27</v>
      </c>
      <c r="I1356" t="n">
        <v>16</v>
      </c>
      <c r="J1356" t="n">
        <v>292.27</v>
      </c>
      <c r="K1356" t="n">
        <v>61.2</v>
      </c>
      <c r="L1356" t="n">
        <v>4.5</v>
      </c>
      <c r="M1356" t="n">
        <v>14</v>
      </c>
      <c r="N1356" t="n">
        <v>81.56999999999999</v>
      </c>
      <c r="O1356" t="n">
        <v>36281.16</v>
      </c>
      <c r="P1356" t="n">
        <v>93.45999999999999</v>
      </c>
      <c r="Q1356" t="n">
        <v>202.83</v>
      </c>
      <c r="R1356" t="n">
        <v>26.86</v>
      </c>
      <c r="S1356" t="n">
        <v>13.89</v>
      </c>
      <c r="T1356" t="n">
        <v>4747.42</v>
      </c>
      <c r="U1356" t="n">
        <v>0.52</v>
      </c>
      <c r="V1356" t="n">
        <v>0.72</v>
      </c>
      <c r="W1356" t="n">
        <v>0.67</v>
      </c>
      <c r="X1356" t="n">
        <v>0.3</v>
      </c>
      <c r="Y1356" t="n">
        <v>1</v>
      </c>
      <c r="Z1356" t="n">
        <v>10</v>
      </c>
    </row>
    <row r="1357">
      <c r="A1357" t="n">
        <v>15</v>
      </c>
      <c r="B1357" t="n">
        <v>145</v>
      </c>
      <c r="C1357" t="inlineStr">
        <is>
          <t xml:space="preserve">CONCLUIDO	</t>
        </is>
      </c>
      <c r="D1357" t="n">
        <v>10.9111</v>
      </c>
      <c r="E1357" t="n">
        <v>9.16</v>
      </c>
      <c r="F1357" t="n">
        <v>5.35</v>
      </c>
      <c r="G1357" t="n">
        <v>20.08</v>
      </c>
      <c r="H1357" t="n">
        <v>0.29</v>
      </c>
      <c r="I1357" t="n">
        <v>16</v>
      </c>
      <c r="J1357" t="n">
        <v>292.79</v>
      </c>
      <c r="K1357" t="n">
        <v>61.2</v>
      </c>
      <c r="L1357" t="n">
        <v>4.75</v>
      </c>
      <c r="M1357" t="n">
        <v>14</v>
      </c>
      <c r="N1357" t="n">
        <v>81.84</v>
      </c>
      <c r="O1357" t="n">
        <v>36344.4</v>
      </c>
      <c r="P1357" t="n">
        <v>93.7</v>
      </c>
      <c r="Q1357" t="n">
        <v>202.82</v>
      </c>
      <c r="R1357" t="n">
        <v>27.45</v>
      </c>
      <c r="S1357" t="n">
        <v>13.89</v>
      </c>
      <c r="T1357" t="n">
        <v>5044.6</v>
      </c>
      <c r="U1357" t="n">
        <v>0.51</v>
      </c>
      <c r="V1357" t="n">
        <v>0.72</v>
      </c>
      <c r="W1357" t="n">
        <v>0.67</v>
      </c>
      <c r="X1357" t="n">
        <v>0.32</v>
      </c>
      <c r="Y1357" t="n">
        <v>1</v>
      </c>
      <c r="Z1357" t="n">
        <v>10</v>
      </c>
    </row>
    <row r="1358">
      <c r="A1358" t="n">
        <v>16</v>
      </c>
      <c r="B1358" t="n">
        <v>145</v>
      </c>
      <c r="C1358" t="inlineStr">
        <is>
          <t xml:space="preserve">CONCLUIDO	</t>
        </is>
      </c>
      <c r="D1358" t="n">
        <v>11.0078</v>
      </c>
      <c r="E1358" t="n">
        <v>9.08</v>
      </c>
      <c r="F1358" t="n">
        <v>5.33</v>
      </c>
      <c r="G1358" t="n">
        <v>21.31</v>
      </c>
      <c r="H1358" t="n">
        <v>0.3</v>
      </c>
      <c r="I1358" t="n">
        <v>15</v>
      </c>
      <c r="J1358" t="n">
        <v>293.3</v>
      </c>
      <c r="K1358" t="n">
        <v>61.2</v>
      </c>
      <c r="L1358" t="n">
        <v>5</v>
      </c>
      <c r="M1358" t="n">
        <v>13</v>
      </c>
      <c r="N1358" t="n">
        <v>82.09999999999999</v>
      </c>
      <c r="O1358" t="n">
        <v>36407.75</v>
      </c>
      <c r="P1358" t="n">
        <v>93.16</v>
      </c>
      <c r="Q1358" t="n">
        <v>202.83</v>
      </c>
      <c r="R1358" t="n">
        <v>26.77</v>
      </c>
      <c r="S1358" t="n">
        <v>13.89</v>
      </c>
      <c r="T1358" t="n">
        <v>4712.08</v>
      </c>
      <c r="U1358" t="n">
        <v>0.52</v>
      </c>
      <c r="V1358" t="n">
        <v>0.73</v>
      </c>
      <c r="W1358" t="n">
        <v>0.66</v>
      </c>
      <c r="X1358" t="n">
        <v>0.29</v>
      </c>
      <c r="Y1358" t="n">
        <v>1</v>
      </c>
      <c r="Z1358" t="n">
        <v>10</v>
      </c>
    </row>
    <row r="1359">
      <c r="A1359" t="n">
        <v>17</v>
      </c>
      <c r="B1359" t="n">
        <v>145</v>
      </c>
      <c r="C1359" t="inlineStr">
        <is>
          <t xml:space="preserve">CONCLUIDO	</t>
        </is>
      </c>
      <c r="D1359" t="n">
        <v>11.107</v>
      </c>
      <c r="E1359" t="n">
        <v>9</v>
      </c>
      <c r="F1359" t="n">
        <v>5.3</v>
      </c>
      <c r="G1359" t="n">
        <v>22.71</v>
      </c>
      <c r="H1359" t="n">
        <v>0.32</v>
      </c>
      <c r="I1359" t="n">
        <v>14</v>
      </c>
      <c r="J1359" t="n">
        <v>293.81</v>
      </c>
      <c r="K1359" t="n">
        <v>61.2</v>
      </c>
      <c r="L1359" t="n">
        <v>5.25</v>
      </c>
      <c r="M1359" t="n">
        <v>12</v>
      </c>
      <c r="N1359" t="n">
        <v>82.36</v>
      </c>
      <c r="O1359" t="n">
        <v>36471.2</v>
      </c>
      <c r="P1359" t="n">
        <v>92.61</v>
      </c>
      <c r="Q1359" t="n">
        <v>202.82</v>
      </c>
      <c r="R1359" t="n">
        <v>25.76</v>
      </c>
      <c r="S1359" t="n">
        <v>13.89</v>
      </c>
      <c r="T1359" t="n">
        <v>4209.81</v>
      </c>
      <c r="U1359" t="n">
        <v>0.54</v>
      </c>
      <c r="V1359" t="n">
        <v>0.73</v>
      </c>
      <c r="W1359" t="n">
        <v>0.66</v>
      </c>
      <c r="X1359" t="n">
        <v>0.26</v>
      </c>
      <c r="Y1359" t="n">
        <v>1</v>
      </c>
      <c r="Z1359" t="n">
        <v>10</v>
      </c>
    </row>
    <row r="1360">
      <c r="A1360" t="n">
        <v>18</v>
      </c>
      <c r="B1360" t="n">
        <v>145</v>
      </c>
      <c r="C1360" t="inlineStr">
        <is>
          <t xml:space="preserve">CONCLUIDO	</t>
        </is>
      </c>
      <c r="D1360" t="n">
        <v>11.1982</v>
      </c>
      <c r="E1360" t="n">
        <v>8.93</v>
      </c>
      <c r="F1360" t="n">
        <v>5.28</v>
      </c>
      <c r="G1360" t="n">
        <v>24.37</v>
      </c>
      <c r="H1360" t="n">
        <v>0.33</v>
      </c>
      <c r="I1360" t="n">
        <v>13</v>
      </c>
      <c r="J1360" t="n">
        <v>294.33</v>
      </c>
      <c r="K1360" t="n">
        <v>61.2</v>
      </c>
      <c r="L1360" t="n">
        <v>5.5</v>
      </c>
      <c r="M1360" t="n">
        <v>11</v>
      </c>
      <c r="N1360" t="n">
        <v>82.63</v>
      </c>
      <c r="O1360" t="n">
        <v>36534.76</v>
      </c>
      <c r="P1360" t="n">
        <v>92.23999999999999</v>
      </c>
      <c r="Q1360" t="n">
        <v>202.82</v>
      </c>
      <c r="R1360" t="n">
        <v>25.28</v>
      </c>
      <c r="S1360" t="n">
        <v>13.89</v>
      </c>
      <c r="T1360" t="n">
        <v>3974.28</v>
      </c>
      <c r="U1360" t="n">
        <v>0.55</v>
      </c>
      <c r="V1360" t="n">
        <v>0.73</v>
      </c>
      <c r="W1360" t="n">
        <v>0.66</v>
      </c>
      <c r="X1360" t="n">
        <v>0.24</v>
      </c>
      <c r="Y1360" t="n">
        <v>1</v>
      </c>
      <c r="Z1360" t="n">
        <v>10</v>
      </c>
    </row>
    <row r="1361">
      <c r="A1361" t="n">
        <v>19</v>
      </c>
      <c r="B1361" t="n">
        <v>145</v>
      </c>
      <c r="C1361" t="inlineStr">
        <is>
          <t xml:space="preserve">CONCLUIDO	</t>
        </is>
      </c>
      <c r="D1361" t="n">
        <v>11.2118</v>
      </c>
      <c r="E1361" t="n">
        <v>8.92</v>
      </c>
      <c r="F1361" t="n">
        <v>5.27</v>
      </c>
      <c r="G1361" t="n">
        <v>24.32</v>
      </c>
      <c r="H1361" t="n">
        <v>0.35</v>
      </c>
      <c r="I1361" t="n">
        <v>13</v>
      </c>
      <c r="J1361" t="n">
        <v>294.84</v>
      </c>
      <c r="K1361" t="n">
        <v>61.2</v>
      </c>
      <c r="L1361" t="n">
        <v>5.75</v>
      </c>
      <c r="M1361" t="n">
        <v>11</v>
      </c>
      <c r="N1361" t="n">
        <v>82.90000000000001</v>
      </c>
      <c r="O1361" t="n">
        <v>36598.44</v>
      </c>
      <c r="P1361" t="n">
        <v>91.98</v>
      </c>
      <c r="Q1361" t="n">
        <v>202.82</v>
      </c>
      <c r="R1361" t="n">
        <v>24.84</v>
      </c>
      <c r="S1361" t="n">
        <v>13.89</v>
      </c>
      <c r="T1361" t="n">
        <v>3755.7</v>
      </c>
      <c r="U1361" t="n">
        <v>0.5600000000000001</v>
      </c>
      <c r="V1361" t="n">
        <v>0.73</v>
      </c>
      <c r="W1361" t="n">
        <v>0.66</v>
      </c>
      <c r="X1361" t="n">
        <v>0.23</v>
      </c>
      <c r="Y1361" t="n">
        <v>1</v>
      </c>
      <c r="Z1361" t="n">
        <v>10</v>
      </c>
    </row>
    <row r="1362">
      <c r="A1362" t="n">
        <v>20</v>
      </c>
      <c r="B1362" t="n">
        <v>145</v>
      </c>
      <c r="C1362" t="inlineStr">
        <is>
          <t xml:space="preserve">CONCLUIDO	</t>
        </is>
      </c>
      <c r="D1362" t="n">
        <v>11.2952</v>
      </c>
      <c r="E1362" t="n">
        <v>8.85</v>
      </c>
      <c r="F1362" t="n">
        <v>5.26</v>
      </c>
      <c r="G1362" t="n">
        <v>26.29</v>
      </c>
      <c r="H1362" t="n">
        <v>0.36</v>
      </c>
      <c r="I1362" t="n">
        <v>12</v>
      </c>
      <c r="J1362" t="n">
        <v>295.36</v>
      </c>
      <c r="K1362" t="n">
        <v>61.2</v>
      </c>
      <c r="L1362" t="n">
        <v>6</v>
      </c>
      <c r="M1362" t="n">
        <v>10</v>
      </c>
      <c r="N1362" t="n">
        <v>83.16</v>
      </c>
      <c r="O1362" t="n">
        <v>36662.22</v>
      </c>
      <c r="P1362" t="n">
        <v>91.70999999999999</v>
      </c>
      <c r="Q1362" t="n">
        <v>202.81</v>
      </c>
      <c r="R1362" t="n">
        <v>24.47</v>
      </c>
      <c r="S1362" t="n">
        <v>13.89</v>
      </c>
      <c r="T1362" t="n">
        <v>3576.38</v>
      </c>
      <c r="U1362" t="n">
        <v>0.57</v>
      </c>
      <c r="V1362" t="n">
        <v>0.74</v>
      </c>
      <c r="W1362" t="n">
        <v>0.66</v>
      </c>
      <c r="X1362" t="n">
        <v>0.22</v>
      </c>
      <c r="Y1362" t="n">
        <v>1</v>
      </c>
      <c r="Z1362" t="n">
        <v>10</v>
      </c>
    </row>
    <row r="1363">
      <c r="A1363" t="n">
        <v>21</v>
      </c>
      <c r="B1363" t="n">
        <v>145</v>
      </c>
      <c r="C1363" t="inlineStr">
        <is>
          <t xml:space="preserve">CONCLUIDO	</t>
        </is>
      </c>
      <c r="D1363" t="n">
        <v>11.2959</v>
      </c>
      <c r="E1363" t="n">
        <v>8.85</v>
      </c>
      <c r="F1363" t="n">
        <v>5.26</v>
      </c>
      <c r="G1363" t="n">
        <v>26.28</v>
      </c>
      <c r="H1363" t="n">
        <v>0.38</v>
      </c>
      <c r="I1363" t="n">
        <v>12</v>
      </c>
      <c r="J1363" t="n">
        <v>295.88</v>
      </c>
      <c r="K1363" t="n">
        <v>61.2</v>
      </c>
      <c r="L1363" t="n">
        <v>6.25</v>
      </c>
      <c r="M1363" t="n">
        <v>10</v>
      </c>
      <c r="N1363" t="n">
        <v>83.43000000000001</v>
      </c>
      <c r="O1363" t="n">
        <v>36726.12</v>
      </c>
      <c r="P1363" t="n">
        <v>91.67</v>
      </c>
      <c r="Q1363" t="n">
        <v>202.81</v>
      </c>
      <c r="R1363" t="n">
        <v>24.43</v>
      </c>
      <c r="S1363" t="n">
        <v>13.89</v>
      </c>
      <c r="T1363" t="n">
        <v>3552.95</v>
      </c>
      <c r="U1363" t="n">
        <v>0.57</v>
      </c>
      <c r="V1363" t="n">
        <v>0.74</v>
      </c>
      <c r="W1363" t="n">
        <v>0.66</v>
      </c>
      <c r="X1363" t="n">
        <v>0.22</v>
      </c>
      <c r="Y1363" t="n">
        <v>1</v>
      </c>
      <c r="Z1363" t="n">
        <v>10</v>
      </c>
    </row>
    <row r="1364">
      <c r="A1364" t="n">
        <v>22</v>
      </c>
      <c r="B1364" t="n">
        <v>145</v>
      </c>
      <c r="C1364" t="inlineStr">
        <is>
          <t xml:space="preserve">CONCLUIDO	</t>
        </is>
      </c>
      <c r="D1364" t="n">
        <v>11.2831</v>
      </c>
      <c r="E1364" t="n">
        <v>8.859999999999999</v>
      </c>
      <c r="F1364" t="n">
        <v>5.27</v>
      </c>
      <c r="G1364" t="n">
        <v>26.33</v>
      </c>
      <c r="H1364" t="n">
        <v>0.39</v>
      </c>
      <c r="I1364" t="n">
        <v>12</v>
      </c>
      <c r="J1364" t="n">
        <v>296.4</v>
      </c>
      <c r="K1364" t="n">
        <v>61.2</v>
      </c>
      <c r="L1364" t="n">
        <v>6.5</v>
      </c>
      <c r="M1364" t="n">
        <v>10</v>
      </c>
      <c r="N1364" t="n">
        <v>83.7</v>
      </c>
      <c r="O1364" t="n">
        <v>36790.13</v>
      </c>
      <c r="P1364" t="n">
        <v>91.67</v>
      </c>
      <c r="Q1364" t="n">
        <v>202.81</v>
      </c>
      <c r="R1364" t="n">
        <v>24.85</v>
      </c>
      <c r="S1364" t="n">
        <v>13.89</v>
      </c>
      <c r="T1364" t="n">
        <v>3763.55</v>
      </c>
      <c r="U1364" t="n">
        <v>0.5600000000000001</v>
      </c>
      <c r="V1364" t="n">
        <v>0.73</v>
      </c>
      <c r="W1364" t="n">
        <v>0.66</v>
      </c>
      <c r="X1364" t="n">
        <v>0.23</v>
      </c>
      <c r="Y1364" t="n">
        <v>1</v>
      </c>
      <c r="Z1364" t="n">
        <v>10</v>
      </c>
    </row>
    <row r="1365">
      <c r="A1365" t="n">
        <v>23</v>
      </c>
      <c r="B1365" t="n">
        <v>145</v>
      </c>
      <c r="C1365" t="inlineStr">
        <is>
          <t xml:space="preserve">CONCLUIDO	</t>
        </is>
      </c>
      <c r="D1365" t="n">
        <v>11.3935</v>
      </c>
      <c r="E1365" t="n">
        <v>8.779999999999999</v>
      </c>
      <c r="F1365" t="n">
        <v>5.24</v>
      </c>
      <c r="G1365" t="n">
        <v>28.55</v>
      </c>
      <c r="H1365" t="n">
        <v>0.4</v>
      </c>
      <c r="I1365" t="n">
        <v>11</v>
      </c>
      <c r="J1365" t="n">
        <v>296.92</v>
      </c>
      <c r="K1365" t="n">
        <v>61.2</v>
      </c>
      <c r="L1365" t="n">
        <v>6.75</v>
      </c>
      <c r="M1365" t="n">
        <v>9</v>
      </c>
      <c r="N1365" t="n">
        <v>83.97</v>
      </c>
      <c r="O1365" t="n">
        <v>36854.25</v>
      </c>
      <c r="P1365" t="n">
        <v>91.01000000000001</v>
      </c>
      <c r="Q1365" t="n">
        <v>202.83</v>
      </c>
      <c r="R1365" t="n">
        <v>23.78</v>
      </c>
      <c r="S1365" t="n">
        <v>13.89</v>
      </c>
      <c r="T1365" t="n">
        <v>3234.32</v>
      </c>
      <c r="U1365" t="n">
        <v>0.58</v>
      </c>
      <c r="V1365" t="n">
        <v>0.74</v>
      </c>
      <c r="W1365" t="n">
        <v>0.65</v>
      </c>
      <c r="X1365" t="n">
        <v>0.2</v>
      </c>
      <c r="Y1365" t="n">
        <v>1</v>
      </c>
      <c r="Z1365" t="n">
        <v>10</v>
      </c>
    </row>
    <row r="1366">
      <c r="A1366" t="n">
        <v>24</v>
      </c>
      <c r="B1366" t="n">
        <v>145</v>
      </c>
      <c r="C1366" t="inlineStr">
        <is>
          <t xml:space="preserve">CONCLUIDO	</t>
        </is>
      </c>
      <c r="D1366" t="n">
        <v>11.3848</v>
      </c>
      <c r="E1366" t="n">
        <v>8.779999999999999</v>
      </c>
      <c r="F1366" t="n">
        <v>5.24</v>
      </c>
      <c r="G1366" t="n">
        <v>28.59</v>
      </c>
      <c r="H1366" t="n">
        <v>0.42</v>
      </c>
      <c r="I1366" t="n">
        <v>11</v>
      </c>
      <c r="J1366" t="n">
        <v>297.44</v>
      </c>
      <c r="K1366" t="n">
        <v>61.2</v>
      </c>
      <c r="L1366" t="n">
        <v>7</v>
      </c>
      <c r="M1366" t="n">
        <v>9</v>
      </c>
      <c r="N1366" t="n">
        <v>84.23999999999999</v>
      </c>
      <c r="O1366" t="n">
        <v>36918.48</v>
      </c>
      <c r="P1366" t="n">
        <v>91.09999999999999</v>
      </c>
      <c r="Q1366" t="n">
        <v>202.84</v>
      </c>
      <c r="R1366" t="n">
        <v>24.14</v>
      </c>
      <c r="S1366" t="n">
        <v>13.89</v>
      </c>
      <c r="T1366" t="n">
        <v>3412.89</v>
      </c>
      <c r="U1366" t="n">
        <v>0.58</v>
      </c>
      <c r="V1366" t="n">
        <v>0.74</v>
      </c>
      <c r="W1366" t="n">
        <v>0.65</v>
      </c>
      <c r="X1366" t="n">
        <v>0.2</v>
      </c>
      <c r="Y1366" t="n">
        <v>1</v>
      </c>
      <c r="Z1366" t="n">
        <v>10</v>
      </c>
    </row>
    <row r="1367">
      <c r="A1367" t="n">
        <v>25</v>
      </c>
      <c r="B1367" t="n">
        <v>145</v>
      </c>
      <c r="C1367" t="inlineStr">
        <is>
          <t xml:space="preserve">CONCLUIDO	</t>
        </is>
      </c>
      <c r="D1367" t="n">
        <v>11.4767</v>
      </c>
      <c r="E1367" t="n">
        <v>8.710000000000001</v>
      </c>
      <c r="F1367" t="n">
        <v>5.23</v>
      </c>
      <c r="G1367" t="n">
        <v>31.35</v>
      </c>
      <c r="H1367" t="n">
        <v>0.43</v>
      </c>
      <c r="I1367" t="n">
        <v>10</v>
      </c>
      <c r="J1367" t="n">
        <v>297.96</v>
      </c>
      <c r="K1367" t="n">
        <v>61.2</v>
      </c>
      <c r="L1367" t="n">
        <v>7.25</v>
      </c>
      <c r="M1367" t="n">
        <v>8</v>
      </c>
      <c r="N1367" t="n">
        <v>84.51000000000001</v>
      </c>
      <c r="O1367" t="n">
        <v>36982.83</v>
      </c>
      <c r="P1367" t="n">
        <v>90.59</v>
      </c>
      <c r="Q1367" t="n">
        <v>202.83</v>
      </c>
      <c r="R1367" t="n">
        <v>23.29</v>
      </c>
      <c r="S1367" t="n">
        <v>13.89</v>
      </c>
      <c r="T1367" t="n">
        <v>2995.34</v>
      </c>
      <c r="U1367" t="n">
        <v>0.6</v>
      </c>
      <c r="V1367" t="n">
        <v>0.74</v>
      </c>
      <c r="W1367" t="n">
        <v>0.66</v>
      </c>
      <c r="X1367" t="n">
        <v>0.19</v>
      </c>
      <c r="Y1367" t="n">
        <v>1</v>
      </c>
      <c r="Z1367" t="n">
        <v>10</v>
      </c>
    </row>
    <row r="1368">
      <c r="A1368" t="n">
        <v>26</v>
      </c>
      <c r="B1368" t="n">
        <v>145</v>
      </c>
      <c r="C1368" t="inlineStr">
        <is>
          <t xml:space="preserve">CONCLUIDO	</t>
        </is>
      </c>
      <c r="D1368" t="n">
        <v>11.4939</v>
      </c>
      <c r="E1368" t="n">
        <v>8.699999999999999</v>
      </c>
      <c r="F1368" t="n">
        <v>5.21</v>
      </c>
      <c r="G1368" t="n">
        <v>31.27</v>
      </c>
      <c r="H1368" t="n">
        <v>0.45</v>
      </c>
      <c r="I1368" t="n">
        <v>10</v>
      </c>
      <c r="J1368" t="n">
        <v>298.48</v>
      </c>
      <c r="K1368" t="n">
        <v>61.2</v>
      </c>
      <c r="L1368" t="n">
        <v>7.5</v>
      </c>
      <c r="M1368" t="n">
        <v>8</v>
      </c>
      <c r="N1368" t="n">
        <v>84.79000000000001</v>
      </c>
      <c r="O1368" t="n">
        <v>37047.29</v>
      </c>
      <c r="P1368" t="n">
        <v>90.37</v>
      </c>
      <c r="Q1368" t="n">
        <v>202.81</v>
      </c>
      <c r="R1368" t="n">
        <v>23.11</v>
      </c>
      <c r="S1368" t="n">
        <v>13.89</v>
      </c>
      <c r="T1368" t="n">
        <v>2904.64</v>
      </c>
      <c r="U1368" t="n">
        <v>0.6</v>
      </c>
      <c r="V1368" t="n">
        <v>0.74</v>
      </c>
      <c r="W1368" t="n">
        <v>0.65</v>
      </c>
      <c r="X1368" t="n">
        <v>0.17</v>
      </c>
      <c r="Y1368" t="n">
        <v>1</v>
      </c>
      <c r="Z1368" t="n">
        <v>10</v>
      </c>
    </row>
    <row r="1369">
      <c r="A1369" t="n">
        <v>27</v>
      </c>
      <c r="B1369" t="n">
        <v>145</v>
      </c>
      <c r="C1369" t="inlineStr">
        <is>
          <t xml:space="preserve">CONCLUIDO	</t>
        </is>
      </c>
      <c r="D1369" t="n">
        <v>11.4917</v>
      </c>
      <c r="E1369" t="n">
        <v>8.699999999999999</v>
      </c>
      <c r="F1369" t="n">
        <v>5.21</v>
      </c>
      <c r="G1369" t="n">
        <v>31.28</v>
      </c>
      <c r="H1369" t="n">
        <v>0.46</v>
      </c>
      <c r="I1369" t="n">
        <v>10</v>
      </c>
      <c r="J1369" t="n">
        <v>299.01</v>
      </c>
      <c r="K1369" t="n">
        <v>61.2</v>
      </c>
      <c r="L1369" t="n">
        <v>7.75</v>
      </c>
      <c r="M1369" t="n">
        <v>8</v>
      </c>
      <c r="N1369" t="n">
        <v>85.06</v>
      </c>
      <c r="O1369" t="n">
        <v>37111.87</v>
      </c>
      <c r="P1369" t="n">
        <v>90.48</v>
      </c>
      <c r="Q1369" t="n">
        <v>202.81</v>
      </c>
      <c r="R1369" t="n">
        <v>23.1</v>
      </c>
      <c r="S1369" t="n">
        <v>13.89</v>
      </c>
      <c r="T1369" t="n">
        <v>2899.88</v>
      </c>
      <c r="U1369" t="n">
        <v>0.6</v>
      </c>
      <c r="V1369" t="n">
        <v>0.74</v>
      </c>
      <c r="W1369" t="n">
        <v>0.65</v>
      </c>
      <c r="X1369" t="n">
        <v>0.18</v>
      </c>
      <c r="Y1369" t="n">
        <v>1</v>
      </c>
      <c r="Z1369" t="n">
        <v>10</v>
      </c>
    </row>
    <row r="1370">
      <c r="A1370" t="n">
        <v>28</v>
      </c>
      <c r="B1370" t="n">
        <v>145</v>
      </c>
      <c r="C1370" t="inlineStr">
        <is>
          <t xml:space="preserve">CONCLUIDO	</t>
        </is>
      </c>
      <c r="D1370" t="n">
        <v>11.4829</v>
      </c>
      <c r="E1370" t="n">
        <v>8.710000000000001</v>
      </c>
      <c r="F1370" t="n">
        <v>5.22</v>
      </c>
      <c r="G1370" t="n">
        <v>31.32</v>
      </c>
      <c r="H1370" t="n">
        <v>0.48</v>
      </c>
      <c r="I1370" t="n">
        <v>10</v>
      </c>
      <c r="J1370" t="n">
        <v>299.53</v>
      </c>
      <c r="K1370" t="n">
        <v>61.2</v>
      </c>
      <c r="L1370" t="n">
        <v>8</v>
      </c>
      <c r="M1370" t="n">
        <v>8</v>
      </c>
      <c r="N1370" t="n">
        <v>85.33</v>
      </c>
      <c r="O1370" t="n">
        <v>37176.68</v>
      </c>
      <c r="P1370" t="n">
        <v>90.38</v>
      </c>
      <c r="Q1370" t="n">
        <v>202.83</v>
      </c>
      <c r="R1370" t="n">
        <v>23.3</v>
      </c>
      <c r="S1370" t="n">
        <v>13.89</v>
      </c>
      <c r="T1370" t="n">
        <v>3000.78</v>
      </c>
      <c r="U1370" t="n">
        <v>0.6</v>
      </c>
      <c r="V1370" t="n">
        <v>0.74</v>
      </c>
      <c r="W1370" t="n">
        <v>0.65</v>
      </c>
      <c r="X1370" t="n">
        <v>0.18</v>
      </c>
      <c r="Y1370" t="n">
        <v>1</v>
      </c>
      <c r="Z1370" t="n">
        <v>10</v>
      </c>
    </row>
    <row r="1371">
      <c r="A1371" t="n">
        <v>29</v>
      </c>
      <c r="B1371" t="n">
        <v>145</v>
      </c>
      <c r="C1371" t="inlineStr">
        <is>
          <t xml:space="preserve">CONCLUIDO	</t>
        </is>
      </c>
      <c r="D1371" t="n">
        <v>11.5793</v>
      </c>
      <c r="E1371" t="n">
        <v>8.640000000000001</v>
      </c>
      <c r="F1371" t="n">
        <v>5.2</v>
      </c>
      <c r="G1371" t="n">
        <v>34.68</v>
      </c>
      <c r="H1371" t="n">
        <v>0.49</v>
      </c>
      <c r="I1371" t="n">
        <v>9</v>
      </c>
      <c r="J1371" t="n">
        <v>300.06</v>
      </c>
      <c r="K1371" t="n">
        <v>61.2</v>
      </c>
      <c r="L1371" t="n">
        <v>8.25</v>
      </c>
      <c r="M1371" t="n">
        <v>7</v>
      </c>
      <c r="N1371" t="n">
        <v>85.61</v>
      </c>
      <c r="O1371" t="n">
        <v>37241.49</v>
      </c>
      <c r="P1371" t="n">
        <v>89.95999999999999</v>
      </c>
      <c r="Q1371" t="n">
        <v>202.82</v>
      </c>
      <c r="R1371" t="n">
        <v>22.71</v>
      </c>
      <c r="S1371" t="n">
        <v>13.89</v>
      </c>
      <c r="T1371" t="n">
        <v>2707.41</v>
      </c>
      <c r="U1371" t="n">
        <v>0.61</v>
      </c>
      <c r="V1371" t="n">
        <v>0.74</v>
      </c>
      <c r="W1371" t="n">
        <v>0.65</v>
      </c>
      <c r="X1371" t="n">
        <v>0.16</v>
      </c>
      <c r="Y1371" t="n">
        <v>1</v>
      </c>
      <c r="Z1371" t="n">
        <v>10</v>
      </c>
    </row>
    <row r="1372">
      <c r="A1372" t="n">
        <v>30</v>
      </c>
      <c r="B1372" t="n">
        <v>145</v>
      </c>
      <c r="C1372" t="inlineStr">
        <is>
          <t xml:space="preserve">CONCLUIDO	</t>
        </is>
      </c>
      <c r="D1372" t="n">
        <v>11.5849</v>
      </c>
      <c r="E1372" t="n">
        <v>8.630000000000001</v>
      </c>
      <c r="F1372" t="n">
        <v>5.2</v>
      </c>
      <c r="G1372" t="n">
        <v>34.65</v>
      </c>
      <c r="H1372" t="n">
        <v>0.5</v>
      </c>
      <c r="I1372" t="n">
        <v>9</v>
      </c>
      <c r="J1372" t="n">
        <v>300.59</v>
      </c>
      <c r="K1372" t="n">
        <v>61.2</v>
      </c>
      <c r="L1372" t="n">
        <v>8.5</v>
      </c>
      <c r="M1372" t="n">
        <v>7</v>
      </c>
      <c r="N1372" t="n">
        <v>85.89</v>
      </c>
      <c r="O1372" t="n">
        <v>37306.42</v>
      </c>
      <c r="P1372" t="n">
        <v>89.79000000000001</v>
      </c>
      <c r="Q1372" t="n">
        <v>202.83</v>
      </c>
      <c r="R1372" t="n">
        <v>22.58</v>
      </c>
      <c r="S1372" t="n">
        <v>13.89</v>
      </c>
      <c r="T1372" t="n">
        <v>2645.22</v>
      </c>
      <c r="U1372" t="n">
        <v>0.62</v>
      </c>
      <c r="V1372" t="n">
        <v>0.74</v>
      </c>
      <c r="W1372" t="n">
        <v>0.65</v>
      </c>
      <c r="X1372" t="n">
        <v>0.16</v>
      </c>
      <c r="Y1372" t="n">
        <v>1</v>
      </c>
      <c r="Z1372" t="n">
        <v>10</v>
      </c>
    </row>
    <row r="1373">
      <c r="A1373" t="n">
        <v>31</v>
      </c>
      <c r="B1373" t="n">
        <v>145</v>
      </c>
      <c r="C1373" t="inlineStr">
        <is>
          <t xml:space="preserve">CONCLUIDO	</t>
        </is>
      </c>
      <c r="D1373" t="n">
        <v>11.5774</v>
      </c>
      <c r="E1373" t="n">
        <v>8.640000000000001</v>
      </c>
      <c r="F1373" t="n">
        <v>5.2</v>
      </c>
      <c r="G1373" t="n">
        <v>34.69</v>
      </c>
      <c r="H1373" t="n">
        <v>0.52</v>
      </c>
      <c r="I1373" t="n">
        <v>9</v>
      </c>
      <c r="J1373" t="n">
        <v>301.11</v>
      </c>
      <c r="K1373" t="n">
        <v>61.2</v>
      </c>
      <c r="L1373" t="n">
        <v>8.75</v>
      </c>
      <c r="M1373" t="n">
        <v>7</v>
      </c>
      <c r="N1373" t="n">
        <v>86.16</v>
      </c>
      <c r="O1373" t="n">
        <v>37371.47</v>
      </c>
      <c r="P1373" t="n">
        <v>89.79000000000001</v>
      </c>
      <c r="Q1373" t="n">
        <v>202.81</v>
      </c>
      <c r="R1373" t="n">
        <v>22.65</v>
      </c>
      <c r="S1373" t="n">
        <v>13.89</v>
      </c>
      <c r="T1373" t="n">
        <v>2677.71</v>
      </c>
      <c r="U1373" t="n">
        <v>0.61</v>
      </c>
      <c r="V1373" t="n">
        <v>0.74</v>
      </c>
      <c r="W1373" t="n">
        <v>0.66</v>
      </c>
      <c r="X1373" t="n">
        <v>0.17</v>
      </c>
      <c r="Y1373" t="n">
        <v>1</v>
      </c>
      <c r="Z1373" t="n">
        <v>10</v>
      </c>
    </row>
    <row r="1374">
      <c r="A1374" t="n">
        <v>32</v>
      </c>
      <c r="B1374" t="n">
        <v>145</v>
      </c>
      <c r="C1374" t="inlineStr">
        <is>
          <t xml:space="preserve">CONCLUIDO	</t>
        </is>
      </c>
      <c r="D1374" t="n">
        <v>11.5793</v>
      </c>
      <c r="E1374" t="n">
        <v>8.640000000000001</v>
      </c>
      <c r="F1374" t="n">
        <v>5.2</v>
      </c>
      <c r="G1374" t="n">
        <v>34.68</v>
      </c>
      <c r="H1374" t="n">
        <v>0.53</v>
      </c>
      <c r="I1374" t="n">
        <v>9</v>
      </c>
      <c r="J1374" t="n">
        <v>301.64</v>
      </c>
      <c r="K1374" t="n">
        <v>61.2</v>
      </c>
      <c r="L1374" t="n">
        <v>9</v>
      </c>
      <c r="M1374" t="n">
        <v>7</v>
      </c>
      <c r="N1374" t="n">
        <v>86.44</v>
      </c>
      <c r="O1374" t="n">
        <v>37436.63</v>
      </c>
      <c r="P1374" t="n">
        <v>89.68000000000001</v>
      </c>
      <c r="Q1374" t="n">
        <v>202.82</v>
      </c>
      <c r="R1374" t="n">
        <v>22.72</v>
      </c>
      <c r="S1374" t="n">
        <v>13.89</v>
      </c>
      <c r="T1374" t="n">
        <v>2713.58</v>
      </c>
      <c r="U1374" t="n">
        <v>0.61</v>
      </c>
      <c r="V1374" t="n">
        <v>0.74</v>
      </c>
      <c r="W1374" t="n">
        <v>0.65</v>
      </c>
      <c r="X1374" t="n">
        <v>0.16</v>
      </c>
      <c r="Y1374" t="n">
        <v>1</v>
      </c>
      <c r="Z1374" t="n">
        <v>10</v>
      </c>
    </row>
    <row r="1375">
      <c r="A1375" t="n">
        <v>33</v>
      </c>
      <c r="B1375" t="n">
        <v>145</v>
      </c>
      <c r="C1375" t="inlineStr">
        <is>
          <t xml:space="preserve">CONCLUIDO	</t>
        </is>
      </c>
      <c r="D1375" t="n">
        <v>11.675</v>
      </c>
      <c r="E1375" t="n">
        <v>8.57</v>
      </c>
      <c r="F1375" t="n">
        <v>5.18</v>
      </c>
      <c r="G1375" t="n">
        <v>38.89</v>
      </c>
      <c r="H1375" t="n">
        <v>0.55</v>
      </c>
      <c r="I1375" t="n">
        <v>8</v>
      </c>
      <c r="J1375" t="n">
        <v>302.17</v>
      </c>
      <c r="K1375" t="n">
        <v>61.2</v>
      </c>
      <c r="L1375" t="n">
        <v>9.25</v>
      </c>
      <c r="M1375" t="n">
        <v>6</v>
      </c>
      <c r="N1375" t="n">
        <v>86.72</v>
      </c>
      <c r="O1375" t="n">
        <v>37501.91</v>
      </c>
      <c r="P1375" t="n">
        <v>89.34</v>
      </c>
      <c r="Q1375" t="n">
        <v>202.81</v>
      </c>
      <c r="R1375" t="n">
        <v>22.26</v>
      </c>
      <c r="S1375" t="n">
        <v>13.89</v>
      </c>
      <c r="T1375" t="n">
        <v>2490.63</v>
      </c>
      <c r="U1375" t="n">
        <v>0.62</v>
      </c>
      <c r="V1375" t="n">
        <v>0.75</v>
      </c>
      <c r="W1375" t="n">
        <v>0.65</v>
      </c>
      <c r="X1375" t="n">
        <v>0.15</v>
      </c>
      <c r="Y1375" t="n">
        <v>1</v>
      </c>
      <c r="Z1375" t="n">
        <v>10</v>
      </c>
    </row>
    <row r="1376">
      <c r="A1376" t="n">
        <v>34</v>
      </c>
      <c r="B1376" t="n">
        <v>145</v>
      </c>
      <c r="C1376" t="inlineStr">
        <is>
          <t xml:space="preserve">CONCLUIDO	</t>
        </is>
      </c>
      <c r="D1376" t="n">
        <v>11.6762</v>
      </c>
      <c r="E1376" t="n">
        <v>8.56</v>
      </c>
      <c r="F1376" t="n">
        <v>5.18</v>
      </c>
      <c r="G1376" t="n">
        <v>38.88</v>
      </c>
      <c r="H1376" t="n">
        <v>0.5600000000000001</v>
      </c>
      <c r="I1376" t="n">
        <v>8</v>
      </c>
      <c r="J1376" t="n">
        <v>302.7</v>
      </c>
      <c r="K1376" t="n">
        <v>61.2</v>
      </c>
      <c r="L1376" t="n">
        <v>9.5</v>
      </c>
      <c r="M1376" t="n">
        <v>6</v>
      </c>
      <c r="N1376" t="n">
        <v>87</v>
      </c>
      <c r="O1376" t="n">
        <v>37567.32</v>
      </c>
      <c r="P1376" t="n">
        <v>89.38</v>
      </c>
      <c r="Q1376" t="n">
        <v>202.82</v>
      </c>
      <c r="R1376" t="n">
        <v>22.15</v>
      </c>
      <c r="S1376" t="n">
        <v>13.89</v>
      </c>
      <c r="T1376" t="n">
        <v>2436.87</v>
      </c>
      <c r="U1376" t="n">
        <v>0.63</v>
      </c>
      <c r="V1376" t="n">
        <v>0.75</v>
      </c>
      <c r="W1376" t="n">
        <v>0.65</v>
      </c>
      <c r="X1376" t="n">
        <v>0.15</v>
      </c>
      <c r="Y1376" t="n">
        <v>1</v>
      </c>
      <c r="Z1376" t="n">
        <v>10</v>
      </c>
    </row>
    <row r="1377">
      <c r="A1377" t="n">
        <v>35</v>
      </c>
      <c r="B1377" t="n">
        <v>145</v>
      </c>
      <c r="C1377" t="inlineStr">
        <is>
          <t xml:space="preserve">CONCLUIDO	</t>
        </is>
      </c>
      <c r="D1377" t="n">
        <v>11.6758</v>
      </c>
      <c r="E1377" t="n">
        <v>8.56</v>
      </c>
      <c r="F1377" t="n">
        <v>5.18</v>
      </c>
      <c r="G1377" t="n">
        <v>38.88</v>
      </c>
      <c r="H1377" t="n">
        <v>0.57</v>
      </c>
      <c r="I1377" t="n">
        <v>8</v>
      </c>
      <c r="J1377" t="n">
        <v>303.23</v>
      </c>
      <c r="K1377" t="n">
        <v>61.2</v>
      </c>
      <c r="L1377" t="n">
        <v>9.75</v>
      </c>
      <c r="M1377" t="n">
        <v>6</v>
      </c>
      <c r="N1377" t="n">
        <v>87.28</v>
      </c>
      <c r="O1377" t="n">
        <v>37632.84</v>
      </c>
      <c r="P1377" t="n">
        <v>89.31999999999999</v>
      </c>
      <c r="Q1377" t="n">
        <v>202.83</v>
      </c>
      <c r="R1377" t="n">
        <v>22.01</v>
      </c>
      <c r="S1377" t="n">
        <v>13.89</v>
      </c>
      <c r="T1377" t="n">
        <v>2365.02</v>
      </c>
      <c r="U1377" t="n">
        <v>0.63</v>
      </c>
      <c r="V1377" t="n">
        <v>0.75</v>
      </c>
      <c r="W1377" t="n">
        <v>0.65</v>
      </c>
      <c r="X1377" t="n">
        <v>0.15</v>
      </c>
      <c r="Y1377" t="n">
        <v>1</v>
      </c>
      <c r="Z1377" t="n">
        <v>10</v>
      </c>
    </row>
    <row r="1378">
      <c r="A1378" t="n">
        <v>36</v>
      </c>
      <c r="B1378" t="n">
        <v>145</v>
      </c>
      <c r="C1378" t="inlineStr">
        <is>
          <t xml:space="preserve">CONCLUIDO	</t>
        </is>
      </c>
      <c r="D1378" t="n">
        <v>11.6811</v>
      </c>
      <c r="E1378" t="n">
        <v>8.56</v>
      </c>
      <c r="F1378" t="n">
        <v>5.18</v>
      </c>
      <c r="G1378" t="n">
        <v>38.85</v>
      </c>
      <c r="H1378" t="n">
        <v>0.59</v>
      </c>
      <c r="I1378" t="n">
        <v>8</v>
      </c>
      <c r="J1378" t="n">
        <v>303.76</v>
      </c>
      <c r="K1378" t="n">
        <v>61.2</v>
      </c>
      <c r="L1378" t="n">
        <v>10</v>
      </c>
      <c r="M1378" t="n">
        <v>6</v>
      </c>
      <c r="N1378" t="n">
        <v>87.56999999999999</v>
      </c>
      <c r="O1378" t="n">
        <v>37698.48</v>
      </c>
      <c r="P1378" t="n">
        <v>89.03</v>
      </c>
      <c r="Q1378" t="n">
        <v>202.82</v>
      </c>
      <c r="R1378" t="n">
        <v>22.02</v>
      </c>
      <c r="S1378" t="n">
        <v>13.89</v>
      </c>
      <c r="T1378" t="n">
        <v>2369.88</v>
      </c>
      <c r="U1378" t="n">
        <v>0.63</v>
      </c>
      <c r="V1378" t="n">
        <v>0.75</v>
      </c>
      <c r="W1378" t="n">
        <v>0.65</v>
      </c>
      <c r="X1378" t="n">
        <v>0.14</v>
      </c>
      <c r="Y1378" t="n">
        <v>1</v>
      </c>
      <c r="Z1378" t="n">
        <v>10</v>
      </c>
    </row>
    <row r="1379">
      <c r="A1379" t="n">
        <v>37</v>
      </c>
      <c r="B1379" t="n">
        <v>145</v>
      </c>
      <c r="C1379" t="inlineStr">
        <is>
          <t xml:space="preserve">CONCLUIDO	</t>
        </is>
      </c>
      <c r="D1379" t="n">
        <v>11.6925</v>
      </c>
      <c r="E1379" t="n">
        <v>8.550000000000001</v>
      </c>
      <c r="F1379" t="n">
        <v>5.17</v>
      </c>
      <c r="G1379" t="n">
        <v>38.79</v>
      </c>
      <c r="H1379" t="n">
        <v>0.6</v>
      </c>
      <c r="I1379" t="n">
        <v>8</v>
      </c>
      <c r="J1379" t="n">
        <v>304.3</v>
      </c>
      <c r="K1379" t="n">
        <v>61.2</v>
      </c>
      <c r="L1379" t="n">
        <v>10.25</v>
      </c>
      <c r="M1379" t="n">
        <v>6</v>
      </c>
      <c r="N1379" t="n">
        <v>87.84999999999999</v>
      </c>
      <c r="O1379" t="n">
        <v>37764.25</v>
      </c>
      <c r="P1379" t="n">
        <v>88.78</v>
      </c>
      <c r="Q1379" t="n">
        <v>202.81</v>
      </c>
      <c r="R1379" t="n">
        <v>21.85</v>
      </c>
      <c r="S1379" t="n">
        <v>13.89</v>
      </c>
      <c r="T1379" t="n">
        <v>2284.09</v>
      </c>
      <c r="U1379" t="n">
        <v>0.64</v>
      </c>
      <c r="V1379" t="n">
        <v>0.75</v>
      </c>
      <c r="W1379" t="n">
        <v>0.65</v>
      </c>
      <c r="X1379" t="n">
        <v>0.13</v>
      </c>
      <c r="Y1379" t="n">
        <v>1</v>
      </c>
      <c r="Z1379" t="n">
        <v>10</v>
      </c>
    </row>
    <row r="1380">
      <c r="A1380" t="n">
        <v>38</v>
      </c>
      <c r="B1380" t="n">
        <v>145</v>
      </c>
      <c r="C1380" t="inlineStr">
        <is>
          <t xml:space="preserve">CONCLUIDO	</t>
        </is>
      </c>
      <c r="D1380" t="n">
        <v>11.6853</v>
      </c>
      <c r="E1380" t="n">
        <v>8.56</v>
      </c>
      <c r="F1380" t="n">
        <v>5.18</v>
      </c>
      <c r="G1380" t="n">
        <v>38.83</v>
      </c>
      <c r="H1380" t="n">
        <v>0.61</v>
      </c>
      <c r="I1380" t="n">
        <v>8</v>
      </c>
      <c r="J1380" t="n">
        <v>304.83</v>
      </c>
      <c r="K1380" t="n">
        <v>61.2</v>
      </c>
      <c r="L1380" t="n">
        <v>10.5</v>
      </c>
      <c r="M1380" t="n">
        <v>6</v>
      </c>
      <c r="N1380" t="n">
        <v>88.13</v>
      </c>
      <c r="O1380" t="n">
        <v>37830.13</v>
      </c>
      <c r="P1380" t="n">
        <v>88.77</v>
      </c>
      <c r="Q1380" t="n">
        <v>202.85</v>
      </c>
      <c r="R1380" t="n">
        <v>21.94</v>
      </c>
      <c r="S1380" t="n">
        <v>13.89</v>
      </c>
      <c r="T1380" t="n">
        <v>2327.52</v>
      </c>
      <c r="U1380" t="n">
        <v>0.63</v>
      </c>
      <c r="V1380" t="n">
        <v>0.75</v>
      </c>
      <c r="W1380" t="n">
        <v>0.65</v>
      </c>
      <c r="X1380" t="n">
        <v>0.14</v>
      </c>
      <c r="Y1380" t="n">
        <v>1</v>
      </c>
      <c r="Z1380" t="n">
        <v>10</v>
      </c>
    </row>
    <row r="1381">
      <c r="A1381" t="n">
        <v>39</v>
      </c>
      <c r="B1381" t="n">
        <v>145</v>
      </c>
      <c r="C1381" t="inlineStr">
        <is>
          <t xml:space="preserve">CONCLUIDO	</t>
        </is>
      </c>
      <c r="D1381" t="n">
        <v>11.7816</v>
      </c>
      <c r="E1381" t="n">
        <v>8.49</v>
      </c>
      <c r="F1381" t="n">
        <v>5.16</v>
      </c>
      <c r="G1381" t="n">
        <v>44.24</v>
      </c>
      <c r="H1381" t="n">
        <v>0.63</v>
      </c>
      <c r="I1381" t="n">
        <v>7</v>
      </c>
      <c r="J1381" t="n">
        <v>305.37</v>
      </c>
      <c r="K1381" t="n">
        <v>61.2</v>
      </c>
      <c r="L1381" t="n">
        <v>10.75</v>
      </c>
      <c r="M1381" t="n">
        <v>5</v>
      </c>
      <c r="N1381" t="n">
        <v>88.42</v>
      </c>
      <c r="O1381" t="n">
        <v>37896.14</v>
      </c>
      <c r="P1381" t="n">
        <v>88.41</v>
      </c>
      <c r="Q1381" t="n">
        <v>202.81</v>
      </c>
      <c r="R1381" t="n">
        <v>21.51</v>
      </c>
      <c r="S1381" t="n">
        <v>13.89</v>
      </c>
      <c r="T1381" t="n">
        <v>2121.25</v>
      </c>
      <c r="U1381" t="n">
        <v>0.65</v>
      </c>
      <c r="V1381" t="n">
        <v>0.75</v>
      </c>
      <c r="W1381" t="n">
        <v>0.65</v>
      </c>
      <c r="X1381" t="n">
        <v>0.12</v>
      </c>
      <c r="Y1381" t="n">
        <v>1</v>
      </c>
      <c r="Z1381" t="n">
        <v>10</v>
      </c>
    </row>
    <row r="1382">
      <c r="A1382" t="n">
        <v>40</v>
      </c>
      <c r="B1382" t="n">
        <v>145</v>
      </c>
      <c r="C1382" t="inlineStr">
        <is>
          <t xml:space="preserve">CONCLUIDO	</t>
        </is>
      </c>
      <c r="D1382" t="n">
        <v>11.7925</v>
      </c>
      <c r="E1382" t="n">
        <v>8.48</v>
      </c>
      <c r="F1382" t="n">
        <v>5.15</v>
      </c>
      <c r="G1382" t="n">
        <v>44.17</v>
      </c>
      <c r="H1382" t="n">
        <v>0.64</v>
      </c>
      <c r="I1382" t="n">
        <v>7</v>
      </c>
      <c r="J1382" t="n">
        <v>305.9</v>
      </c>
      <c r="K1382" t="n">
        <v>61.2</v>
      </c>
      <c r="L1382" t="n">
        <v>11</v>
      </c>
      <c r="M1382" t="n">
        <v>5</v>
      </c>
      <c r="N1382" t="n">
        <v>88.7</v>
      </c>
      <c r="O1382" t="n">
        <v>37962.28</v>
      </c>
      <c r="P1382" t="n">
        <v>88.37</v>
      </c>
      <c r="Q1382" t="n">
        <v>202.81</v>
      </c>
      <c r="R1382" t="n">
        <v>21.31</v>
      </c>
      <c r="S1382" t="n">
        <v>13.89</v>
      </c>
      <c r="T1382" t="n">
        <v>2018.17</v>
      </c>
      <c r="U1382" t="n">
        <v>0.65</v>
      </c>
      <c r="V1382" t="n">
        <v>0.75</v>
      </c>
      <c r="W1382" t="n">
        <v>0.65</v>
      </c>
      <c r="X1382" t="n">
        <v>0.12</v>
      </c>
      <c r="Y1382" t="n">
        <v>1</v>
      </c>
      <c r="Z1382" t="n">
        <v>10</v>
      </c>
    </row>
    <row r="1383">
      <c r="A1383" t="n">
        <v>41</v>
      </c>
      <c r="B1383" t="n">
        <v>145</v>
      </c>
      <c r="C1383" t="inlineStr">
        <is>
          <t xml:space="preserve">CONCLUIDO	</t>
        </is>
      </c>
      <c r="D1383" t="n">
        <v>11.7905</v>
      </c>
      <c r="E1383" t="n">
        <v>8.48</v>
      </c>
      <c r="F1383" t="n">
        <v>5.16</v>
      </c>
      <c r="G1383" t="n">
        <v>44.19</v>
      </c>
      <c r="H1383" t="n">
        <v>0.65</v>
      </c>
      <c r="I1383" t="n">
        <v>7</v>
      </c>
      <c r="J1383" t="n">
        <v>306.44</v>
      </c>
      <c r="K1383" t="n">
        <v>61.2</v>
      </c>
      <c r="L1383" t="n">
        <v>11.25</v>
      </c>
      <c r="M1383" t="n">
        <v>5</v>
      </c>
      <c r="N1383" t="n">
        <v>88.98999999999999</v>
      </c>
      <c r="O1383" t="n">
        <v>38028.53</v>
      </c>
      <c r="P1383" t="n">
        <v>88.48</v>
      </c>
      <c r="Q1383" t="n">
        <v>202.81</v>
      </c>
      <c r="R1383" t="n">
        <v>21.23</v>
      </c>
      <c r="S1383" t="n">
        <v>13.89</v>
      </c>
      <c r="T1383" t="n">
        <v>1979.06</v>
      </c>
      <c r="U1383" t="n">
        <v>0.65</v>
      </c>
      <c r="V1383" t="n">
        <v>0.75</v>
      </c>
      <c r="W1383" t="n">
        <v>0.65</v>
      </c>
      <c r="X1383" t="n">
        <v>0.12</v>
      </c>
      <c r="Y1383" t="n">
        <v>1</v>
      </c>
      <c r="Z1383" t="n">
        <v>10</v>
      </c>
    </row>
    <row r="1384">
      <c r="A1384" t="n">
        <v>42</v>
      </c>
      <c r="B1384" t="n">
        <v>145</v>
      </c>
      <c r="C1384" t="inlineStr">
        <is>
          <t xml:space="preserve">CONCLUIDO	</t>
        </is>
      </c>
      <c r="D1384" t="n">
        <v>11.7874</v>
      </c>
      <c r="E1384" t="n">
        <v>8.48</v>
      </c>
      <c r="F1384" t="n">
        <v>5.16</v>
      </c>
      <c r="G1384" t="n">
        <v>44.2</v>
      </c>
      <c r="H1384" t="n">
        <v>0.67</v>
      </c>
      <c r="I1384" t="n">
        <v>7</v>
      </c>
      <c r="J1384" t="n">
        <v>306.98</v>
      </c>
      <c r="K1384" t="n">
        <v>61.2</v>
      </c>
      <c r="L1384" t="n">
        <v>11.5</v>
      </c>
      <c r="M1384" t="n">
        <v>5</v>
      </c>
      <c r="N1384" t="n">
        <v>89.28</v>
      </c>
      <c r="O1384" t="n">
        <v>38094.91</v>
      </c>
      <c r="P1384" t="n">
        <v>88.58</v>
      </c>
      <c r="Q1384" t="n">
        <v>202.81</v>
      </c>
      <c r="R1384" t="n">
        <v>21.38</v>
      </c>
      <c r="S1384" t="n">
        <v>13.89</v>
      </c>
      <c r="T1384" t="n">
        <v>2052.69</v>
      </c>
      <c r="U1384" t="n">
        <v>0.65</v>
      </c>
      <c r="V1384" t="n">
        <v>0.75</v>
      </c>
      <c r="W1384" t="n">
        <v>0.65</v>
      </c>
      <c r="X1384" t="n">
        <v>0.12</v>
      </c>
      <c r="Y1384" t="n">
        <v>1</v>
      </c>
      <c r="Z1384" t="n">
        <v>10</v>
      </c>
    </row>
    <row r="1385">
      <c r="A1385" t="n">
        <v>43</v>
      </c>
      <c r="B1385" t="n">
        <v>145</v>
      </c>
      <c r="C1385" t="inlineStr">
        <is>
          <t xml:space="preserve">CONCLUIDO	</t>
        </is>
      </c>
      <c r="D1385" t="n">
        <v>11.7743</v>
      </c>
      <c r="E1385" t="n">
        <v>8.49</v>
      </c>
      <c r="F1385" t="n">
        <v>5.17</v>
      </c>
      <c r="G1385" t="n">
        <v>44.29</v>
      </c>
      <c r="H1385" t="n">
        <v>0.68</v>
      </c>
      <c r="I1385" t="n">
        <v>7</v>
      </c>
      <c r="J1385" t="n">
        <v>307.52</v>
      </c>
      <c r="K1385" t="n">
        <v>61.2</v>
      </c>
      <c r="L1385" t="n">
        <v>11.75</v>
      </c>
      <c r="M1385" t="n">
        <v>5</v>
      </c>
      <c r="N1385" t="n">
        <v>89.56999999999999</v>
      </c>
      <c r="O1385" t="n">
        <v>38161.42</v>
      </c>
      <c r="P1385" t="n">
        <v>88.64</v>
      </c>
      <c r="Q1385" t="n">
        <v>202.83</v>
      </c>
      <c r="R1385" t="n">
        <v>21.66</v>
      </c>
      <c r="S1385" t="n">
        <v>13.89</v>
      </c>
      <c r="T1385" t="n">
        <v>2193.62</v>
      </c>
      <c r="U1385" t="n">
        <v>0.64</v>
      </c>
      <c r="V1385" t="n">
        <v>0.75</v>
      </c>
      <c r="W1385" t="n">
        <v>0.65</v>
      </c>
      <c r="X1385" t="n">
        <v>0.13</v>
      </c>
      <c r="Y1385" t="n">
        <v>1</v>
      </c>
      <c r="Z1385" t="n">
        <v>10</v>
      </c>
    </row>
    <row r="1386">
      <c r="A1386" t="n">
        <v>44</v>
      </c>
      <c r="B1386" t="n">
        <v>145</v>
      </c>
      <c r="C1386" t="inlineStr">
        <is>
          <t xml:space="preserve">CONCLUIDO	</t>
        </is>
      </c>
      <c r="D1386" t="n">
        <v>11.7921</v>
      </c>
      <c r="E1386" t="n">
        <v>8.48</v>
      </c>
      <c r="F1386" t="n">
        <v>5.15</v>
      </c>
      <c r="G1386" t="n">
        <v>44.18</v>
      </c>
      <c r="H1386" t="n">
        <v>0.6899999999999999</v>
      </c>
      <c r="I1386" t="n">
        <v>7</v>
      </c>
      <c r="J1386" t="n">
        <v>308.06</v>
      </c>
      <c r="K1386" t="n">
        <v>61.2</v>
      </c>
      <c r="L1386" t="n">
        <v>12</v>
      </c>
      <c r="M1386" t="n">
        <v>5</v>
      </c>
      <c r="N1386" t="n">
        <v>89.86</v>
      </c>
      <c r="O1386" t="n">
        <v>38228.06</v>
      </c>
      <c r="P1386" t="n">
        <v>88.17</v>
      </c>
      <c r="Q1386" t="n">
        <v>202.81</v>
      </c>
      <c r="R1386" t="n">
        <v>21.24</v>
      </c>
      <c r="S1386" t="n">
        <v>13.89</v>
      </c>
      <c r="T1386" t="n">
        <v>1984.1</v>
      </c>
      <c r="U1386" t="n">
        <v>0.65</v>
      </c>
      <c r="V1386" t="n">
        <v>0.75</v>
      </c>
      <c r="W1386" t="n">
        <v>0.65</v>
      </c>
      <c r="X1386" t="n">
        <v>0.12</v>
      </c>
      <c r="Y1386" t="n">
        <v>1</v>
      </c>
      <c r="Z1386" t="n">
        <v>10</v>
      </c>
    </row>
    <row r="1387">
      <c r="A1387" t="n">
        <v>45</v>
      </c>
      <c r="B1387" t="n">
        <v>145</v>
      </c>
      <c r="C1387" t="inlineStr">
        <is>
          <t xml:space="preserve">CONCLUIDO	</t>
        </is>
      </c>
      <c r="D1387" t="n">
        <v>11.7736</v>
      </c>
      <c r="E1387" t="n">
        <v>8.49</v>
      </c>
      <c r="F1387" t="n">
        <v>5.17</v>
      </c>
      <c r="G1387" t="n">
        <v>44.29</v>
      </c>
      <c r="H1387" t="n">
        <v>0.71</v>
      </c>
      <c r="I1387" t="n">
        <v>7</v>
      </c>
      <c r="J1387" t="n">
        <v>308.6</v>
      </c>
      <c r="K1387" t="n">
        <v>61.2</v>
      </c>
      <c r="L1387" t="n">
        <v>12.25</v>
      </c>
      <c r="M1387" t="n">
        <v>5</v>
      </c>
      <c r="N1387" t="n">
        <v>90.15000000000001</v>
      </c>
      <c r="O1387" t="n">
        <v>38294.82</v>
      </c>
      <c r="P1387" t="n">
        <v>88.25</v>
      </c>
      <c r="Q1387" t="n">
        <v>202.82</v>
      </c>
      <c r="R1387" t="n">
        <v>21.69</v>
      </c>
      <c r="S1387" t="n">
        <v>13.89</v>
      </c>
      <c r="T1387" t="n">
        <v>2207.63</v>
      </c>
      <c r="U1387" t="n">
        <v>0.64</v>
      </c>
      <c r="V1387" t="n">
        <v>0.75</v>
      </c>
      <c r="W1387" t="n">
        <v>0.65</v>
      </c>
      <c r="X1387" t="n">
        <v>0.13</v>
      </c>
      <c r="Y1387" t="n">
        <v>1</v>
      </c>
      <c r="Z1387" t="n">
        <v>10</v>
      </c>
    </row>
    <row r="1388">
      <c r="A1388" t="n">
        <v>46</v>
      </c>
      <c r="B1388" t="n">
        <v>145</v>
      </c>
      <c r="C1388" t="inlineStr">
        <is>
          <t xml:space="preserve">CONCLUIDO	</t>
        </is>
      </c>
      <c r="D1388" t="n">
        <v>11.7709</v>
      </c>
      <c r="E1388" t="n">
        <v>8.5</v>
      </c>
      <c r="F1388" t="n">
        <v>5.17</v>
      </c>
      <c r="G1388" t="n">
        <v>44.31</v>
      </c>
      <c r="H1388" t="n">
        <v>0.72</v>
      </c>
      <c r="I1388" t="n">
        <v>7</v>
      </c>
      <c r="J1388" t="n">
        <v>309.14</v>
      </c>
      <c r="K1388" t="n">
        <v>61.2</v>
      </c>
      <c r="L1388" t="n">
        <v>12.5</v>
      </c>
      <c r="M1388" t="n">
        <v>5</v>
      </c>
      <c r="N1388" t="n">
        <v>90.44</v>
      </c>
      <c r="O1388" t="n">
        <v>38361.7</v>
      </c>
      <c r="P1388" t="n">
        <v>88.11</v>
      </c>
      <c r="Q1388" t="n">
        <v>202.82</v>
      </c>
      <c r="R1388" t="n">
        <v>21.71</v>
      </c>
      <c r="S1388" t="n">
        <v>13.89</v>
      </c>
      <c r="T1388" t="n">
        <v>2221.78</v>
      </c>
      <c r="U1388" t="n">
        <v>0.64</v>
      </c>
      <c r="V1388" t="n">
        <v>0.75</v>
      </c>
      <c r="W1388" t="n">
        <v>0.65</v>
      </c>
      <c r="X1388" t="n">
        <v>0.13</v>
      </c>
      <c r="Y1388" t="n">
        <v>1</v>
      </c>
      <c r="Z1388" t="n">
        <v>10</v>
      </c>
    </row>
    <row r="1389">
      <c r="A1389" t="n">
        <v>47</v>
      </c>
      <c r="B1389" t="n">
        <v>145</v>
      </c>
      <c r="C1389" t="inlineStr">
        <is>
          <t xml:space="preserve">CONCLUIDO	</t>
        </is>
      </c>
      <c r="D1389" t="n">
        <v>11.8953</v>
      </c>
      <c r="E1389" t="n">
        <v>8.41</v>
      </c>
      <c r="F1389" t="n">
        <v>5.13</v>
      </c>
      <c r="G1389" t="n">
        <v>51.34</v>
      </c>
      <c r="H1389" t="n">
        <v>0.73</v>
      </c>
      <c r="I1389" t="n">
        <v>6</v>
      </c>
      <c r="J1389" t="n">
        <v>309.68</v>
      </c>
      <c r="K1389" t="n">
        <v>61.2</v>
      </c>
      <c r="L1389" t="n">
        <v>12.75</v>
      </c>
      <c r="M1389" t="n">
        <v>4</v>
      </c>
      <c r="N1389" t="n">
        <v>90.73999999999999</v>
      </c>
      <c r="O1389" t="n">
        <v>38428.72</v>
      </c>
      <c r="P1389" t="n">
        <v>87.45</v>
      </c>
      <c r="Q1389" t="n">
        <v>202.81</v>
      </c>
      <c r="R1389" t="n">
        <v>20.66</v>
      </c>
      <c r="S1389" t="n">
        <v>13.89</v>
      </c>
      <c r="T1389" t="n">
        <v>1699.46</v>
      </c>
      <c r="U1389" t="n">
        <v>0.67</v>
      </c>
      <c r="V1389" t="n">
        <v>0.75</v>
      </c>
      <c r="W1389" t="n">
        <v>0.65</v>
      </c>
      <c r="X1389" t="n">
        <v>0.1</v>
      </c>
      <c r="Y1389" t="n">
        <v>1</v>
      </c>
      <c r="Z1389" t="n">
        <v>10</v>
      </c>
    </row>
    <row r="1390">
      <c r="A1390" t="n">
        <v>48</v>
      </c>
      <c r="B1390" t="n">
        <v>145</v>
      </c>
      <c r="C1390" t="inlineStr">
        <is>
          <t xml:space="preserve">CONCLUIDO	</t>
        </is>
      </c>
      <c r="D1390" t="n">
        <v>11.8879</v>
      </c>
      <c r="E1390" t="n">
        <v>8.41</v>
      </c>
      <c r="F1390" t="n">
        <v>5.14</v>
      </c>
      <c r="G1390" t="n">
        <v>51.39</v>
      </c>
      <c r="H1390" t="n">
        <v>0.75</v>
      </c>
      <c r="I1390" t="n">
        <v>6</v>
      </c>
      <c r="J1390" t="n">
        <v>310.23</v>
      </c>
      <c r="K1390" t="n">
        <v>61.2</v>
      </c>
      <c r="L1390" t="n">
        <v>13</v>
      </c>
      <c r="M1390" t="n">
        <v>4</v>
      </c>
      <c r="N1390" t="n">
        <v>91.03</v>
      </c>
      <c r="O1390" t="n">
        <v>38495.87</v>
      </c>
      <c r="P1390" t="n">
        <v>87.53</v>
      </c>
      <c r="Q1390" t="n">
        <v>202.83</v>
      </c>
      <c r="R1390" t="n">
        <v>20.72</v>
      </c>
      <c r="S1390" t="n">
        <v>13.89</v>
      </c>
      <c r="T1390" t="n">
        <v>1729.92</v>
      </c>
      <c r="U1390" t="n">
        <v>0.67</v>
      </c>
      <c r="V1390" t="n">
        <v>0.75</v>
      </c>
      <c r="W1390" t="n">
        <v>0.65</v>
      </c>
      <c r="X1390" t="n">
        <v>0.1</v>
      </c>
      <c r="Y1390" t="n">
        <v>1</v>
      </c>
      <c r="Z1390" t="n">
        <v>10</v>
      </c>
    </row>
    <row r="1391">
      <c r="A1391" t="n">
        <v>49</v>
      </c>
      <c r="B1391" t="n">
        <v>145</v>
      </c>
      <c r="C1391" t="inlineStr">
        <is>
          <t xml:space="preserve">CONCLUIDO	</t>
        </is>
      </c>
      <c r="D1391" t="n">
        <v>11.8879</v>
      </c>
      <c r="E1391" t="n">
        <v>8.41</v>
      </c>
      <c r="F1391" t="n">
        <v>5.14</v>
      </c>
      <c r="G1391" t="n">
        <v>51.39</v>
      </c>
      <c r="H1391" t="n">
        <v>0.76</v>
      </c>
      <c r="I1391" t="n">
        <v>6</v>
      </c>
      <c r="J1391" t="n">
        <v>310.77</v>
      </c>
      <c r="K1391" t="n">
        <v>61.2</v>
      </c>
      <c r="L1391" t="n">
        <v>13.25</v>
      </c>
      <c r="M1391" t="n">
        <v>4</v>
      </c>
      <c r="N1391" t="n">
        <v>91.33</v>
      </c>
      <c r="O1391" t="n">
        <v>38563.14</v>
      </c>
      <c r="P1391" t="n">
        <v>87.51000000000001</v>
      </c>
      <c r="Q1391" t="n">
        <v>202.85</v>
      </c>
      <c r="R1391" t="n">
        <v>20.8</v>
      </c>
      <c r="S1391" t="n">
        <v>13.89</v>
      </c>
      <c r="T1391" t="n">
        <v>1767.58</v>
      </c>
      <c r="U1391" t="n">
        <v>0.67</v>
      </c>
      <c r="V1391" t="n">
        <v>0.75</v>
      </c>
      <c r="W1391" t="n">
        <v>0.65</v>
      </c>
      <c r="X1391" t="n">
        <v>0.1</v>
      </c>
      <c r="Y1391" t="n">
        <v>1</v>
      </c>
      <c r="Z1391" t="n">
        <v>10</v>
      </c>
    </row>
    <row r="1392">
      <c r="A1392" t="n">
        <v>50</v>
      </c>
      <c r="B1392" t="n">
        <v>145</v>
      </c>
      <c r="C1392" t="inlineStr">
        <is>
          <t xml:space="preserve">CONCLUIDO	</t>
        </is>
      </c>
      <c r="D1392" t="n">
        <v>11.8906</v>
      </c>
      <c r="E1392" t="n">
        <v>8.41</v>
      </c>
      <c r="F1392" t="n">
        <v>5.14</v>
      </c>
      <c r="G1392" t="n">
        <v>51.38</v>
      </c>
      <c r="H1392" t="n">
        <v>0.77</v>
      </c>
      <c r="I1392" t="n">
        <v>6</v>
      </c>
      <c r="J1392" t="n">
        <v>311.32</v>
      </c>
      <c r="K1392" t="n">
        <v>61.2</v>
      </c>
      <c r="L1392" t="n">
        <v>13.5</v>
      </c>
      <c r="M1392" t="n">
        <v>4</v>
      </c>
      <c r="N1392" t="n">
        <v>91.62</v>
      </c>
      <c r="O1392" t="n">
        <v>38630.55</v>
      </c>
      <c r="P1392" t="n">
        <v>87.54000000000001</v>
      </c>
      <c r="Q1392" t="n">
        <v>202.81</v>
      </c>
      <c r="R1392" t="n">
        <v>20.77</v>
      </c>
      <c r="S1392" t="n">
        <v>13.89</v>
      </c>
      <c r="T1392" t="n">
        <v>1754.93</v>
      </c>
      <c r="U1392" t="n">
        <v>0.67</v>
      </c>
      <c r="V1392" t="n">
        <v>0.75</v>
      </c>
      <c r="W1392" t="n">
        <v>0.65</v>
      </c>
      <c r="X1392" t="n">
        <v>0.1</v>
      </c>
      <c r="Y1392" t="n">
        <v>1</v>
      </c>
      <c r="Z1392" t="n">
        <v>10</v>
      </c>
    </row>
    <row r="1393">
      <c r="A1393" t="n">
        <v>51</v>
      </c>
      <c r="B1393" t="n">
        <v>145</v>
      </c>
      <c r="C1393" t="inlineStr">
        <is>
          <t xml:space="preserve">CONCLUIDO	</t>
        </is>
      </c>
      <c r="D1393" t="n">
        <v>11.902</v>
      </c>
      <c r="E1393" t="n">
        <v>8.4</v>
      </c>
      <c r="F1393" t="n">
        <v>5.13</v>
      </c>
      <c r="G1393" t="n">
        <v>51.29</v>
      </c>
      <c r="H1393" t="n">
        <v>0.79</v>
      </c>
      <c r="I1393" t="n">
        <v>6</v>
      </c>
      <c r="J1393" t="n">
        <v>311.87</v>
      </c>
      <c r="K1393" t="n">
        <v>61.2</v>
      </c>
      <c r="L1393" t="n">
        <v>13.75</v>
      </c>
      <c r="M1393" t="n">
        <v>4</v>
      </c>
      <c r="N1393" t="n">
        <v>91.92</v>
      </c>
      <c r="O1393" t="n">
        <v>38698.21</v>
      </c>
      <c r="P1393" t="n">
        <v>87.28</v>
      </c>
      <c r="Q1393" t="n">
        <v>202.82</v>
      </c>
      <c r="R1393" t="n">
        <v>20.48</v>
      </c>
      <c r="S1393" t="n">
        <v>13.89</v>
      </c>
      <c r="T1393" t="n">
        <v>1608.03</v>
      </c>
      <c r="U1393" t="n">
        <v>0.68</v>
      </c>
      <c r="V1393" t="n">
        <v>0.75</v>
      </c>
      <c r="W1393" t="n">
        <v>0.65</v>
      </c>
      <c r="X1393" t="n">
        <v>0.09</v>
      </c>
      <c r="Y1393" t="n">
        <v>1</v>
      </c>
      <c r="Z1393" t="n">
        <v>10</v>
      </c>
    </row>
    <row r="1394">
      <c r="A1394" t="n">
        <v>52</v>
      </c>
      <c r="B1394" t="n">
        <v>145</v>
      </c>
      <c r="C1394" t="inlineStr">
        <is>
          <t xml:space="preserve">CONCLUIDO	</t>
        </is>
      </c>
      <c r="D1394" t="n">
        <v>11.8847</v>
      </c>
      <c r="E1394" t="n">
        <v>8.41</v>
      </c>
      <c r="F1394" t="n">
        <v>5.14</v>
      </c>
      <c r="G1394" t="n">
        <v>51.42</v>
      </c>
      <c r="H1394" t="n">
        <v>0.8</v>
      </c>
      <c r="I1394" t="n">
        <v>6</v>
      </c>
      <c r="J1394" t="n">
        <v>312.42</v>
      </c>
      <c r="K1394" t="n">
        <v>61.2</v>
      </c>
      <c r="L1394" t="n">
        <v>14</v>
      </c>
      <c r="M1394" t="n">
        <v>4</v>
      </c>
      <c r="N1394" t="n">
        <v>92.22</v>
      </c>
      <c r="O1394" t="n">
        <v>38765.89</v>
      </c>
      <c r="P1394" t="n">
        <v>87.42</v>
      </c>
      <c r="Q1394" t="n">
        <v>202.83</v>
      </c>
      <c r="R1394" t="n">
        <v>20.73</v>
      </c>
      <c r="S1394" t="n">
        <v>13.89</v>
      </c>
      <c r="T1394" t="n">
        <v>1733.98</v>
      </c>
      <c r="U1394" t="n">
        <v>0.67</v>
      </c>
      <c r="V1394" t="n">
        <v>0.75</v>
      </c>
      <c r="W1394" t="n">
        <v>0.65</v>
      </c>
      <c r="X1394" t="n">
        <v>0.1</v>
      </c>
      <c r="Y1394" t="n">
        <v>1</v>
      </c>
      <c r="Z1394" t="n">
        <v>10</v>
      </c>
    </row>
    <row r="1395">
      <c r="A1395" t="n">
        <v>53</v>
      </c>
      <c r="B1395" t="n">
        <v>145</v>
      </c>
      <c r="C1395" t="inlineStr">
        <is>
          <t xml:space="preserve">CONCLUIDO	</t>
        </is>
      </c>
      <c r="D1395" t="n">
        <v>11.8886</v>
      </c>
      <c r="E1395" t="n">
        <v>8.41</v>
      </c>
      <c r="F1395" t="n">
        <v>5.14</v>
      </c>
      <c r="G1395" t="n">
        <v>51.39</v>
      </c>
      <c r="H1395" t="n">
        <v>0.8100000000000001</v>
      </c>
      <c r="I1395" t="n">
        <v>6</v>
      </c>
      <c r="J1395" t="n">
        <v>312.97</v>
      </c>
      <c r="K1395" t="n">
        <v>61.2</v>
      </c>
      <c r="L1395" t="n">
        <v>14.25</v>
      </c>
      <c r="M1395" t="n">
        <v>4</v>
      </c>
      <c r="N1395" t="n">
        <v>92.52</v>
      </c>
      <c r="O1395" t="n">
        <v>38833.69</v>
      </c>
      <c r="P1395" t="n">
        <v>87.34</v>
      </c>
      <c r="Q1395" t="n">
        <v>202.81</v>
      </c>
      <c r="R1395" t="n">
        <v>20.69</v>
      </c>
      <c r="S1395" t="n">
        <v>13.89</v>
      </c>
      <c r="T1395" t="n">
        <v>1716.11</v>
      </c>
      <c r="U1395" t="n">
        <v>0.67</v>
      </c>
      <c r="V1395" t="n">
        <v>0.75</v>
      </c>
      <c r="W1395" t="n">
        <v>0.65</v>
      </c>
      <c r="X1395" t="n">
        <v>0.1</v>
      </c>
      <c r="Y1395" t="n">
        <v>1</v>
      </c>
      <c r="Z1395" t="n">
        <v>10</v>
      </c>
    </row>
    <row r="1396">
      <c r="A1396" t="n">
        <v>54</v>
      </c>
      <c r="B1396" t="n">
        <v>145</v>
      </c>
      <c r="C1396" t="inlineStr">
        <is>
          <t xml:space="preserve">CONCLUIDO	</t>
        </is>
      </c>
      <c r="D1396" t="n">
        <v>11.8922</v>
      </c>
      <c r="E1396" t="n">
        <v>8.41</v>
      </c>
      <c r="F1396" t="n">
        <v>5.14</v>
      </c>
      <c r="G1396" t="n">
        <v>51.36</v>
      </c>
      <c r="H1396" t="n">
        <v>0.82</v>
      </c>
      <c r="I1396" t="n">
        <v>6</v>
      </c>
      <c r="J1396" t="n">
        <v>313.52</v>
      </c>
      <c r="K1396" t="n">
        <v>61.2</v>
      </c>
      <c r="L1396" t="n">
        <v>14.5</v>
      </c>
      <c r="M1396" t="n">
        <v>4</v>
      </c>
      <c r="N1396" t="n">
        <v>92.81999999999999</v>
      </c>
      <c r="O1396" t="n">
        <v>38901.63</v>
      </c>
      <c r="P1396" t="n">
        <v>87.29000000000001</v>
      </c>
      <c r="Q1396" t="n">
        <v>202.81</v>
      </c>
      <c r="R1396" t="n">
        <v>20.71</v>
      </c>
      <c r="S1396" t="n">
        <v>13.89</v>
      </c>
      <c r="T1396" t="n">
        <v>1725.72</v>
      </c>
      <c r="U1396" t="n">
        <v>0.67</v>
      </c>
      <c r="V1396" t="n">
        <v>0.75</v>
      </c>
      <c r="W1396" t="n">
        <v>0.65</v>
      </c>
      <c r="X1396" t="n">
        <v>0.1</v>
      </c>
      <c r="Y1396" t="n">
        <v>1</v>
      </c>
      <c r="Z1396" t="n">
        <v>10</v>
      </c>
    </row>
    <row r="1397">
      <c r="A1397" t="n">
        <v>55</v>
      </c>
      <c r="B1397" t="n">
        <v>145</v>
      </c>
      <c r="C1397" t="inlineStr">
        <is>
          <t xml:space="preserve">CONCLUIDO	</t>
        </is>
      </c>
      <c r="D1397" t="n">
        <v>11.882</v>
      </c>
      <c r="E1397" t="n">
        <v>8.42</v>
      </c>
      <c r="F1397" t="n">
        <v>5.14</v>
      </c>
      <c r="G1397" t="n">
        <v>51.44</v>
      </c>
      <c r="H1397" t="n">
        <v>0.84</v>
      </c>
      <c r="I1397" t="n">
        <v>6</v>
      </c>
      <c r="J1397" t="n">
        <v>314.07</v>
      </c>
      <c r="K1397" t="n">
        <v>61.2</v>
      </c>
      <c r="L1397" t="n">
        <v>14.75</v>
      </c>
      <c r="M1397" t="n">
        <v>4</v>
      </c>
      <c r="N1397" t="n">
        <v>93.12</v>
      </c>
      <c r="O1397" t="n">
        <v>38969.71</v>
      </c>
      <c r="P1397" t="n">
        <v>87.34999999999999</v>
      </c>
      <c r="Q1397" t="n">
        <v>202.82</v>
      </c>
      <c r="R1397" t="n">
        <v>20.84</v>
      </c>
      <c r="S1397" t="n">
        <v>13.89</v>
      </c>
      <c r="T1397" t="n">
        <v>1790.58</v>
      </c>
      <c r="U1397" t="n">
        <v>0.67</v>
      </c>
      <c r="V1397" t="n">
        <v>0.75</v>
      </c>
      <c r="W1397" t="n">
        <v>0.65</v>
      </c>
      <c r="X1397" t="n">
        <v>0.1</v>
      </c>
      <c r="Y1397" t="n">
        <v>1</v>
      </c>
      <c r="Z1397" t="n">
        <v>10</v>
      </c>
    </row>
    <row r="1398">
      <c r="A1398" t="n">
        <v>56</v>
      </c>
      <c r="B1398" t="n">
        <v>145</v>
      </c>
      <c r="C1398" t="inlineStr">
        <is>
          <t xml:space="preserve">CONCLUIDO	</t>
        </is>
      </c>
      <c r="D1398" t="n">
        <v>11.8906</v>
      </c>
      <c r="E1398" t="n">
        <v>8.41</v>
      </c>
      <c r="F1398" t="n">
        <v>5.14</v>
      </c>
      <c r="G1398" t="n">
        <v>51.38</v>
      </c>
      <c r="H1398" t="n">
        <v>0.85</v>
      </c>
      <c r="I1398" t="n">
        <v>6</v>
      </c>
      <c r="J1398" t="n">
        <v>314.62</v>
      </c>
      <c r="K1398" t="n">
        <v>61.2</v>
      </c>
      <c r="L1398" t="n">
        <v>15</v>
      </c>
      <c r="M1398" t="n">
        <v>4</v>
      </c>
      <c r="N1398" t="n">
        <v>93.43000000000001</v>
      </c>
      <c r="O1398" t="n">
        <v>39037.92</v>
      </c>
      <c r="P1398" t="n">
        <v>87.04000000000001</v>
      </c>
      <c r="Q1398" t="n">
        <v>202.81</v>
      </c>
      <c r="R1398" t="n">
        <v>20.74</v>
      </c>
      <c r="S1398" t="n">
        <v>13.89</v>
      </c>
      <c r="T1398" t="n">
        <v>1738.68</v>
      </c>
      <c r="U1398" t="n">
        <v>0.67</v>
      </c>
      <c r="V1398" t="n">
        <v>0.75</v>
      </c>
      <c r="W1398" t="n">
        <v>0.65</v>
      </c>
      <c r="X1398" t="n">
        <v>0.1</v>
      </c>
      <c r="Y1398" t="n">
        <v>1</v>
      </c>
      <c r="Z1398" t="n">
        <v>10</v>
      </c>
    </row>
    <row r="1399">
      <c r="A1399" t="n">
        <v>57</v>
      </c>
      <c r="B1399" t="n">
        <v>145</v>
      </c>
      <c r="C1399" t="inlineStr">
        <is>
          <t xml:space="preserve">CONCLUIDO	</t>
        </is>
      </c>
      <c r="D1399" t="n">
        <v>11.893</v>
      </c>
      <c r="E1399" t="n">
        <v>8.41</v>
      </c>
      <c r="F1399" t="n">
        <v>5.14</v>
      </c>
      <c r="G1399" t="n">
        <v>51.36</v>
      </c>
      <c r="H1399" t="n">
        <v>0.86</v>
      </c>
      <c r="I1399" t="n">
        <v>6</v>
      </c>
      <c r="J1399" t="n">
        <v>315.18</v>
      </c>
      <c r="K1399" t="n">
        <v>61.2</v>
      </c>
      <c r="L1399" t="n">
        <v>15.25</v>
      </c>
      <c r="M1399" t="n">
        <v>4</v>
      </c>
      <c r="N1399" t="n">
        <v>93.73</v>
      </c>
      <c r="O1399" t="n">
        <v>39106.27</v>
      </c>
      <c r="P1399" t="n">
        <v>86.86</v>
      </c>
      <c r="Q1399" t="n">
        <v>202.81</v>
      </c>
      <c r="R1399" t="n">
        <v>20.69</v>
      </c>
      <c r="S1399" t="n">
        <v>13.89</v>
      </c>
      <c r="T1399" t="n">
        <v>1716.21</v>
      </c>
      <c r="U1399" t="n">
        <v>0.67</v>
      </c>
      <c r="V1399" t="n">
        <v>0.75</v>
      </c>
      <c r="W1399" t="n">
        <v>0.65</v>
      </c>
      <c r="X1399" t="n">
        <v>0.1</v>
      </c>
      <c r="Y1399" t="n">
        <v>1</v>
      </c>
      <c r="Z1399" t="n">
        <v>10</v>
      </c>
    </row>
    <row r="1400">
      <c r="A1400" t="n">
        <v>58</v>
      </c>
      <c r="B1400" t="n">
        <v>145</v>
      </c>
      <c r="C1400" t="inlineStr">
        <is>
          <t xml:space="preserve">CONCLUIDO	</t>
        </is>
      </c>
      <c r="D1400" t="n">
        <v>11.9908</v>
      </c>
      <c r="E1400" t="n">
        <v>8.34</v>
      </c>
      <c r="F1400" t="n">
        <v>5.12</v>
      </c>
      <c r="G1400" t="n">
        <v>61.45</v>
      </c>
      <c r="H1400" t="n">
        <v>0.87</v>
      </c>
      <c r="I1400" t="n">
        <v>5</v>
      </c>
      <c r="J1400" t="n">
        <v>315.73</v>
      </c>
      <c r="K1400" t="n">
        <v>61.2</v>
      </c>
      <c r="L1400" t="n">
        <v>15.5</v>
      </c>
      <c r="M1400" t="n">
        <v>3</v>
      </c>
      <c r="N1400" t="n">
        <v>94.03</v>
      </c>
      <c r="O1400" t="n">
        <v>39174.75</v>
      </c>
      <c r="P1400" t="n">
        <v>86.51000000000001</v>
      </c>
      <c r="Q1400" t="n">
        <v>202.81</v>
      </c>
      <c r="R1400" t="n">
        <v>20.26</v>
      </c>
      <c r="S1400" t="n">
        <v>13.89</v>
      </c>
      <c r="T1400" t="n">
        <v>1505.57</v>
      </c>
      <c r="U1400" t="n">
        <v>0.6899999999999999</v>
      </c>
      <c r="V1400" t="n">
        <v>0.76</v>
      </c>
      <c r="W1400" t="n">
        <v>0.65</v>
      </c>
      <c r="X1400" t="n">
        <v>0.08</v>
      </c>
      <c r="Y1400" t="n">
        <v>1</v>
      </c>
      <c r="Z1400" t="n">
        <v>10</v>
      </c>
    </row>
    <row r="1401">
      <c r="A1401" t="n">
        <v>59</v>
      </c>
      <c r="B1401" t="n">
        <v>145</v>
      </c>
      <c r="C1401" t="inlineStr">
        <is>
          <t xml:space="preserve">CONCLUIDO	</t>
        </is>
      </c>
      <c r="D1401" t="n">
        <v>11.9876</v>
      </c>
      <c r="E1401" t="n">
        <v>8.34</v>
      </c>
      <c r="F1401" t="n">
        <v>5.12</v>
      </c>
      <c r="G1401" t="n">
        <v>61.48</v>
      </c>
      <c r="H1401" t="n">
        <v>0.89</v>
      </c>
      <c r="I1401" t="n">
        <v>5</v>
      </c>
      <c r="J1401" t="n">
        <v>316.29</v>
      </c>
      <c r="K1401" t="n">
        <v>61.2</v>
      </c>
      <c r="L1401" t="n">
        <v>15.75</v>
      </c>
      <c r="M1401" t="n">
        <v>3</v>
      </c>
      <c r="N1401" t="n">
        <v>94.34</v>
      </c>
      <c r="O1401" t="n">
        <v>39243.37</v>
      </c>
      <c r="P1401" t="n">
        <v>86.58</v>
      </c>
      <c r="Q1401" t="n">
        <v>202.81</v>
      </c>
      <c r="R1401" t="n">
        <v>20.23</v>
      </c>
      <c r="S1401" t="n">
        <v>13.89</v>
      </c>
      <c r="T1401" t="n">
        <v>1487.55</v>
      </c>
      <c r="U1401" t="n">
        <v>0.6899999999999999</v>
      </c>
      <c r="V1401" t="n">
        <v>0.76</v>
      </c>
      <c r="W1401" t="n">
        <v>0.65</v>
      </c>
      <c r="X1401" t="n">
        <v>0.09</v>
      </c>
      <c r="Y1401" t="n">
        <v>1</v>
      </c>
      <c r="Z1401" t="n">
        <v>10</v>
      </c>
    </row>
    <row r="1402">
      <c r="A1402" t="n">
        <v>60</v>
      </c>
      <c r="B1402" t="n">
        <v>145</v>
      </c>
      <c r="C1402" t="inlineStr">
        <is>
          <t xml:space="preserve">CONCLUIDO	</t>
        </is>
      </c>
      <c r="D1402" t="n">
        <v>11.9932</v>
      </c>
      <c r="E1402" t="n">
        <v>8.34</v>
      </c>
      <c r="F1402" t="n">
        <v>5.12</v>
      </c>
      <c r="G1402" t="n">
        <v>61.43</v>
      </c>
      <c r="H1402" t="n">
        <v>0.9</v>
      </c>
      <c r="I1402" t="n">
        <v>5</v>
      </c>
      <c r="J1402" t="n">
        <v>316.85</v>
      </c>
      <c r="K1402" t="n">
        <v>61.2</v>
      </c>
      <c r="L1402" t="n">
        <v>16</v>
      </c>
      <c r="M1402" t="n">
        <v>3</v>
      </c>
      <c r="N1402" t="n">
        <v>94.65000000000001</v>
      </c>
      <c r="O1402" t="n">
        <v>39312.13</v>
      </c>
      <c r="P1402" t="n">
        <v>86.45</v>
      </c>
      <c r="Q1402" t="n">
        <v>202.81</v>
      </c>
      <c r="R1402" t="n">
        <v>20.23</v>
      </c>
      <c r="S1402" t="n">
        <v>13.89</v>
      </c>
      <c r="T1402" t="n">
        <v>1491.57</v>
      </c>
      <c r="U1402" t="n">
        <v>0.6899999999999999</v>
      </c>
      <c r="V1402" t="n">
        <v>0.76</v>
      </c>
      <c r="W1402" t="n">
        <v>0.64</v>
      </c>
      <c r="X1402" t="n">
        <v>0.08</v>
      </c>
      <c r="Y1402" t="n">
        <v>1</v>
      </c>
      <c r="Z1402" t="n">
        <v>10</v>
      </c>
    </row>
    <row r="1403">
      <c r="A1403" t="n">
        <v>61</v>
      </c>
      <c r="B1403" t="n">
        <v>145</v>
      </c>
      <c r="C1403" t="inlineStr">
        <is>
          <t xml:space="preserve">CONCLUIDO	</t>
        </is>
      </c>
      <c r="D1403" t="n">
        <v>11.99</v>
      </c>
      <c r="E1403" t="n">
        <v>8.34</v>
      </c>
      <c r="F1403" t="n">
        <v>5.12</v>
      </c>
      <c r="G1403" t="n">
        <v>61.46</v>
      </c>
      <c r="H1403" t="n">
        <v>0.91</v>
      </c>
      <c r="I1403" t="n">
        <v>5</v>
      </c>
      <c r="J1403" t="n">
        <v>317.41</v>
      </c>
      <c r="K1403" t="n">
        <v>61.2</v>
      </c>
      <c r="L1403" t="n">
        <v>16.25</v>
      </c>
      <c r="M1403" t="n">
        <v>3</v>
      </c>
      <c r="N1403" t="n">
        <v>94.95999999999999</v>
      </c>
      <c r="O1403" t="n">
        <v>39381.03</v>
      </c>
      <c r="P1403" t="n">
        <v>86.48999999999999</v>
      </c>
      <c r="Q1403" t="n">
        <v>202.81</v>
      </c>
      <c r="R1403" t="n">
        <v>20.26</v>
      </c>
      <c r="S1403" t="n">
        <v>13.89</v>
      </c>
      <c r="T1403" t="n">
        <v>1505.04</v>
      </c>
      <c r="U1403" t="n">
        <v>0.6899999999999999</v>
      </c>
      <c r="V1403" t="n">
        <v>0.76</v>
      </c>
      <c r="W1403" t="n">
        <v>0.64</v>
      </c>
      <c r="X1403" t="n">
        <v>0.08</v>
      </c>
      <c r="Y1403" t="n">
        <v>1</v>
      </c>
      <c r="Z1403" t="n">
        <v>10</v>
      </c>
    </row>
    <row r="1404">
      <c r="A1404" t="n">
        <v>62</v>
      </c>
      <c r="B1404" t="n">
        <v>145</v>
      </c>
      <c r="C1404" t="inlineStr">
        <is>
          <t xml:space="preserve">CONCLUIDO	</t>
        </is>
      </c>
      <c r="D1404" t="n">
        <v>11.9948</v>
      </c>
      <c r="E1404" t="n">
        <v>8.34</v>
      </c>
      <c r="F1404" t="n">
        <v>5.12</v>
      </c>
      <c r="G1404" t="n">
        <v>61.42</v>
      </c>
      <c r="H1404" t="n">
        <v>0.92</v>
      </c>
      <c r="I1404" t="n">
        <v>5</v>
      </c>
      <c r="J1404" t="n">
        <v>317.97</v>
      </c>
      <c r="K1404" t="n">
        <v>61.2</v>
      </c>
      <c r="L1404" t="n">
        <v>16.5</v>
      </c>
      <c r="M1404" t="n">
        <v>3</v>
      </c>
      <c r="N1404" t="n">
        <v>95.27</v>
      </c>
      <c r="O1404" t="n">
        <v>39450.07</v>
      </c>
      <c r="P1404" t="n">
        <v>86.34</v>
      </c>
      <c r="Q1404" t="n">
        <v>202.81</v>
      </c>
      <c r="R1404" t="n">
        <v>20.16</v>
      </c>
      <c r="S1404" t="n">
        <v>13.89</v>
      </c>
      <c r="T1404" t="n">
        <v>1453.06</v>
      </c>
      <c r="U1404" t="n">
        <v>0.6899999999999999</v>
      </c>
      <c r="V1404" t="n">
        <v>0.76</v>
      </c>
      <c r="W1404" t="n">
        <v>0.64</v>
      </c>
      <c r="X1404" t="n">
        <v>0.08</v>
      </c>
      <c r="Y1404" t="n">
        <v>1</v>
      </c>
      <c r="Z1404" t="n">
        <v>10</v>
      </c>
    </row>
    <row r="1405">
      <c r="A1405" t="n">
        <v>63</v>
      </c>
      <c r="B1405" t="n">
        <v>145</v>
      </c>
      <c r="C1405" t="inlineStr">
        <is>
          <t xml:space="preserve">CONCLUIDO	</t>
        </is>
      </c>
      <c r="D1405" t="n">
        <v>11.9968</v>
      </c>
      <c r="E1405" t="n">
        <v>8.34</v>
      </c>
      <c r="F1405" t="n">
        <v>5.12</v>
      </c>
      <c r="G1405" t="n">
        <v>61.4</v>
      </c>
      <c r="H1405" t="n">
        <v>0.9399999999999999</v>
      </c>
      <c r="I1405" t="n">
        <v>5</v>
      </c>
      <c r="J1405" t="n">
        <v>318.53</v>
      </c>
      <c r="K1405" t="n">
        <v>61.2</v>
      </c>
      <c r="L1405" t="n">
        <v>16.75</v>
      </c>
      <c r="M1405" t="n">
        <v>3</v>
      </c>
      <c r="N1405" t="n">
        <v>95.58</v>
      </c>
      <c r="O1405" t="n">
        <v>39519.26</v>
      </c>
      <c r="P1405" t="n">
        <v>86.31</v>
      </c>
      <c r="Q1405" t="n">
        <v>202.81</v>
      </c>
      <c r="R1405" t="n">
        <v>20.14</v>
      </c>
      <c r="S1405" t="n">
        <v>13.89</v>
      </c>
      <c r="T1405" t="n">
        <v>1442.93</v>
      </c>
      <c r="U1405" t="n">
        <v>0.6899999999999999</v>
      </c>
      <c r="V1405" t="n">
        <v>0.76</v>
      </c>
      <c r="W1405" t="n">
        <v>0.64</v>
      </c>
      <c r="X1405" t="n">
        <v>0.08</v>
      </c>
      <c r="Y1405" t="n">
        <v>1</v>
      </c>
      <c r="Z1405" t="n">
        <v>10</v>
      </c>
    </row>
    <row r="1406">
      <c r="A1406" t="n">
        <v>64</v>
      </c>
      <c r="B1406" t="n">
        <v>145</v>
      </c>
      <c r="C1406" t="inlineStr">
        <is>
          <t xml:space="preserve">CONCLUIDO	</t>
        </is>
      </c>
      <c r="D1406" t="n">
        <v>11.9924</v>
      </c>
      <c r="E1406" t="n">
        <v>8.34</v>
      </c>
      <c r="F1406" t="n">
        <v>5.12</v>
      </c>
      <c r="G1406" t="n">
        <v>61.44</v>
      </c>
      <c r="H1406" t="n">
        <v>0.95</v>
      </c>
      <c r="I1406" t="n">
        <v>5</v>
      </c>
      <c r="J1406" t="n">
        <v>319.09</v>
      </c>
      <c r="K1406" t="n">
        <v>61.2</v>
      </c>
      <c r="L1406" t="n">
        <v>17</v>
      </c>
      <c r="M1406" t="n">
        <v>3</v>
      </c>
      <c r="N1406" t="n">
        <v>95.89</v>
      </c>
      <c r="O1406" t="n">
        <v>39588.58</v>
      </c>
      <c r="P1406" t="n">
        <v>86.63</v>
      </c>
      <c r="Q1406" t="n">
        <v>202.85</v>
      </c>
      <c r="R1406" t="n">
        <v>20.21</v>
      </c>
      <c r="S1406" t="n">
        <v>13.89</v>
      </c>
      <c r="T1406" t="n">
        <v>1480.17</v>
      </c>
      <c r="U1406" t="n">
        <v>0.6899999999999999</v>
      </c>
      <c r="V1406" t="n">
        <v>0.76</v>
      </c>
      <c r="W1406" t="n">
        <v>0.64</v>
      </c>
      <c r="X1406" t="n">
        <v>0.08</v>
      </c>
      <c r="Y1406" t="n">
        <v>1</v>
      </c>
      <c r="Z1406" t="n">
        <v>10</v>
      </c>
    </row>
    <row r="1407">
      <c r="A1407" t="n">
        <v>65</v>
      </c>
      <c r="B1407" t="n">
        <v>145</v>
      </c>
      <c r="C1407" t="inlineStr">
        <is>
          <t xml:space="preserve">CONCLUIDO	</t>
        </is>
      </c>
      <c r="D1407" t="n">
        <v>11.9852</v>
      </c>
      <c r="E1407" t="n">
        <v>8.34</v>
      </c>
      <c r="F1407" t="n">
        <v>5.12</v>
      </c>
      <c r="G1407" t="n">
        <v>61.5</v>
      </c>
      <c r="H1407" t="n">
        <v>0.96</v>
      </c>
      <c r="I1407" t="n">
        <v>5</v>
      </c>
      <c r="J1407" t="n">
        <v>319.65</v>
      </c>
      <c r="K1407" t="n">
        <v>61.2</v>
      </c>
      <c r="L1407" t="n">
        <v>17.25</v>
      </c>
      <c r="M1407" t="n">
        <v>3</v>
      </c>
      <c r="N1407" t="n">
        <v>96.2</v>
      </c>
      <c r="O1407" t="n">
        <v>39658.05</v>
      </c>
      <c r="P1407" t="n">
        <v>86.7</v>
      </c>
      <c r="Q1407" t="n">
        <v>202.81</v>
      </c>
      <c r="R1407" t="n">
        <v>20.37</v>
      </c>
      <c r="S1407" t="n">
        <v>13.89</v>
      </c>
      <c r="T1407" t="n">
        <v>1561.37</v>
      </c>
      <c r="U1407" t="n">
        <v>0.68</v>
      </c>
      <c r="V1407" t="n">
        <v>0.75</v>
      </c>
      <c r="W1407" t="n">
        <v>0.65</v>
      </c>
      <c r="X1407" t="n">
        <v>0.09</v>
      </c>
      <c r="Y1407" t="n">
        <v>1</v>
      </c>
      <c r="Z1407" t="n">
        <v>10</v>
      </c>
    </row>
    <row r="1408">
      <c r="A1408" t="n">
        <v>66</v>
      </c>
      <c r="B1408" t="n">
        <v>145</v>
      </c>
      <c r="C1408" t="inlineStr">
        <is>
          <t xml:space="preserve">CONCLUIDO	</t>
        </is>
      </c>
      <c r="D1408" t="n">
        <v>11.9868</v>
      </c>
      <c r="E1408" t="n">
        <v>8.34</v>
      </c>
      <c r="F1408" t="n">
        <v>5.12</v>
      </c>
      <c r="G1408" t="n">
        <v>61.49</v>
      </c>
      <c r="H1408" t="n">
        <v>0.97</v>
      </c>
      <c r="I1408" t="n">
        <v>5</v>
      </c>
      <c r="J1408" t="n">
        <v>320.22</v>
      </c>
      <c r="K1408" t="n">
        <v>61.2</v>
      </c>
      <c r="L1408" t="n">
        <v>17.5</v>
      </c>
      <c r="M1408" t="n">
        <v>3</v>
      </c>
      <c r="N1408" t="n">
        <v>96.52</v>
      </c>
      <c r="O1408" t="n">
        <v>39727.66</v>
      </c>
      <c r="P1408" t="n">
        <v>86.53</v>
      </c>
      <c r="Q1408" t="n">
        <v>202.82</v>
      </c>
      <c r="R1408" t="n">
        <v>20.33</v>
      </c>
      <c r="S1408" t="n">
        <v>13.89</v>
      </c>
      <c r="T1408" t="n">
        <v>1538.44</v>
      </c>
      <c r="U1408" t="n">
        <v>0.68</v>
      </c>
      <c r="V1408" t="n">
        <v>0.76</v>
      </c>
      <c r="W1408" t="n">
        <v>0.65</v>
      </c>
      <c r="X1408" t="n">
        <v>0.09</v>
      </c>
      <c r="Y1408" t="n">
        <v>1</v>
      </c>
      <c r="Z1408" t="n">
        <v>10</v>
      </c>
    </row>
    <row r="1409">
      <c r="A1409" t="n">
        <v>67</v>
      </c>
      <c r="B1409" t="n">
        <v>145</v>
      </c>
      <c r="C1409" t="inlineStr">
        <is>
          <t xml:space="preserve">CONCLUIDO	</t>
        </is>
      </c>
      <c r="D1409" t="n">
        <v>11.988</v>
      </c>
      <c r="E1409" t="n">
        <v>8.34</v>
      </c>
      <c r="F1409" t="n">
        <v>5.12</v>
      </c>
      <c r="G1409" t="n">
        <v>61.48</v>
      </c>
      <c r="H1409" t="n">
        <v>0.99</v>
      </c>
      <c r="I1409" t="n">
        <v>5</v>
      </c>
      <c r="J1409" t="n">
        <v>320.78</v>
      </c>
      <c r="K1409" t="n">
        <v>61.2</v>
      </c>
      <c r="L1409" t="n">
        <v>17.75</v>
      </c>
      <c r="M1409" t="n">
        <v>3</v>
      </c>
      <c r="N1409" t="n">
        <v>96.83</v>
      </c>
      <c r="O1409" t="n">
        <v>39797.41</v>
      </c>
      <c r="P1409" t="n">
        <v>86.5</v>
      </c>
      <c r="Q1409" t="n">
        <v>202.86</v>
      </c>
      <c r="R1409" t="n">
        <v>20.34</v>
      </c>
      <c r="S1409" t="n">
        <v>13.89</v>
      </c>
      <c r="T1409" t="n">
        <v>1547.21</v>
      </c>
      <c r="U1409" t="n">
        <v>0.68</v>
      </c>
      <c r="V1409" t="n">
        <v>0.76</v>
      </c>
      <c r="W1409" t="n">
        <v>0.64</v>
      </c>
      <c r="X1409" t="n">
        <v>0.08</v>
      </c>
      <c r="Y1409" t="n">
        <v>1</v>
      </c>
      <c r="Z1409" t="n">
        <v>10</v>
      </c>
    </row>
    <row r="1410">
      <c r="A1410" t="n">
        <v>68</v>
      </c>
      <c r="B1410" t="n">
        <v>145</v>
      </c>
      <c r="C1410" t="inlineStr">
        <is>
          <t xml:space="preserve">CONCLUIDO	</t>
        </is>
      </c>
      <c r="D1410" t="n">
        <v>11.9852</v>
      </c>
      <c r="E1410" t="n">
        <v>8.34</v>
      </c>
      <c r="F1410" t="n">
        <v>5.12</v>
      </c>
      <c r="G1410" t="n">
        <v>61.5</v>
      </c>
      <c r="H1410" t="n">
        <v>1</v>
      </c>
      <c r="I1410" t="n">
        <v>5</v>
      </c>
      <c r="J1410" t="n">
        <v>321.35</v>
      </c>
      <c r="K1410" t="n">
        <v>61.2</v>
      </c>
      <c r="L1410" t="n">
        <v>18</v>
      </c>
      <c r="M1410" t="n">
        <v>3</v>
      </c>
      <c r="N1410" t="n">
        <v>97.15000000000001</v>
      </c>
      <c r="O1410" t="n">
        <v>39867.32</v>
      </c>
      <c r="P1410" t="n">
        <v>86.37</v>
      </c>
      <c r="Q1410" t="n">
        <v>202.82</v>
      </c>
      <c r="R1410" t="n">
        <v>20.33</v>
      </c>
      <c r="S1410" t="n">
        <v>13.89</v>
      </c>
      <c r="T1410" t="n">
        <v>1539.89</v>
      </c>
      <c r="U1410" t="n">
        <v>0.68</v>
      </c>
      <c r="V1410" t="n">
        <v>0.75</v>
      </c>
      <c r="W1410" t="n">
        <v>0.65</v>
      </c>
      <c r="X1410" t="n">
        <v>0.09</v>
      </c>
      <c r="Y1410" t="n">
        <v>1</v>
      </c>
      <c r="Z1410" t="n">
        <v>10</v>
      </c>
    </row>
    <row r="1411">
      <c r="A1411" t="n">
        <v>69</v>
      </c>
      <c r="B1411" t="n">
        <v>145</v>
      </c>
      <c r="C1411" t="inlineStr">
        <is>
          <t xml:space="preserve">CONCLUIDO	</t>
        </is>
      </c>
      <c r="D1411" t="n">
        <v>11.9832</v>
      </c>
      <c r="E1411" t="n">
        <v>8.35</v>
      </c>
      <c r="F1411" t="n">
        <v>5.13</v>
      </c>
      <c r="G1411" t="n">
        <v>61.52</v>
      </c>
      <c r="H1411" t="n">
        <v>1.01</v>
      </c>
      <c r="I1411" t="n">
        <v>5</v>
      </c>
      <c r="J1411" t="n">
        <v>321.92</v>
      </c>
      <c r="K1411" t="n">
        <v>61.2</v>
      </c>
      <c r="L1411" t="n">
        <v>18.25</v>
      </c>
      <c r="M1411" t="n">
        <v>3</v>
      </c>
      <c r="N1411" t="n">
        <v>97.47</v>
      </c>
      <c r="O1411" t="n">
        <v>39937.36</v>
      </c>
      <c r="P1411" t="n">
        <v>86.3</v>
      </c>
      <c r="Q1411" t="n">
        <v>202.81</v>
      </c>
      <c r="R1411" t="n">
        <v>20.3</v>
      </c>
      <c r="S1411" t="n">
        <v>13.89</v>
      </c>
      <c r="T1411" t="n">
        <v>1525.08</v>
      </c>
      <c r="U1411" t="n">
        <v>0.68</v>
      </c>
      <c r="V1411" t="n">
        <v>0.75</v>
      </c>
      <c r="W1411" t="n">
        <v>0.65</v>
      </c>
      <c r="X1411" t="n">
        <v>0.09</v>
      </c>
      <c r="Y1411" t="n">
        <v>1</v>
      </c>
      <c r="Z1411" t="n">
        <v>10</v>
      </c>
    </row>
    <row r="1412">
      <c r="A1412" t="n">
        <v>70</v>
      </c>
      <c r="B1412" t="n">
        <v>145</v>
      </c>
      <c r="C1412" t="inlineStr">
        <is>
          <t xml:space="preserve">CONCLUIDO	</t>
        </is>
      </c>
      <c r="D1412" t="n">
        <v>11.9924</v>
      </c>
      <c r="E1412" t="n">
        <v>8.34</v>
      </c>
      <c r="F1412" t="n">
        <v>5.12</v>
      </c>
      <c r="G1412" t="n">
        <v>61.44</v>
      </c>
      <c r="H1412" t="n">
        <v>1.02</v>
      </c>
      <c r="I1412" t="n">
        <v>5</v>
      </c>
      <c r="J1412" t="n">
        <v>322.49</v>
      </c>
      <c r="K1412" t="n">
        <v>61.2</v>
      </c>
      <c r="L1412" t="n">
        <v>18.5</v>
      </c>
      <c r="M1412" t="n">
        <v>3</v>
      </c>
      <c r="N1412" t="n">
        <v>97.79000000000001</v>
      </c>
      <c r="O1412" t="n">
        <v>40007.56</v>
      </c>
      <c r="P1412" t="n">
        <v>86</v>
      </c>
      <c r="Q1412" t="n">
        <v>202.81</v>
      </c>
      <c r="R1412" t="n">
        <v>20.23</v>
      </c>
      <c r="S1412" t="n">
        <v>13.89</v>
      </c>
      <c r="T1412" t="n">
        <v>1489.84</v>
      </c>
      <c r="U1412" t="n">
        <v>0.6899999999999999</v>
      </c>
      <c r="V1412" t="n">
        <v>0.76</v>
      </c>
      <c r="W1412" t="n">
        <v>0.64</v>
      </c>
      <c r="X1412" t="n">
        <v>0.08</v>
      </c>
      <c r="Y1412" t="n">
        <v>1</v>
      </c>
      <c r="Z1412" t="n">
        <v>10</v>
      </c>
    </row>
    <row r="1413">
      <c r="A1413" t="n">
        <v>71</v>
      </c>
      <c r="B1413" t="n">
        <v>145</v>
      </c>
      <c r="C1413" t="inlineStr">
        <is>
          <t xml:space="preserve">CONCLUIDO	</t>
        </is>
      </c>
      <c r="D1413" t="n">
        <v>12.0044</v>
      </c>
      <c r="E1413" t="n">
        <v>8.33</v>
      </c>
      <c r="F1413" t="n">
        <v>5.11</v>
      </c>
      <c r="G1413" t="n">
        <v>61.34</v>
      </c>
      <c r="H1413" t="n">
        <v>1.03</v>
      </c>
      <c r="I1413" t="n">
        <v>5</v>
      </c>
      <c r="J1413" t="n">
        <v>323.06</v>
      </c>
      <c r="K1413" t="n">
        <v>61.2</v>
      </c>
      <c r="L1413" t="n">
        <v>18.75</v>
      </c>
      <c r="M1413" t="n">
        <v>3</v>
      </c>
      <c r="N1413" t="n">
        <v>98.11</v>
      </c>
      <c r="O1413" t="n">
        <v>40077.9</v>
      </c>
      <c r="P1413" t="n">
        <v>85.53</v>
      </c>
      <c r="Q1413" t="n">
        <v>202.81</v>
      </c>
      <c r="R1413" t="n">
        <v>19.97</v>
      </c>
      <c r="S1413" t="n">
        <v>13.89</v>
      </c>
      <c r="T1413" t="n">
        <v>1360.8</v>
      </c>
      <c r="U1413" t="n">
        <v>0.7</v>
      </c>
      <c r="V1413" t="n">
        <v>0.76</v>
      </c>
      <c r="W1413" t="n">
        <v>0.64</v>
      </c>
      <c r="X1413" t="n">
        <v>0.07000000000000001</v>
      </c>
      <c r="Y1413" t="n">
        <v>1</v>
      </c>
      <c r="Z1413" t="n">
        <v>10</v>
      </c>
    </row>
    <row r="1414">
      <c r="A1414" t="n">
        <v>72</v>
      </c>
      <c r="B1414" t="n">
        <v>145</v>
      </c>
      <c r="C1414" t="inlineStr">
        <is>
          <t xml:space="preserve">CONCLUIDO	</t>
        </is>
      </c>
      <c r="D1414" t="n">
        <v>12.0016</v>
      </c>
      <c r="E1414" t="n">
        <v>8.33</v>
      </c>
      <c r="F1414" t="n">
        <v>5.11</v>
      </c>
      <c r="G1414" t="n">
        <v>61.36</v>
      </c>
      <c r="H1414" t="n">
        <v>1.05</v>
      </c>
      <c r="I1414" t="n">
        <v>5</v>
      </c>
      <c r="J1414" t="n">
        <v>323.63</v>
      </c>
      <c r="K1414" t="n">
        <v>61.2</v>
      </c>
      <c r="L1414" t="n">
        <v>19</v>
      </c>
      <c r="M1414" t="n">
        <v>3</v>
      </c>
      <c r="N1414" t="n">
        <v>98.43000000000001</v>
      </c>
      <c r="O1414" t="n">
        <v>40148.52</v>
      </c>
      <c r="P1414" t="n">
        <v>85.28</v>
      </c>
      <c r="Q1414" t="n">
        <v>202.81</v>
      </c>
      <c r="R1414" t="n">
        <v>19.96</v>
      </c>
      <c r="S1414" t="n">
        <v>13.89</v>
      </c>
      <c r="T1414" t="n">
        <v>1352.55</v>
      </c>
      <c r="U1414" t="n">
        <v>0.7</v>
      </c>
      <c r="V1414" t="n">
        <v>0.76</v>
      </c>
      <c r="W1414" t="n">
        <v>0.64</v>
      </c>
      <c r="X1414" t="n">
        <v>0.08</v>
      </c>
      <c r="Y1414" t="n">
        <v>1</v>
      </c>
      <c r="Z1414" t="n">
        <v>10</v>
      </c>
    </row>
    <row r="1415">
      <c r="A1415" t="n">
        <v>73</v>
      </c>
      <c r="B1415" t="n">
        <v>145</v>
      </c>
      <c r="C1415" t="inlineStr">
        <is>
          <t xml:space="preserve">CONCLUIDO	</t>
        </is>
      </c>
      <c r="D1415" t="n">
        <v>12.0028</v>
      </c>
      <c r="E1415" t="n">
        <v>8.33</v>
      </c>
      <c r="F1415" t="n">
        <v>5.11</v>
      </c>
      <c r="G1415" t="n">
        <v>61.35</v>
      </c>
      <c r="H1415" t="n">
        <v>1.06</v>
      </c>
      <c r="I1415" t="n">
        <v>5</v>
      </c>
      <c r="J1415" t="n">
        <v>324.2</v>
      </c>
      <c r="K1415" t="n">
        <v>61.2</v>
      </c>
      <c r="L1415" t="n">
        <v>19.25</v>
      </c>
      <c r="M1415" t="n">
        <v>3</v>
      </c>
      <c r="N1415" t="n">
        <v>98.75</v>
      </c>
      <c r="O1415" t="n">
        <v>40219.17</v>
      </c>
      <c r="P1415" t="n">
        <v>85.14</v>
      </c>
      <c r="Q1415" t="n">
        <v>202.81</v>
      </c>
      <c r="R1415" t="n">
        <v>19.95</v>
      </c>
      <c r="S1415" t="n">
        <v>13.89</v>
      </c>
      <c r="T1415" t="n">
        <v>1347.9</v>
      </c>
      <c r="U1415" t="n">
        <v>0.7</v>
      </c>
      <c r="V1415" t="n">
        <v>0.76</v>
      </c>
      <c r="W1415" t="n">
        <v>0.64</v>
      </c>
      <c r="X1415" t="n">
        <v>0.07000000000000001</v>
      </c>
      <c r="Y1415" t="n">
        <v>1</v>
      </c>
      <c r="Z1415" t="n">
        <v>10</v>
      </c>
    </row>
    <row r="1416">
      <c r="A1416" t="n">
        <v>74</v>
      </c>
      <c r="B1416" t="n">
        <v>145</v>
      </c>
      <c r="C1416" t="inlineStr">
        <is>
          <t xml:space="preserve">CONCLUIDO	</t>
        </is>
      </c>
      <c r="D1416" t="n">
        <v>11.992</v>
      </c>
      <c r="E1416" t="n">
        <v>8.34</v>
      </c>
      <c r="F1416" t="n">
        <v>5.12</v>
      </c>
      <c r="G1416" t="n">
        <v>61.44</v>
      </c>
      <c r="H1416" t="n">
        <v>1.07</v>
      </c>
      <c r="I1416" t="n">
        <v>5</v>
      </c>
      <c r="J1416" t="n">
        <v>324.78</v>
      </c>
      <c r="K1416" t="n">
        <v>61.2</v>
      </c>
      <c r="L1416" t="n">
        <v>19.5</v>
      </c>
      <c r="M1416" t="n">
        <v>3</v>
      </c>
      <c r="N1416" t="n">
        <v>99.08</v>
      </c>
      <c r="O1416" t="n">
        <v>40289.97</v>
      </c>
      <c r="P1416" t="n">
        <v>85.23999999999999</v>
      </c>
      <c r="Q1416" t="n">
        <v>202.81</v>
      </c>
      <c r="R1416" t="n">
        <v>20.15</v>
      </c>
      <c r="S1416" t="n">
        <v>13.89</v>
      </c>
      <c r="T1416" t="n">
        <v>1447.52</v>
      </c>
      <c r="U1416" t="n">
        <v>0.6899999999999999</v>
      </c>
      <c r="V1416" t="n">
        <v>0.76</v>
      </c>
      <c r="W1416" t="n">
        <v>0.65</v>
      </c>
      <c r="X1416" t="n">
        <v>0.08</v>
      </c>
      <c r="Y1416" t="n">
        <v>1</v>
      </c>
      <c r="Z1416" t="n">
        <v>10</v>
      </c>
    </row>
    <row r="1417">
      <c r="A1417" t="n">
        <v>75</v>
      </c>
      <c r="B1417" t="n">
        <v>145</v>
      </c>
      <c r="C1417" t="inlineStr">
        <is>
          <t xml:space="preserve">CONCLUIDO	</t>
        </is>
      </c>
      <c r="D1417" t="n">
        <v>11.992</v>
      </c>
      <c r="E1417" t="n">
        <v>8.34</v>
      </c>
      <c r="F1417" t="n">
        <v>5.12</v>
      </c>
      <c r="G1417" t="n">
        <v>61.44</v>
      </c>
      <c r="H1417" t="n">
        <v>1.08</v>
      </c>
      <c r="I1417" t="n">
        <v>5</v>
      </c>
      <c r="J1417" t="n">
        <v>325.35</v>
      </c>
      <c r="K1417" t="n">
        <v>61.2</v>
      </c>
      <c r="L1417" t="n">
        <v>19.75</v>
      </c>
      <c r="M1417" t="n">
        <v>3</v>
      </c>
      <c r="N1417" t="n">
        <v>99.40000000000001</v>
      </c>
      <c r="O1417" t="n">
        <v>40360.92</v>
      </c>
      <c r="P1417" t="n">
        <v>85.22</v>
      </c>
      <c r="Q1417" t="n">
        <v>202.81</v>
      </c>
      <c r="R1417" t="n">
        <v>20.29</v>
      </c>
      <c r="S1417" t="n">
        <v>13.89</v>
      </c>
      <c r="T1417" t="n">
        <v>1519.26</v>
      </c>
      <c r="U1417" t="n">
        <v>0.68</v>
      </c>
      <c r="V1417" t="n">
        <v>0.76</v>
      </c>
      <c r="W1417" t="n">
        <v>0.64</v>
      </c>
      <c r="X1417" t="n">
        <v>0.08</v>
      </c>
      <c r="Y1417" t="n">
        <v>1</v>
      </c>
      <c r="Z1417" t="n">
        <v>10</v>
      </c>
    </row>
    <row r="1418">
      <c r="A1418" t="n">
        <v>76</v>
      </c>
      <c r="B1418" t="n">
        <v>145</v>
      </c>
      <c r="C1418" t="inlineStr">
        <is>
          <t xml:space="preserve">CONCLUIDO	</t>
        </is>
      </c>
      <c r="D1418" t="n">
        <v>11.9972</v>
      </c>
      <c r="E1418" t="n">
        <v>8.34</v>
      </c>
      <c r="F1418" t="n">
        <v>5.12</v>
      </c>
      <c r="G1418" t="n">
        <v>61.4</v>
      </c>
      <c r="H1418" t="n">
        <v>1.09</v>
      </c>
      <c r="I1418" t="n">
        <v>5</v>
      </c>
      <c r="J1418" t="n">
        <v>325.93</v>
      </c>
      <c r="K1418" t="n">
        <v>61.2</v>
      </c>
      <c r="L1418" t="n">
        <v>20</v>
      </c>
      <c r="M1418" t="n">
        <v>3</v>
      </c>
      <c r="N1418" t="n">
        <v>99.73</v>
      </c>
      <c r="O1418" t="n">
        <v>40432.03</v>
      </c>
      <c r="P1418" t="n">
        <v>84.84</v>
      </c>
      <c r="Q1418" t="n">
        <v>202.81</v>
      </c>
      <c r="R1418" t="n">
        <v>20.1</v>
      </c>
      <c r="S1418" t="n">
        <v>13.89</v>
      </c>
      <c r="T1418" t="n">
        <v>1427</v>
      </c>
      <c r="U1418" t="n">
        <v>0.6899999999999999</v>
      </c>
      <c r="V1418" t="n">
        <v>0.76</v>
      </c>
      <c r="W1418" t="n">
        <v>0.64</v>
      </c>
      <c r="X1418" t="n">
        <v>0.08</v>
      </c>
      <c r="Y1418" t="n">
        <v>1</v>
      </c>
      <c r="Z1418" t="n">
        <v>10</v>
      </c>
    </row>
    <row r="1419">
      <c r="A1419" t="n">
        <v>77</v>
      </c>
      <c r="B1419" t="n">
        <v>145</v>
      </c>
      <c r="C1419" t="inlineStr">
        <is>
          <t xml:space="preserve">CONCLUIDO	</t>
        </is>
      </c>
      <c r="D1419" t="n">
        <v>12.1065</v>
      </c>
      <c r="E1419" t="n">
        <v>8.26</v>
      </c>
      <c r="F1419" t="n">
        <v>5.1</v>
      </c>
      <c r="G1419" t="n">
        <v>76.43000000000001</v>
      </c>
      <c r="H1419" t="n">
        <v>1.11</v>
      </c>
      <c r="I1419" t="n">
        <v>4</v>
      </c>
      <c r="J1419" t="n">
        <v>326.51</v>
      </c>
      <c r="K1419" t="n">
        <v>61.2</v>
      </c>
      <c r="L1419" t="n">
        <v>20.25</v>
      </c>
      <c r="M1419" t="n">
        <v>2</v>
      </c>
      <c r="N1419" t="n">
        <v>100.06</v>
      </c>
      <c r="O1419" t="n">
        <v>40503.29</v>
      </c>
      <c r="P1419" t="n">
        <v>84.39</v>
      </c>
      <c r="Q1419" t="n">
        <v>202.83</v>
      </c>
      <c r="R1419" t="n">
        <v>19.33</v>
      </c>
      <c r="S1419" t="n">
        <v>13.89</v>
      </c>
      <c r="T1419" t="n">
        <v>1044.24</v>
      </c>
      <c r="U1419" t="n">
        <v>0.72</v>
      </c>
      <c r="V1419" t="n">
        <v>0.76</v>
      </c>
      <c r="W1419" t="n">
        <v>0.65</v>
      </c>
      <c r="X1419" t="n">
        <v>0.06</v>
      </c>
      <c r="Y1419" t="n">
        <v>1</v>
      </c>
      <c r="Z1419" t="n">
        <v>10</v>
      </c>
    </row>
    <row r="1420">
      <c r="A1420" t="n">
        <v>78</v>
      </c>
      <c r="B1420" t="n">
        <v>145</v>
      </c>
      <c r="C1420" t="inlineStr">
        <is>
          <t xml:space="preserve">CONCLUIDO	</t>
        </is>
      </c>
      <c r="D1420" t="n">
        <v>12.1086</v>
      </c>
      <c r="E1420" t="n">
        <v>8.26</v>
      </c>
      <c r="F1420" t="n">
        <v>5.09</v>
      </c>
      <c r="G1420" t="n">
        <v>76.41</v>
      </c>
      <c r="H1420" t="n">
        <v>1.12</v>
      </c>
      <c r="I1420" t="n">
        <v>4</v>
      </c>
      <c r="J1420" t="n">
        <v>327.08</v>
      </c>
      <c r="K1420" t="n">
        <v>61.2</v>
      </c>
      <c r="L1420" t="n">
        <v>20.5</v>
      </c>
      <c r="M1420" t="n">
        <v>2</v>
      </c>
      <c r="N1420" t="n">
        <v>100.39</v>
      </c>
      <c r="O1420" t="n">
        <v>40574.7</v>
      </c>
      <c r="P1420" t="n">
        <v>84.36</v>
      </c>
      <c r="Q1420" t="n">
        <v>202.82</v>
      </c>
      <c r="R1420" t="n">
        <v>19.36</v>
      </c>
      <c r="S1420" t="n">
        <v>13.89</v>
      </c>
      <c r="T1420" t="n">
        <v>1057.81</v>
      </c>
      <c r="U1420" t="n">
        <v>0.72</v>
      </c>
      <c r="V1420" t="n">
        <v>0.76</v>
      </c>
      <c r="W1420" t="n">
        <v>0.64</v>
      </c>
      <c r="X1420" t="n">
        <v>0.06</v>
      </c>
      <c r="Y1420" t="n">
        <v>1</v>
      </c>
      <c r="Z1420" t="n">
        <v>10</v>
      </c>
    </row>
    <row r="1421">
      <c r="A1421" t="n">
        <v>79</v>
      </c>
      <c r="B1421" t="n">
        <v>145</v>
      </c>
      <c r="C1421" t="inlineStr">
        <is>
          <t xml:space="preserve">CONCLUIDO	</t>
        </is>
      </c>
      <c r="D1421" t="n">
        <v>12.1037</v>
      </c>
      <c r="E1421" t="n">
        <v>8.26</v>
      </c>
      <c r="F1421" t="n">
        <v>5.1</v>
      </c>
      <c r="G1421" t="n">
        <v>76.45999999999999</v>
      </c>
      <c r="H1421" t="n">
        <v>1.13</v>
      </c>
      <c r="I1421" t="n">
        <v>4</v>
      </c>
      <c r="J1421" t="n">
        <v>327.66</v>
      </c>
      <c r="K1421" t="n">
        <v>61.2</v>
      </c>
      <c r="L1421" t="n">
        <v>20.75</v>
      </c>
      <c r="M1421" t="n">
        <v>2</v>
      </c>
      <c r="N1421" t="n">
        <v>100.72</v>
      </c>
      <c r="O1421" t="n">
        <v>40646.27</v>
      </c>
      <c r="P1421" t="n">
        <v>84.55</v>
      </c>
      <c r="Q1421" t="n">
        <v>202.81</v>
      </c>
      <c r="R1421" t="n">
        <v>19.48</v>
      </c>
      <c r="S1421" t="n">
        <v>13.89</v>
      </c>
      <c r="T1421" t="n">
        <v>1118.97</v>
      </c>
      <c r="U1421" t="n">
        <v>0.71</v>
      </c>
      <c r="V1421" t="n">
        <v>0.76</v>
      </c>
      <c r="W1421" t="n">
        <v>0.64</v>
      </c>
      <c r="X1421" t="n">
        <v>0.06</v>
      </c>
      <c r="Y1421" t="n">
        <v>1</v>
      </c>
      <c r="Z1421" t="n">
        <v>10</v>
      </c>
    </row>
    <row r="1422">
      <c r="A1422" t="n">
        <v>80</v>
      </c>
      <c r="B1422" t="n">
        <v>145</v>
      </c>
      <c r="C1422" t="inlineStr">
        <is>
          <t xml:space="preserve">CONCLUIDO	</t>
        </is>
      </c>
      <c r="D1422" t="n">
        <v>12.1053</v>
      </c>
      <c r="E1422" t="n">
        <v>8.26</v>
      </c>
      <c r="F1422" t="n">
        <v>5.1</v>
      </c>
      <c r="G1422" t="n">
        <v>76.44</v>
      </c>
      <c r="H1422" t="n">
        <v>1.14</v>
      </c>
      <c r="I1422" t="n">
        <v>4</v>
      </c>
      <c r="J1422" t="n">
        <v>328.25</v>
      </c>
      <c r="K1422" t="n">
        <v>61.2</v>
      </c>
      <c r="L1422" t="n">
        <v>21</v>
      </c>
      <c r="M1422" t="n">
        <v>2</v>
      </c>
      <c r="N1422" t="n">
        <v>101.05</v>
      </c>
      <c r="O1422" t="n">
        <v>40718</v>
      </c>
      <c r="P1422" t="n">
        <v>84.73999999999999</v>
      </c>
      <c r="Q1422" t="n">
        <v>202.81</v>
      </c>
      <c r="R1422" t="n">
        <v>19.48</v>
      </c>
      <c r="S1422" t="n">
        <v>13.89</v>
      </c>
      <c r="T1422" t="n">
        <v>1122.21</v>
      </c>
      <c r="U1422" t="n">
        <v>0.71</v>
      </c>
      <c r="V1422" t="n">
        <v>0.76</v>
      </c>
      <c r="W1422" t="n">
        <v>0.64</v>
      </c>
      <c r="X1422" t="n">
        <v>0.06</v>
      </c>
      <c r="Y1422" t="n">
        <v>1</v>
      </c>
      <c r="Z1422" t="n">
        <v>10</v>
      </c>
    </row>
    <row r="1423">
      <c r="A1423" t="n">
        <v>81</v>
      </c>
      <c r="B1423" t="n">
        <v>145</v>
      </c>
      <c r="C1423" t="inlineStr">
        <is>
          <t xml:space="preserve">CONCLUIDO	</t>
        </is>
      </c>
      <c r="D1423" t="n">
        <v>12.1102</v>
      </c>
      <c r="E1423" t="n">
        <v>8.26</v>
      </c>
      <c r="F1423" t="n">
        <v>5.09</v>
      </c>
      <c r="G1423" t="n">
        <v>76.39</v>
      </c>
      <c r="H1423" t="n">
        <v>1.15</v>
      </c>
      <c r="I1423" t="n">
        <v>4</v>
      </c>
      <c r="J1423" t="n">
        <v>328.83</v>
      </c>
      <c r="K1423" t="n">
        <v>61.2</v>
      </c>
      <c r="L1423" t="n">
        <v>21.25</v>
      </c>
      <c r="M1423" t="n">
        <v>2</v>
      </c>
      <c r="N1423" t="n">
        <v>101.38</v>
      </c>
      <c r="O1423" t="n">
        <v>40789.89</v>
      </c>
      <c r="P1423" t="n">
        <v>84.83</v>
      </c>
      <c r="Q1423" t="n">
        <v>202.81</v>
      </c>
      <c r="R1423" t="n">
        <v>19.38</v>
      </c>
      <c r="S1423" t="n">
        <v>13.89</v>
      </c>
      <c r="T1423" t="n">
        <v>1071.05</v>
      </c>
      <c r="U1423" t="n">
        <v>0.72</v>
      </c>
      <c r="V1423" t="n">
        <v>0.76</v>
      </c>
      <c r="W1423" t="n">
        <v>0.64</v>
      </c>
      <c r="X1423" t="n">
        <v>0.05</v>
      </c>
      <c r="Y1423" t="n">
        <v>1</v>
      </c>
      <c r="Z1423" t="n">
        <v>10</v>
      </c>
    </row>
    <row r="1424">
      <c r="A1424" t="n">
        <v>82</v>
      </c>
      <c r="B1424" t="n">
        <v>145</v>
      </c>
      <c r="C1424" t="inlineStr">
        <is>
          <t xml:space="preserve">CONCLUIDO	</t>
        </is>
      </c>
      <c r="D1424" t="n">
        <v>12.1004</v>
      </c>
      <c r="E1424" t="n">
        <v>8.26</v>
      </c>
      <c r="F1424" t="n">
        <v>5.1</v>
      </c>
      <c r="G1424" t="n">
        <v>76.48999999999999</v>
      </c>
      <c r="H1424" t="n">
        <v>1.16</v>
      </c>
      <c r="I1424" t="n">
        <v>4</v>
      </c>
      <c r="J1424" t="n">
        <v>329.41</v>
      </c>
      <c r="K1424" t="n">
        <v>61.2</v>
      </c>
      <c r="L1424" t="n">
        <v>21.5</v>
      </c>
      <c r="M1424" t="n">
        <v>2</v>
      </c>
      <c r="N1424" t="n">
        <v>101.71</v>
      </c>
      <c r="O1424" t="n">
        <v>40861.93</v>
      </c>
      <c r="P1424" t="n">
        <v>85.03</v>
      </c>
      <c r="Q1424" t="n">
        <v>202.81</v>
      </c>
      <c r="R1424" t="n">
        <v>19.56</v>
      </c>
      <c r="S1424" t="n">
        <v>13.89</v>
      </c>
      <c r="T1424" t="n">
        <v>1158.16</v>
      </c>
      <c r="U1424" t="n">
        <v>0.71</v>
      </c>
      <c r="V1424" t="n">
        <v>0.76</v>
      </c>
      <c r="W1424" t="n">
        <v>0.64</v>
      </c>
      <c r="X1424" t="n">
        <v>0.06</v>
      </c>
      <c r="Y1424" t="n">
        <v>1</v>
      </c>
      <c r="Z1424" t="n">
        <v>10</v>
      </c>
    </row>
    <row r="1425">
      <c r="A1425" t="n">
        <v>83</v>
      </c>
      <c r="B1425" t="n">
        <v>145</v>
      </c>
      <c r="C1425" t="inlineStr">
        <is>
          <t xml:space="preserve">CONCLUIDO	</t>
        </is>
      </c>
      <c r="D1425" t="n">
        <v>12.0968</v>
      </c>
      <c r="E1425" t="n">
        <v>8.27</v>
      </c>
      <c r="F1425" t="n">
        <v>5.1</v>
      </c>
      <c r="G1425" t="n">
        <v>76.53</v>
      </c>
      <c r="H1425" t="n">
        <v>1.17</v>
      </c>
      <c r="I1425" t="n">
        <v>4</v>
      </c>
      <c r="J1425" t="n">
        <v>330</v>
      </c>
      <c r="K1425" t="n">
        <v>61.2</v>
      </c>
      <c r="L1425" t="n">
        <v>21.75</v>
      </c>
      <c r="M1425" t="n">
        <v>2</v>
      </c>
      <c r="N1425" t="n">
        <v>102.05</v>
      </c>
      <c r="O1425" t="n">
        <v>40934.14</v>
      </c>
      <c r="P1425" t="n">
        <v>85.20999999999999</v>
      </c>
      <c r="Q1425" t="n">
        <v>202.84</v>
      </c>
      <c r="R1425" t="n">
        <v>19.65</v>
      </c>
      <c r="S1425" t="n">
        <v>13.89</v>
      </c>
      <c r="T1425" t="n">
        <v>1203.38</v>
      </c>
      <c r="U1425" t="n">
        <v>0.71</v>
      </c>
      <c r="V1425" t="n">
        <v>0.76</v>
      </c>
      <c r="W1425" t="n">
        <v>0.64</v>
      </c>
      <c r="X1425" t="n">
        <v>0.06</v>
      </c>
      <c r="Y1425" t="n">
        <v>1</v>
      </c>
      <c r="Z1425" t="n">
        <v>10</v>
      </c>
    </row>
    <row r="1426">
      <c r="A1426" t="n">
        <v>84</v>
      </c>
      <c r="B1426" t="n">
        <v>145</v>
      </c>
      <c r="C1426" t="inlineStr">
        <is>
          <t xml:space="preserve">CONCLUIDO	</t>
        </is>
      </c>
      <c r="D1426" t="n">
        <v>12.0996</v>
      </c>
      <c r="E1426" t="n">
        <v>8.26</v>
      </c>
      <c r="F1426" t="n">
        <v>5.1</v>
      </c>
      <c r="G1426" t="n">
        <v>76.5</v>
      </c>
      <c r="H1426" t="n">
        <v>1.19</v>
      </c>
      <c r="I1426" t="n">
        <v>4</v>
      </c>
      <c r="J1426" t="n">
        <v>330.59</v>
      </c>
      <c r="K1426" t="n">
        <v>61.2</v>
      </c>
      <c r="L1426" t="n">
        <v>22</v>
      </c>
      <c r="M1426" t="n">
        <v>2</v>
      </c>
      <c r="N1426" t="n">
        <v>102.39</v>
      </c>
      <c r="O1426" t="n">
        <v>41006.51</v>
      </c>
      <c r="P1426" t="n">
        <v>85.16</v>
      </c>
      <c r="Q1426" t="n">
        <v>202.81</v>
      </c>
      <c r="R1426" t="n">
        <v>19.58</v>
      </c>
      <c r="S1426" t="n">
        <v>13.89</v>
      </c>
      <c r="T1426" t="n">
        <v>1169.75</v>
      </c>
      <c r="U1426" t="n">
        <v>0.71</v>
      </c>
      <c r="V1426" t="n">
        <v>0.76</v>
      </c>
      <c r="W1426" t="n">
        <v>0.64</v>
      </c>
      <c r="X1426" t="n">
        <v>0.06</v>
      </c>
      <c r="Y1426" t="n">
        <v>1</v>
      </c>
      <c r="Z1426" t="n">
        <v>10</v>
      </c>
    </row>
    <row r="1427">
      <c r="A1427" t="n">
        <v>85</v>
      </c>
      <c r="B1427" t="n">
        <v>145</v>
      </c>
      <c r="C1427" t="inlineStr">
        <is>
          <t xml:space="preserve">CONCLUIDO	</t>
        </is>
      </c>
      <c r="D1427" t="n">
        <v>12.0956</v>
      </c>
      <c r="E1427" t="n">
        <v>8.27</v>
      </c>
      <c r="F1427" t="n">
        <v>5.1</v>
      </c>
      <c r="G1427" t="n">
        <v>76.54000000000001</v>
      </c>
      <c r="H1427" t="n">
        <v>1.2</v>
      </c>
      <c r="I1427" t="n">
        <v>4</v>
      </c>
      <c r="J1427" t="n">
        <v>331.17</v>
      </c>
      <c r="K1427" t="n">
        <v>61.2</v>
      </c>
      <c r="L1427" t="n">
        <v>22.25</v>
      </c>
      <c r="M1427" t="n">
        <v>2</v>
      </c>
      <c r="N1427" t="n">
        <v>102.72</v>
      </c>
      <c r="O1427" t="n">
        <v>41079.04</v>
      </c>
      <c r="P1427" t="n">
        <v>85.17</v>
      </c>
      <c r="Q1427" t="n">
        <v>202.81</v>
      </c>
      <c r="R1427" t="n">
        <v>19.67</v>
      </c>
      <c r="S1427" t="n">
        <v>13.89</v>
      </c>
      <c r="T1427" t="n">
        <v>1215.09</v>
      </c>
      <c r="U1427" t="n">
        <v>0.71</v>
      </c>
      <c r="V1427" t="n">
        <v>0.76</v>
      </c>
      <c r="W1427" t="n">
        <v>0.64</v>
      </c>
      <c r="X1427" t="n">
        <v>0.06</v>
      </c>
      <c r="Y1427" t="n">
        <v>1</v>
      </c>
      <c r="Z1427" t="n">
        <v>10</v>
      </c>
    </row>
    <row r="1428">
      <c r="A1428" t="n">
        <v>86</v>
      </c>
      <c r="B1428" t="n">
        <v>145</v>
      </c>
      <c r="C1428" t="inlineStr">
        <is>
          <t xml:space="preserve">CONCLUIDO	</t>
        </is>
      </c>
      <c r="D1428" t="n">
        <v>12.0988</v>
      </c>
      <c r="E1428" t="n">
        <v>8.27</v>
      </c>
      <c r="F1428" t="n">
        <v>5.1</v>
      </c>
      <c r="G1428" t="n">
        <v>76.51000000000001</v>
      </c>
      <c r="H1428" t="n">
        <v>1.21</v>
      </c>
      <c r="I1428" t="n">
        <v>4</v>
      </c>
      <c r="J1428" t="n">
        <v>331.76</v>
      </c>
      <c r="K1428" t="n">
        <v>61.2</v>
      </c>
      <c r="L1428" t="n">
        <v>22.5</v>
      </c>
      <c r="M1428" t="n">
        <v>2</v>
      </c>
      <c r="N1428" t="n">
        <v>103.06</v>
      </c>
      <c r="O1428" t="n">
        <v>41151.74</v>
      </c>
      <c r="P1428" t="n">
        <v>85.06999999999999</v>
      </c>
      <c r="Q1428" t="n">
        <v>202.81</v>
      </c>
      <c r="R1428" t="n">
        <v>19.66</v>
      </c>
      <c r="S1428" t="n">
        <v>13.89</v>
      </c>
      <c r="T1428" t="n">
        <v>1209.8</v>
      </c>
      <c r="U1428" t="n">
        <v>0.71</v>
      </c>
      <c r="V1428" t="n">
        <v>0.76</v>
      </c>
      <c r="W1428" t="n">
        <v>0.64</v>
      </c>
      <c r="X1428" t="n">
        <v>0.06</v>
      </c>
      <c r="Y1428" t="n">
        <v>1</v>
      </c>
      <c r="Z1428" t="n">
        <v>10</v>
      </c>
    </row>
    <row r="1429">
      <c r="A1429" t="n">
        <v>87</v>
      </c>
      <c r="B1429" t="n">
        <v>145</v>
      </c>
      <c r="C1429" t="inlineStr">
        <is>
          <t xml:space="preserve">CONCLUIDO	</t>
        </is>
      </c>
      <c r="D1429" t="n">
        <v>12.1053</v>
      </c>
      <c r="E1429" t="n">
        <v>8.26</v>
      </c>
      <c r="F1429" t="n">
        <v>5.1</v>
      </c>
      <c r="G1429" t="n">
        <v>76.44</v>
      </c>
      <c r="H1429" t="n">
        <v>1.22</v>
      </c>
      <c r="I1429" t="n">
        <v>4</v>
      </c>
      <c r="J1429" t="n">
        <v>332.35</v>
      </c>
      <c r="K1429" t="n">
        <v>61.2</v>
      </c>
      <c r="L1429" t="n">
        <v>22.75</v>
      </c>
      <c r="M1429" t="n">
        <v>2</v>
      </c>
      <c r="N1429" t="n">
        <v>103.41</v>
      </c>
      <c r="O1429" t="n">
        <v>41224.6</v>
      </c>
      <c r="P1429" t="n">
        <v>85.06</v>
      </c>
      <c r="Q1429" t="n">
        <v>202.89</v>
      </c>
      <c r="R1429" t="n">
        <v>19.42</v>
      </c>
      <c r="S1429" t="n">
        <v>13.89</v>
      </c>
      <c r="T1429" t="n">
        <v>1092.11</v>
      </c>
      <c r="U1429" t="n">
        <v>0.72</v>
      </c>
      <c r="V1429" t="n">
        <v>0.76</v>
      </c>
      <c r="W1429" t="n">
        <v>0.64</v>
      </c>
      <c r="X1429" t="n">
        <v>0.06</v>
      </c>
      <c r="Y1429" t="n">
        <v>1</v>
      </c>
      <c r="Z1429" t="n">
        <v>10</v>
      </c>
    </row>
    <row r="1430">
      <c r="A1430" t="n">
        <v>88</v>
      </c>
      <c r="B1430" t="n">
        <v>145</v>
      </c>
      <c r="C1430" t="inlineStr">
        <is>
          <t xml:space="preserve">CONCLUIDO	</t>
        </is>
      </c>
      <c r="D1430" t="n">
        <v>12.1033</v>
      </c>
      <c r="E1430" t="n">
        <v>8.26</v>
      </c>
      <c r="F1430" t="n">
        <v>5.1</v>
      </c>
      <c r="G1430" t="n">
        <v>76.45999999999999</v>
      </c>
      <c r="H1430" t="n">
        <v>1.23</v>
      </c>
      <c r="I1430" t="n">
        <v>4</v>
      </c>
      <c r="J1430" t="n">
        <v>332.95</v>
      </c>
      <c r="K1430" t="n">
        <v>61.2</v>
      </c>
      <c r="L1430" t="n">
        <v>23</v>
      </c>
      <c r="M1430" t="n">
        <v>2</v>
      </c>
      <c r="N1430" t="n">
        <v>103.75</v>
      </c>
      <c r="O1430" t="n">
        <v>41297.62</v>
      </c>
      <c r="P1430" t="n">
        <v>85.08</v>
      </c>
      <c r="Q1430" t="n">
        <v>202.81</v>
      </c>
      <c r="R1430" t="n">
        <v>19.46</v>
      </c>
      <c r="S1430" t="n">
        <v>13.89</v>
      </c>
      <c r="T1430" t="n">
        <v>1110.01</v>
      </c>
      <c r="U1430" t="n">
        <v>0.71</v>
      </c>
      <c r="V1430" t="n">
        <v>0.76</v>
      </c>
      <c r="W1430" t="n">
        <v>0.64</v>
      </c>
      <c r="X1430" t="n">
        <v>0.06</v>
      </c>
      <c r="Y1430" t="n">
        <v>1</v>
      </c>
      <c r="Z1430" t="n">
        <v>10</v>
      </c>
    </row>
    <row r="1431">
      <c r="A1431" t="n">
        <v>89</v>
      </c>
      <c r="B1431" t="n">
        <v>145</v>
      </c>
      <c r="C1431" t="inlineStr">
        <is>
          <t xml:space="preserve">CONCLUIDO	</t>
        </is>
      </c>
      <c r="D1431" t="n">
        <v>12.1061</v>
      </c>
      <c r="E1431" t="n">
        <v>8.26</v>
      </c>
      <c r="F1431" t="n">
        <v>5.1</v>
      </c>
      <c r="G1431" t="n">
        <v>76.43000000000001</v>
      </c>
      <c r="H1431" t="n">
        <v>1.24</v>
      </c>
      <c r="I1431" t="n">
        <v>4</v>
      </c>
      <c r="J1431" t="n">
        <v>333.54</v>
      </c>
      <c r="K1431" t="n">
        <v>61.2</v>
      </c>
      <c r="L1431" t="n">
        <v>23.25</v>
      </c>
      <c r="M1431" t="n">
        <v>2</v>
      </c>
      <c r="N1431" t="n">
        <v>104.09</v>
      </c>
      <c r="O1431" t="n">
        <v>41370.82</v>
      </c>
      <c r="P1431" t="n">
        <v>84.95</v>
      </c>
      <c r="Q1431" t="n">
        <v>202.81</v>
      </c>
      <c r="R1431" t="n">
        <v>19.49</v>
      </c>
      <c r="S1431" t="n">
        <v>13.89</v>
      </c>
      <c r="T1431" t="n">
        <v>1122.94</v>
      </c>
      <c r="U1431" t="n">
        <v>0.71</v>
      </c>
      <c r="V1431" t="n">
        <v>0.76</v>
      </c>
      <c r="W1431" t="n">
        <v>0.64</v>
      </c>
      <c r="X1431" t="n">
        <v>0.06</v>
      </c>
      <c r="Y1431" t="n">
        <v>1</v>
      </c>
      <c r="Z1431" t="n">
        <v>10</v>
      </c>
    </row>
    <row r="1432">
      <c r="A1432" t="n">
        <v>90</v>
      </c>
      <c r="B1432" t="n">
        <v>145</v>
      </c>
      <c r="C1432" t="inlineStr">
        <is>
          <t xml:space="preserve">CONCLUIDO	</t>
        </is>
      </c>
      <c r="D1432" t="n">
        <v>12.1037</v>
      </c>
      <c r="E1432" t="n">
        <v>8.26</v>
      </c>
      <c r="F1432" t="n">
        <v>5.1</v>
      </c>
      <c r="G1432" t="n">
        <v>76.45999999999999</v>
      </c>
      <c r="H1432" t="n">
        <v>1.25</v>
      </c>
      <c r="I1432" t="n">
        <v>4</v>
      </c>
      <c r="J1432" t="n">
        <v>334.14</v>
      </c>
      <c r="K1432" t="n">
        <v>61.2</v>
      </c>
      <c r="L1432" t="n">
        <v>23.5</v>
      </c>
      <c r="M1432" t="n">
        <v>2</v>
      </c>
      <c r="N1432" t="n">
        <v>104.44</v>
      </c>
      <c r="O1432" t="n">
        <v>41444.3</v>
      </c>
      <c r="P1432" t="n">
        <v>84.87</v>
      </c>
      <c r="Q1432" t="n">
        <v>202.81</v>
      </c>
      <c r="R1432" t="n">
        <v>19.5</v>
      </c>
      <c r="S1432" t="n">
        <v>13.89</v>
      </c>
      <c r="T1432" t="n">
        <v>1127.72</v>
      </c>
      <c r="U1432" t="n">
        <v>0.71</v>
      </c>
      <c r="V1432" t="n">
        <v>0.76</v>
      </c>
      <c r="W1432" t="n">
        <v>0.64</v>
      </c>
      <c r="X1432" t="n">
        <v>0.06</v>
      </c>
      <c r="Y1432" t="n">
        <v>1</v>
      </c>
      <c r="Z1432" t="n">
        <v>10</v>
      </c>
    </row>
    <row r="1433">
      <c r="A1433" t="n">
        <v>91</v>
      </c>
      <c r="B1433" t="n">
        <v>145</v>
      </c>
      <c r="C1433" t="inlineStr">
        <is>
          <t xml:space="preserve">CONCLUIDO	</t>
        </is>
      </c>
      <c r="D1433" t="n">
        <v>12.1025</v>
      </c>
      <c r="E1433" t="n">
        <v>8.26</v>
      </c>
      <c r="F1433" t="n">
        <v>5.1</v>
      </c>
      <c r="G1433" t="n">
        <v>76.47</v>
      </c>
      <c r="H1433" t="n">
        <v>1.26</v>
      </c>
      <c r="I1433" t="n">
        <v>4</v>
      </c>
      <c r="J1433" t="n">
        <v>334.73</v>
      </c>
      <c r="K1433" t="n">
        <v>61.2</v>
      </c>
      <c r="L1433" t="n">
        <v>23.75</v>
      </c>
      <c r="M1433" t="n">
        <v>2</v>
      </c>
      <c r="N1433" t="n">
        <v>104.78</v>
      </c>
      <c r="O1433" t="n">
        <v>41517.84</v>
      </c>
      <c r="P1433" t="n">
        <v>84.8</v>
      </c>
      <c r="Q1433" t="n">
        <v>202.81</v>
      </c>
      <c r="R1433" t="n">
        <v>19.53</v>
      </c>
      <c r="S1433" t="n">
        <v>13.89</v>
      </c>
      <c r="T1433" t="n">
        <v>1143.85</v>
      </c>
      <c r="U1433" t="n">
        <v>0.71</v>
      </c>
      <c r="V1433" t="n">
        <v>0.76</v>
      </c>
      <c r="W1433" t="n">
        <v>0.64</v>
      </c>
      <c r="X1433" t="n">
        <v>0.06</v>
      </c>
      <c r="Y1433" t="n">
        <v>1</v>
      </c>
      <c r="Z1433" t="n">
        <v>10</v>
      </c>
    </row>
    <row r="1434">
      <c r="A1434" t="n">
        <v>92</v>
      </c>
      <c r="B1434" t="n">
        <v>145</v>
      </c>
      <c r="C1434" t="inlineStr">
        <is>
          <t xml:space="preserve">CONCLUIDO	</t>
        </is>
      </c>
      <c r="D1434" t="n">
        <v>12.109</v>
      </c>
      <c r="E1434" t="n">
        <v>8.26</v>
      </c>
      <c r="F1434" t="n">
        <v>5.09</v>
      </c>
      <c r="G1434" t="n">
        <v>76.40000000000001</v>
      </c>
      <c r="H1434" t="n">
        <v>1.28</v>
      </c>
      <c r="I1434" t="n">
        <v>4</v>
      </c>
      <c r="J1434" t="n">
        <v>335.33</v>
      </c>
      <c r="K1434" t="n">
        <v>61.2</v>
      </c>
      <c r="L1434" t="n">
        <v>24</v>
      </c>
      <c r="M1434" t="n">
        <v>2</v>
      </c>
      <c r="N1434" t="n">
        <v>105.13</v>
      </c>
      <c r="O1434" t="n">
        <v>41591.55</v>
      </c>
      <c r="P1434" t="n">
        <v>84.64</v>
      </c>
      <c r="Q1434" t="n">
        <v>202.86</v>
      </c>
      <c r="R1434" t="n">
        <v>19.33</v>
      </c>
      <c r="S1434" t="n">
        <v>13.89</v>
      </c>
      <c r="T1434" t="n">
        <v>1043.96</v>
      </c>
      <c r="U1434" t="n">
        <v>0.72</v>
      </c>
      <c r="V1434" t="n">
        <v>0.76</v>
      </c>
      <c r="W1434" t="n">
        <v>0.64</v>
      </c>
      <c r="X1434" t="n">
        <v>0.06</v>
      </c>
      <c r="Y1434" t="n">
        <v>1</v>
      </c>
      <c r="Z1434" t="n">
        <v>10</v>
      </c>
    </row>
    <row r="1435">
      <c r="A1435" t="n">
        <v>93</v>
      </c>
      <c r="B1435" t="n">
        <v>145</v>
      </c>
      <c r="C1435" t="inlineStr">
        <is>
          <t xml:space="preserve">CONCLUIDO	</t>
        </is>
      </c>
      <c r="D1435" t="n">
        <v>12.1041</v>
      </c>
      <c r="E1435" t="n">
        <v>8.26</v>
      </c>
      <c r="F1435" t="n">
        <v>5.1</v>
      </c>
      <c r="G1435" t="n">
        <v>76.45</v>
      </c>
      <c r="H1435" t="n">
        <v>1.29</v>
      </c>
      <c r="I1435" t="n">
        <v>4</v>
      </c>
      <c r="J1435" t="n">
        <v>335.93</v>
      </c>
      <c r="K1435" t="n">
        <v>61.2</v>
      </c>
      <c r="L1435" t="n">
        <v>24.25</v>
      </c>
      <c r="M1435" t="n">
        <v>2</v>
      </c>
      <c r="N1435" t="n">
        <v>105.48</v>
      </c>
      <c r="O1435" t="n">
        <v>41665.42</v>
      </c>
      <c r="P1435" t="n">
        <v>84.58</v>
      </c>
      <c r="Q1435" t="n">
        <v>202.81</v>
      </c>
      <c r="R1435" t="n">
        <v>19.41</v>
      </c>
      <c r="S1435" t="n">
        <v>13.89</v>
      </c>
      <c r="T1435" t="n">
        <v>1085.98</v>
      </c>
      <c r="U1435" t="n">
        <v>0.72</v>
      </c>
      <c r="V1435" t="n">
        <v>0.76</v>
      </c>
      <c r="W1435" t="n">
        <v>0.64</v>
      </c>
      <c r="X1435" t="n">
        <v>0.06</v>
      </c>
      <c r="Y1435" t="n">
        <v>1</v>
      </c>
      <c r="Z1435" t="n">
        <v>10</v>
      </c>
    </row>
    <row r="1436">
      <c r="A1436" t="n">
        <v>94</v>
      </c>
      <c r="B1436" t="n">
        <v>145</v>
      </c>
      <c r="C1436" t="inlineStr">
        <is>
          <t xml:space="preserve">CONCLUIDO	</t>
        </is>
      </c>
      <c r="D1436" t="n">
        <v>12.1094</v>
      </c>
      <c r="E1436" t="n">
        <v>8.26</v>
      </c>
      <c r="F1436" t="n">
        <v>5.09</v>
      </c>
      <c r="G1436" t="n">
        <v>76.40000000000001</v>
      </c>
      <c r="H1436" t="n">
        <v>1.3</v>
      </c>
      <c r="I1436" t="n">
        <v>4</v>
      </c>
      <c r="J1436" t="n">
        <v>336.53</v>
      </c>
      <c r="K1436" t="n">
        <v>61.2</v>
      </c>
      <c r="L1436" t="n">
        <v>24.5</v>
      </c>
      <c r="M1436" t="n">
        <v>2</v>
      </c>
      <c r="N1436" t="n">
        <v>105.83</v>
      </c>
      <c r="O1436" t="n">
        <v>41739.48</v>
      </c>
      <c r="P1436" t="n">
        <v>84.44</v>
      </c>
      <c r="Q1436" t="n">
        <v>202.81</v>
      </c>
      <c r="R1436" t="n">
        <v>19.37</v>
      </c>
      <c r="S1436" t="n">
        <v>13.89</v>
      </c>
      <c r="T1436" t="n">
        <v>1064.5</v>
      </c>
      <c r="U1436" t="n">
        <v>0.72</v>
      </c>
      <c r="V1436" t="n">
        <v>0.76</v>
      </c>
      <c r="W1436" t="n">
        <v>0.64</v>
      </c>
      <c r="X1436" t="n">
        <v>0.06</v>
      </c>
      <c r="Y1436" t="n">
        <v>1</v>
      </c>
      <c r="Z1436" t="n">
        <v>10</v>
      </c>
    </row>
    <row r="1437">
      <c r="A1437" t="n">
        <v>95</v>
      </c>
      <c r="B1437" t="n">
        <v>145</v>
      </c>
      <c r="C1437" t="inlineStr">
        <is>
          <t xml:space="preserve">CONCLUIDO	</t>
        </is>
      </c>
      <c r="D1437" t="n">
        <v>12.1139</v>
      </c>
      <c r="E1437" t="n">
        <v>8.26</v>
      </c>
      <c r="F1437" t="n">
        <v>5.09</v>
      </c>
      <c r="G1437" t="n">
        <v>76.34999999999999</v>
      </c>
      <c r="H1437" t="n">
        <v>1.31</v>
      </c>
      <c r="I1437" t="n">
        <v>4</v>
      </c>
      <c r="J1437" t="n">
        <v>337.13</v>
      </c>
      <c r="K1437" t="n">
        <v>61.2</v>
      </c>
      <c r="L1437" t="n">
        <v>24.75</v>
      </c>
      <c r="M1437" t="n">
        <v>2</v>
      </c>
      <c r="N1437" t="n">
        <v>106.18</v>
      </c>
      <c r="O1437" t="n">
        <v>41813.7</v>
      </c>
      <c r="P1437" t="n">
        <v>84.28</v>
      </c>
      <c r="Q1437" t="n">
        <v>202.81</v>
      </c>
      <c r="R1437" t="n">
        <v>19.27</v>
      </c>
      <c r="S1437" t="n">
        <v>13.89</v>
      </c>
      <c r="T1437" t="n">
        <v>1013.09</v>
      </c>
      <c r="U1437" t="n">
        <v>0.72</v>
      </c>
      <c r="V1437" t="n">
        <v>0.76</v>
      </c>
      <c r="W1437" t="n">
        <v>0.64</v>
      </c>
      <c r="X1437" t="n">
        <v>0.05</v>
      </c>
      <c r="Y1437" t="n">
        <v>1</v>
      </c>
      <c r="Z1437" t="n">
        <v>10</v>
      </c>
    </row>
    <row r="1438">
      <c r="A1438" t="n">
        <v>96</v>
      </c>
      <c r="B1438" t="n">
        <v>145</v>
      </c>
      <c r="C1438" t="inlineStr">
        <is>
          <t xml:space="preserve">CONCLUIDO	</t>
        </is>
      </c>
      <c r="D1438" t="n">
        <v>12.1086</v>
      </c>
      <c r="E1438" t="n">
        <v>8.26</v>
      </c>
      <c r="F1438" t="n">
        <v>5.09</v>
      </c>
      <c r="G1438" t="n">
        <v>76.41</v>
      </c>
      <c r="H1438" t="n">
        <v>1.32</v>
      </c>
      <c r="I1438" t="n">
        <v>4</v>
      </c>
      <c r="J1438" t="n">
        <v>337.73</v>
      </c>
      <c r="K1438" t="n">
        <v>61.2</v>
      </c>
      <c r="L1438" t="n">
        <v>25</v>
      </c>
      <c r="M1438" t="n">
        <v>2</v>
      </c>
      <c r="N1438" t="n">
        <v>106.53</v>
      </c>
      <c r="O1438" t="n">
        <v>41888.1</v>
      </c>
      <c r="P1438" t="n">
        <v>84.20999999999999</v>
      </c>
      <c r="Q1438" t="n">
        <v>202.81</v>
      </c>
      <c r="R1438" t="n">
        <v>19.38</v>
      </c>
      <c r="S1438" t="n">
        <v>13.89</v>
      </c>
      <c r="T1438" t="n">
        <v>1068.73</v>
      </c>
      <c r="U1438" t="n">
        <v>0.72</v>
      </c>
      <c r="V1438" t="n">
        <v>0.76</v>
      </c>
      <c r="W1438" t="n">
        <v>0.64</v>
      </c>
      <c r="X1438" t="n">
        <v>0.06</v>
      </c>
      <c r="Y1438" t="n">
        <v>1</v>
      </c>
      <c r="Z1438" t="n">
        <v>10</v>
      </c>
    </row>
    <row r="1439">
      <c r="A1439" t="n">
        <v>97</v>
      </c>
      <c r="B1439" t="n">
        <v>145</v>
      </c>
      <c r="C1439" t="inlineStr">
        <is>
          <t xml:space="preserve">CONCLUIDO	</t>
        </is>
      </c>
      <c r="D1439" t="n">
        <v>12.1049</v>
      </c>
      <c r="E1439" t="n">
        <v>8.26</v>
      </c>
      <c r="F1439" t="n">
        <v>5.1</v>
      </c>
      <c r="G1439" t="n">
        <v>76.45</v>
      </c>
      <c r="H1439" t="n">
        <v>1.33</v>
      </c>
      <c r="I1439" t="n">
        <v>4</v>
      </c>
      <c r="J1439" t="n">
        <v>338.34</v>
      </c>
      <c r="K1439" t="n">
        <v>61.2</v>
      </c>
      <c r="L1439" t="n">
        <v>25.25</v>
      </c>
      <c r="M1439" t="n">
        <v>2</v>
      </c>
      <c r="N1439" t="n">
        <v>106.89</v>
      </c>
      <c r="O1439" t="n">
        <v>41962.68</v>
      </c>
      <c r="P1439" t="n">
        <v>84.12</v>
      </c>
      <c r="Q1439" t="n">
        <v>202.81</v>
      </c>
      <c r="R1439" t="n">
        <v>19.43</v>
      </c>
      <c r="S1439" t="n">
        <v>13.89</v>
      </c>
      <c r="T1439" t="n">
        <v>1096.3</v>
      </c>
      <c r="U1439" t="n">
        <v>0.71</v>
      </c>
      <c r="V1439" t="n">
        <v>0.76</v>
      </c>
      <c r="W1439" t="n">
        <v>0.64</v>
      </c>
      <c r="X1439" t="n">
        <v>0.06</v>
      </c>
      <c r="Y1439" t="n">
        <v>1</v>
      </c>
      <c r="Z1439" t="n">
        <v>10</v>
      </c>
    </row>
    <row r="1440">
      <c r="A1440" t="n">
        <v>98</v>
      </c>
      <c r="B1440" t="n">
        <v>145</v>
      </c>
      <c r="C1440" t="inlineStr">
        <is>
          <t xml:space="preserve">CONCLUIDO	</t>
        </is>
      </c>
      <c r="D1440" t="n">
        <v>12.1139</v>
      </c>
      <c r="E1440" t="n">
        <v>8.26</v>
      </c>
      <c r="F1440" t="n">
        <v>5.09</v>
      </c>
      <c r="G1440" t="n">
        <v>76.34999999999999</v>
      </c>
      <c r="H1440" t="n">
        <v>1.34</v>
      </c>
      <c r="I1440" t="n">
        <v>4</v>
      </c>
      <c r="J1440" t="n">
        <v>338.94</v>
      </c>
      <c r="K1440" t="n">
        <v>61.2</v>
      </c>
      <c r="L1440" t="n">
        <v>25.5</v>
      </c>
      <c r="M1440" t="n">
        <v>2</v>
      </c>
      <c r="N1440" t="n">
        <v>107.25</v>
      </c>
      <c r="O1440" t="n">
        <v>42037.44</v>
      </c>
      <c r="P1440" t="n">
        <v>83.83</v>
      </c>
      <c r="Q1440" t="n">
        <v>202.84</v>
      </c>
      <c r="R1440" t="n">
        <v>19.29</v>
      </c>
      <c r="S1440" t="n">
        <v>13.89</v>
      </c>
      <c r="T1440" t="n">
        <v>1023.83</v>
      </c>
      <c r="U1440" t="n">
        <v>0.72</v>
      </c>
      <c r="V1440" t="n">
        <v>0.76</v>
      </c>
      <c r="W1440" t="n">
        <v>0.64</v>
      </c>
      <c r="X1440" t="n">
        <v>0.05</v>
      </c>
      <c r="Y1440" t="n">
        <v>1</v>
      </c>
      <c r="Z1440" t="n">
        <v>10</v>
      </c>
    </row>
    <row r="1441">
      <c r="A1441" t="n">
        <v>99</v>
      </c>
      <c r="B1441" t="n">
        <v>145</v>
      </c>
      <c r="C1441" t="inlineStr">
        <is>
          <t xml:space="preserve">CONCLUIDO	</t>
        </is>
      </c>
      <c r="D1441" t="n">
        <v>12.1208</v>
      </c>
      <c r="E1441" t="n">
        <v>8.25</v>
      </c>
      <c r="F1441" t="n">
        <v>5.09</v>
      </c>
      <c r="G1441" t="n">
        <v>76.28</v>
      </c>
      <c r="H1441" t="n">
        <v>1.35</v>
      </c>
      <c r="I1441" t="n">
        <v>4</v>
      </c>
      <c r="J1441" t="n">
        <v>339.55</v>
      </c>
      <c r="K1441" t="n">
        <v>61.2</v>
      </c>
      <c r="L1441" t="n">
        <v>25.75</v>
      </c>
      <c r="M1441" t="n">
        <v>2</v>
      </c>
      <c r="N1441" t="n">
        <v>107.6</v>
      </c>
      <c r="O1441" t="n">
        <v>42112.37</v>
      </c>
      <c r="P1441" t="n">
        <v>83.44</v>
      </c>
      <c r="Q1441" t="n">
        <v>202.81</v>
      </c>
      <c r="R1441" t="n">
        <v>19.09</v>
      </c>
      <c r="S1441" t="n">
        <v>13.89</v>
      </c>
      <c r="T1441" t="n">
        <v>927.01</v>
      </c>
      <c r="U1441" t="n">
        <v>0.73</v>
      </c>
      <c r="V1441" t="n">
        <v>0.76</v>
      </c>
      <c r="W1441" t="n">
        <v>0.64</v>
      </c>
      <c r="X1441" t="n">
        <v>0.05</v>
      </c>
      <c r="Y1441" t="n">
        <v>1</v>
      </c>
      <c r="Z1441" t="n">
        <v>10</v>
      </c>
    </row>
    <row r="1442">
      <c r="A1442" t="n">
        <v>100</v>
      </c>
      <c r="B1442" t="n">
        <v>145</v>
      </c>
      <c r="C1442" t="inlineStr">
        <is>
          <t xml:space="preserve">CONCLUIDO	</t>
        </is>
      </c>
      <c r="D1442" t="n">
        <v>12.1204</v>
      </c>
      <c r="E1442" t="n">
        <v>8.25</v>
      </c>
      <c r="F1442" t="n">
        <v>5.09</v>
      </c>
      <c r="G1442" t="n">
        <v>76.29000000000001</v>
      </c>
      <c r="H1442" t="n">
        <v>1.36</v>
      </c>
      <c r="I1442" t="n">
        <v>4</v>
      </c>
      <c r="J1442" t="n">
        <v>340.16</v>
      </c>
      <c r="K1442" t="n">
        <v>61.2</v>
      </c>
      <c r="L1442" t="n">
        <v>26</v>
      </c>
      <c r="M1442" t="n">
        <v>2</v>
      </c>
      <c r="N1442" t="n">
        <v>107.96</v>
      </c>
      <c r="O1442" t="n">
        <v>42187.49</v>
      </c>
      <c r="P1442" t="n">
        <v>83.34</v>
      </c>
      <c r="Q1442" t="n">
        <v>202.81</v>
      </c>
      <c r="R1442" t="n">
        <v>19.13</v>
      </c>
      <c r="S1442" t="n">
        <v>13.89</v>
      </c>
      <c r="T1442" t="n">
        <v>942.5599999999999</v>
      </c>
      <c r="U1442" t="n">
        <v>0.73</v>
      </c>
      <c r="V1442" t="n">
        <v>0.76</v>
      </c>
      <c r="W1442" t="n">
        <v>0.64</v>
      </c>
      <c r="X1442" t="n">
        <v>0.05</v>
      </c>
      <c r="Y1442" t="n">
        <v>1</v>
      </c>
      <c r="Z1442" t="n">
        <v>10</v>
      </c>
    </row>
    <row r="1443">
      <c r="A1443" t="n">
        <v>101</v>
      </c>
      <c r="B1443" t="n">
        <v>145</v>
      </c>
      <c r="C1443" t="inlineStr">
        <is>
          <t xml:space="preserve">CONCLUIDO	</t>
        </is>
      </c>
      <c r="D1443" t="n">
        <v>12.1126</v>
      </c>
      <c r="E1443" t="n">
        <v>8.26</v>
      </c>
      <c r="F1443" t="n">
        <v>5.09</v>
      </c>
      <c r="G1443" t="n">
        <v>76.37</v>
      </c>
      <c r="H1443" t="n">
        <v>1.37</v>
      </c>
      <c r="I1443" t="n">
        <v>4</v>
      </c>
      <c r="J1443" t="n">
        <v>340.77</v>
      </c>
      <c r="K1443" t="n">
        <v>61.2</v>
      </c>
      <c r="L1443" t="n">
        <v>26.25</v>
      </c>
      <c r="M1443" t="n">
        <v>2</v>
      </c>
      <c r="N1443" t="n">
        <v>108.32</v>
      </c>
      <c r="O1443" t="n">
        <v>42262.79</v>
      </c>
      <c r="P1443" t="n">
        <v>83.29000000000001</v>
      </c>
      <c r="Q1443" t="n">
        <v>202.82</v>
      </c>
      <c r="R1443" t="n">
        <v>19.26</v>
      </c>
      <c r="S1443" t="n">
        <v>13.89</v>
      </c>
      <c r="T1443" t="n">
        <v>1009.48</v>
      </c>
      <c r="U1443" t="n">
        <v>0.72</v>
      </c>
      <c r="V1443" t="n">
        <v>0.76</v>
      </c>
      <c r="W1443" t="n">
        <v>0.64</v>
      </c>
      <c r="X1443" t="n">
        <v>0.05</v>
      </c>
      <c r="Y1443" t="n">
        <v>1</v>
      </c>
      <c r="Z1443" t="n">
        <v>10</v>
      </c>
    </row>
    <row r="1444">
      <c r="A1444" t="n">
        <v>102</v>
      </c>
      <c r="B1444" t="n">
        <v>145</v>
      </c>
      <c r="C1444" t="inlineStr">
        <is>
          <t xml:space="preserve">CONCLUIDO	</t>
        </is>
      </c>
      <c r="D1444" t="n">
        <v>12.1139</v>
      </c>
      <c r="E1444" t="n">
        <v>8.26</v>
      </c>
      <c r="F1444" t="n">
        <v>5.09</v>
      </c>
      <c r="G1444" t="n">
        <v>76.34999999999999</v>
      </c>
      <c r="H1444" t="n">
        <v>1.38</v>
      </c>
      <c r="I1444" t="n">
        <v>4</v>
      </c>
      <c r="J1444" t="n">
        <v>341.38</v>
      </c>
      <c r="K1444" t="n">
        <v>61.2</v>
      </c>
      <c r="L1444" t="n">
        <v>26.5</v>
      </c>
      <c r="M1444" t="n">
        <v>2</v>
      </c>
      <c r="N1444" t="n">
        <v>108.68</v>
      </c>
      <c r="O1444" t="n">
        <v>42338.27</v>
      </c>
      <c r="P1444" t="n">
        <v>83.19</v>
      </c>
      <c r="Q1444" t="n">
        <v>202.81</v>
      </c>
      <c r="R1444" t="n">
        <v>19.18</v>
      </c>
      <c r="S1444" t="n">
        <v>13.89</v>
      </c>
      <c r="T1444" t="n">
        <v>967.63</v>
      </c>
      <c r="U1444" t="n">
        <v>0.72</v>
      </c>
      <c r="V1444" t="n">
        <v>0.76</v>
      </c>
      <c r="W1444" t="n">
        <v>0.65</v>
      </c>
      <c r="X1444" t="n">
        <v>0.05</v>
      </c>
      <c r="Y1444" t="n">
        <v>1</v>
      </c>
      <c r="Z1444" t="n">
        <v>10</v>
      </c>
    </row>
    <row r="1445">
      <c r="A1445" t="n">
        <v>103</v>
      </c>
      <c r="B1445" t="n">
        <v>145</v>
      </c>
      <c r="C1445" t="inlineStr">
        <is>
          <t xml:space="preserve">CONCLUIDO	</t>
        </is>
      </c>
      <c r="D1445" t="n">
        <v>12.1159</v>
      </c>
      <c r="E1445" t="n">
        <v>8.25</v>
      </c>
      <c r="F1445" t="n">
        <v>5.09</v>
      </c>
      <c r="G1445" t="n">
        <v>76.33</v>
      </c>
      <c r="H1445" t="n">
        <v>1.39</v>
      </c>
      <c r="I1445" t="n">
        <v>4</v>
      </c>
      <c r="J1445" t="n">
        <v>342</v>
      </c>
      <c r="K1445" t="n">
        <v>61.2</v>
      </c>
      <c r="L1445" t="n">
        <v>26.75</v>
      </c>
      <c r="M1445" t="n">
        <v>2</v>
      </c>
      <c r="N1445" t="n">
        <v>109.05</v>
      </c>
      <c r="O1445" t="n">
        <v>42413.94</v>
      </c>
      <c r="P1445" t="n">
        <v>83.04000000000001</v>
      </c>
      <c r="Q1445" t="n">
        <v>202.81</v>
      </c>
      <c r="R1445" t="n">
        <v>19.19</v>
      </c>
      <c r="S1445" t="n">
        <v>13.89</v>
      </c>
      <c r="T1445" t="n">
        <v>972.98</v>
      </c>
      <c r="U1445" t="n">
        <v>0.72</v>
      </c>
      <c r="V1445" t="n">
        <v>0.76</v>
      </c>
      <c r="W1445" t="n">
        <v>0.64</v>
      </c>
      <c r="X1445" t="n">
        <v>0.05</v>
      </c>
      <c r="Y1445" t="n">
        <v>1</v>
      </c>
      <c r="Z1445" t="n">
        <v>10</v>
      </c>
    </row>
    <row r="1446">
      <c r="A1446" t="n">
        <v>104</v>
      </c>
      <c r="B1446" t="n">
        <v>145</v>
      </c>
      <c r="C1446" t="inlineStr">
        <is>
          <t xml:space="preserve">CONCLUIDO	</t>
        </is>
      </c>
      <c r="D1446" t="n">
        <v>12.1188</v>
      </c>
      <c r="E1446" t="n">
        <v>8.25</v>
      </c>
      <c r="F1446" t="n">
        <v>5.09</v>
      </c>
      <c r="G1446" t="n">
        <v>76.3</v>
      </c>
      <c r="H1446" t="n">
        <v>1.4</v>
      </c>
      <c r="I1446" t="n">
        <v>4</v>
      </c>
      <c r="J1446" t="n">
        <v>342.61</v>
      </c>
      <c r="K1446" t="n">
        <v>61.2</v>
      </c>
      <c r="L1446" t="n">
        <v>27</v>
      </c>
      <c r="M1446" t="n">
        <v>2</v>
      </c>
      <c r="N1446" t="n">
        <v>109.41</v>
      </c>
      <c r="O1446" t="n">
        <v>42489.79</v>
      </c>
      <c r="P1446" t="n">
        <v>82.83</v>
      </c>
      <c r="Q1446" t="n">
        <v>202.81</v>
      </c>
      <c r="R1446" t="n">
        <v>19.13</v>
      </c>
      <c r="S1446" t="n">
        <v>13.89</v>
      </c>
      <c r="T1446" t="n">
        <v>946.7</v>
      </c>
      <c r="U1446" t="n">
        <v>0.73</v>
      </c>
      <c r="V1446" t="n">
        <v>0.76</v>
      </c>
      <c r="W1446" t="n">
        <v>0.64</v>
      </c>
      <c r="X1446" t="n">
        <v>0.05</v>
      </c>
      <c r="Y1446" t="n">
        <v>1</v>
      </c>
      <c r="Z1446" t="n">
        <v>10</v>
      </c>
    </row>
    <row r="1447">
      <c r="A1447" t="n">
        <v>105</v>
      </c>
      <c r="B1447" t="n">
        <v>145</v>
      </c>
      <c r="C1447" t="inlineStr">
        <is>
          <t xml:space="preserve">CONCLUIDO	</t>
        </is>
      </c>
      <c r="D1447" t="n">
        <v>12.1192</v>
      </c>
      <c r="E1447" t="n">
        <v>8.25</v>
      </c>
      <c r="F1447" t="n">
        <v>5.09</v>
      </c>
      <c r="G1447" t="n">
        <v>76.3</v>
      </c>
      <c r="H1447" t="n">
        <v>1.42</v>
      </c>
      <c r="I1447" t="n">
        <v>4</v>
      </c>
      <c r="J1447" t="n">
        <v>343.23</v>
      </c>
      <c r="K1447" t="n">
        <v>61.2</v>
      </c>
      <c r="L1447" t="n">
        <v>27.25</v>
      </c>
      <c r="M1447" t="n">
        <v>2</v>
      </c>
      <c r="N1447" t="n">
        <v>109.78</v>
      </c>
      <c r="O1447" t="n">
        <v>42565.83</v>
      </c>
      <c r="P1447" t="n">
        <v>82.64</v>
      </c>
      <c r="Q1447" t="n">
        <v>202.81</v>
      </c>
      <c r="R1447" t="n">
        <v>19.08</v>
      </c>
      <c r="S1447" t="n">
        <v>13.89</v>
      </c>
      <c r="T1447" t="n">
        <v>920.4400000000001</v>
      </c>
      <c r="U1447" t="n">
        <v>0.73</v>
      </c>
      <c r="V1447" t="n">
        <v>0.76</v>
      </c>
      <c r="W1447" t="n">
        <v>0.64</v>
      </c>
      <c r="X1447" t="n">
        <v>0.05</v>
      </c>
      <c r="Y1447" t="n">
        <v>1</v>
      </c>
      <c r="Z1447" t="n">
        <v>10</v>
      </c>
    </row>
    <row r="1448">
      <c r="A1448" t="n">
        <v>106</v>
      </c>
      <c r="B1448" t="n">
        <v>145</v>
      </c>
      <c r="C1448" t="inlineStr">
        <is>
          <t xml:space="preserve">CONCLUIDO	</t>
        </is>
      </c>
      <c r="D1448" t="n">
        <v>12.1184</v>
      </c>
      <c r="E1448" t="n">
        <v>8.25</v>
      </c>
      <c r="F1448" t="n">
        <v>5.09</v>
      </c>
      <c r="G1448" t="n">
        <v>76.31</v>
      </c>
      <c r="H1448" t="n">
        <v>1.43</v>
      </c>
      <c r="I1448" t="n">
        <v>4</v>
      </c>
      <c r="J1448" t="n">
        <v>343.85</v>
      </c>
      <c r="K1448" t="n">
        <v>61.2</v>
      </c>
      <c r="L1448" t="n">
        <v>27.5</v>
      </c>
      <c r="M1448" t="n">
        <v>2</v>
      </c>
      <c r="N1448" t="n">
        <v>110.15</v>
      </c>
      <c r="O1448" t="n">
        <v>42642.18</v>
      </c>
      <c r="P1448" t="n">
        <v>82.58</v>
      </c>
      <c r="Q1448" t="n">
        <v>202.81</v>
      </c>
      <c r="R1448" t="n">
        <v>19.08</v>
      </c>
      <c r="S1448" t="n">
        <v>13.89</v>
      </c>
      <c r="T1448" t="n">
        <v>918.27</v>
      </c>
      <c r="U1448" t="n">
        <v>0.73</v>
      </c>
      <c r="V1448" t="n">
        <v>0.76</v>
      </c>
      <c r="W1448" t="n">
        <v>0.64</v>
      </c>
      <c r="X1448" t="n">
        <v>0.05</v>
      </c>
      <c r="Y1448" t="n">
        <v>1</v>
      </c>
      <c r="Z1448" t="n">
        <v>10</v>
      </c>
    </row>
    <row r="1449">
      <c r="A1449" t="n">
        <v>107</v>
      </c>
      <c r="B1449" t="n">
        <v>145</v>
      </c>
      <c r="C1449" t="inlineStr">
        <is>
          <t xml:space="preserve">CONCLUIDO	</t>
        </is>
      </c>
      <c r="D1449" t="n">
        <v>12.1257</v>
      </c>
      <c r="E1449" t="n">
        <v>8.25</v>
      </c>
      <c r="F1449" t="n">
        <v>5.08</v>
      </c>
      <c r="G1449" t="n">
        <v>76.23</v>
      </c>
      <c r="H1449" t="n">
        <v>1.44</v>
      </c>
      <c r="I1449" t="n">
        <v>4</v>
      </c>
      <c r="J1449" t="n">
        <v>344.47</v>
      </c>
      <c r="K1449" t="n">
        <v>61.2</v>
      </c>
      <c r="L1449" t="n">
        <v>27.75</v>
      </c>
      <c r="M1449" t="n">
        <v>2</v>
      </c>
      <c r="N1449" t="n">
        <v>110.52</v>
      </c>
      <c r="O1449" t="n">
        <v>42718.61</v>
      </c>
      <c r="P1449" t="n">
        <v>82.27</v>
      </c>
      <c r="Q1449" t="n">
        <v>202.81</v>
      </c>
      <c r="R1449" t="n">
        <v>18.98</v>
      </c>
      <c r="S1449" t="n">
        <v>13.89</v>
      </c>
      <c r="T1449" t="n">
        <v>867.6</v>
      </c>
      <c r="U1449" t="n">
        <v>0.73</v>
      </c>
      <c r="V1449" t="n">
        <v>0.76</v>
      </c>
      <c r="W1449" t="n">
        <v>0.64</v>
      </c>
      <c r="X1449" t="n">
        <v>0.04</v>
      </c>
      <c r="Y1449" t="n">
        <v>1</v>
      </c>
      <c r="Z1449" t="n">
        <v>10</v>
      </c>
    </row>
    <row r="1450">
      <c r="A1450" t="n">
        <v>108</v>
      </c>
      <c r="B1450" t="n">
        <v>145</v>
      </c>
      <c r="C1450" t="inlineStr">
        <is>
          <t xml:space="preserve">CONCLUIDO	</t>
        </is>
      </c>
      <c r="D1450" t="n">
        <v>12.1277</v>
      </c>
      <c r="E1450" t="n">
        <v>8.25</v>
      </c>
      <c r="F1450" t="n">
        <v>5.08</v>
      </c>
      <c r="G1450" t="n">
        <v>76.20999999999999</v>
      </c>
      <c r="H1450" t="n">
        <v>1.45</v>
      </c>
      <c r="I1450" t="n">
        <v>4</v>
      </c>
      <c r="J1450" t="n">
        <v>345.09</v>
      </c>
      <c r="K1450" t="n">
        <v>61.2</v>
      </c>
      <c r="L1450" t="n">
        <v>28</v>
      </c>
      <c r="M1450" t="n">
        <v>2</v>
      </c>
      <c r="N1450" t="n">
        <v>110.89</v>
      </c>
      <c r="O1450" t="n">
        <v>42795.22</v>
      </c>
      <c r="P1450" t="n">
        <v>82.03</v>
      </c>
      <c r="Q1450" t="n">
        <v>202.81</v>
      </c>
      <c r="R1450" t="n">
        <v>18.95</v>
      </c>
      <c r="S1450" t="n">
        <v>13.89</v>
      </c>
      <c r="T1450" t="n">
        <v>855.28</v>
      </c>
      <c r="U1450" t="n">
        <v>0.73</v>
      </c>
      <c r="V1450" t="n">
        <v>0.76</v>
      </c>
      <c r="W1450" t="n">
        <v>0.64</v>
      </c>
      <c r="X1450" t="n">
        <v>0.04</v>
      </c>
      <c r="Y1450" t="n">
        <v>1</v>
      </c>
      <c r="Z1450" t="n">
        <v>10</v>
      </c>
    </row>
    <row r="1451">
      <c r="A1451" t="n">
        <v>109</v>
      </c>
      <c r="B1451" t="n">
        <v>145</v>
      </c>
      <c r="C1451" t="inlineStr">
        <is>
          <t xml:space="preserve">CONCLUIDO	</t>
        </is>
      </c>
      <c r="D1451" t="n">
        <v>12.1224</v>
      </c>
      <c r="E1451" t="n">
        <v>8.25</v>
      </c>
      <c r="F1451" t="n">
        <v>5.08</v>
      </c>
      <c r="G1451" t="n">
        <v>76.27</v>
      </c>
      <c r="H1451" t="n">
        <v>1.46</v>
      </c>
      <c r="I1451" t="n">
        <v>4</v>
      </c>
      <c r="J1451" t="n">
        <v>345.71</v>
      </c>
      <c r="K1451" t="n">
        <v>61.2</v>
      </c>
      <c r="L1451" t="n">
        <v>28.25</v>
      </c>
      <c r="M1451" t="n">
        <v>2</v>
      </c>
      <c r="N1451" t="n">
        <v>111.26</v>
      </c>
      <c r="O1451" t="n">
        <v>42872.03</v>
      </c>
      <c r="P1451" t="n">
        <v>81.76000000000001</v>
      </c>
      <c r="Q1451" t="n">
        <v>202.81</v>
      </c>
      <c r="R1451" t="n">
        <v>19.03</v>
      </c>
      <c r="S1451" t="n">
        <v>13.89</v>
      </c>
      <c r="T1451" t="n">
        <v>897.0599999999999</v>
      </c>
      <c r="U1451" t="n">
        <v>0.73</v>
      </c>
      <c r="V1451" t="n">
        <v>0.76</v>
      </c>
      <c r="W1451" t="n">
        <v>0.64</v>
      </c>
      <c r="X1451" t="n">
        <v>0.05</v>
      </c>
      <c r="Y1451" t="n">
        <v>1</v>
      </c>
      <c r="Z1451" t="n">
        <v>10</v>
      </c>
    </row>
    <row r="1452">
      <c r="A1452" t="n">
        <v>110</v>
      </c>
      <c r="B1452" t="n">
        <v>145</v>
      </c>
      <c r="C1452" t="inlineStr">
        <is>
          <t xml:space="preserve">CONCLUIDO	</t>
        </is>
      </c>
      <c r="D1452" t="n">
        <v>12.1237</v>
      </c>
      <c r="E1452" t="n">
        <v>8.25</v>
      </c>
      <c r="F1452" t="n">
        <v>5.08</v>
      </c>
      <c r="G1452" t="n">
        <v>76.25</v>
      </c>
      <c r="H1452" t="n">
        <v>1.47</v>
      </c>
      <c r="I1452" t="n">
        <v>4</v>
      </c>
      <c r="J1452" t="n">
        <v>346.34</v>
      </c>
      <c r="K1452" t="n">
        <v>61.2</v>
      </c>
      <c r="L1452" t="n">
        <v>28.5</v>
      </c>
      <c r="M1452" t="n">
        <v>2</v>
      </c>
      <c r="N1452" t="n">
        <v>111.64</v>
      </c>
      <c r="O1452" t="n">
        <v>42949.03</v>
      </c>
      <c r="P1452" t="n">
        <v>81.39</v>
      </c>
      <c r="Q1452" t="n">
        <v>202.81</v>
      </c>
      <c r="R1452" t="n">
        <v>19.04</v>
      </c>
      <c r="S1452" t="n">
        <v>13.89</v>
      </c>
      <c r="T1452" t="n">
        <v>900.99</v>
      </c>
      <c r="U1452" t="n">
        <v>0.73</v>
      </c>
      <c r="V1452" t="n">
        <v>0.76</v>
      </c>
      <c r="W1452" t="n">
        <v>0.64</v>
      </c>
      <c r="X1452" t="n">
        <v>0.05</v>
      </c>
      <c r="Y1452" t="n">
        <v>1</v>
      </c>
      <c r="Z1452" t="n">
        <v>10</v>
      </c>
    </row>
    <row r="1453">
      <c r="A1453" t="n">
        <v>111</v>
      </c>
      <c r="B1453" t="n">
        <v>145</v>
      </c>
      <c r="C1453" t="inlineStr">
        <is>
          <t xml:space="preserve">CONCLUIDO	</t>
        </is>
      </c>
      <c r="D1453" t="n">
        <v>12.1179</v>
      </c>
      <c r="E1453" t="n">
        <v>8.25</v>
      </c>
      <c r="F1453" t="n">
        <v>5.09</v>
      </c>
      <c r="G1453" t="n">
        <v>76.31</v>
      </c>
      <c r="H1453" t="n">
        <v>1.48</v>
      </c>
      <c r="I1453" t="n">
        <v>4</v>
      </c>
      <c r="J1453" t="n">
        <v>346.96</v>
      </c>
      <c r="K1453" t="n">
        <v>61.2</v>
      </c>
      <c r="L1453" t="n">
        <v>28.75</v>
      </c>
      <c r="M1453" t="n">
        <v>2</v>
      </c>
      <c r="N1453" t="n">
        <v>112.01</v>
      </c>
      <c r="O1453" t="n">
        <v>43026.23</v>
      </c>
      <c r="P1453" t="n">
        <v>81.23</v>
      </c>
      <c r="Q1453" t="n">
        <v>202.81</v>
      </c>
      <c r="R1453" t="n">
        <v>19.15</v>
      </c>
      <c r="S1453" t="n">
        <v>13.89</v>
      </c>
      <c r="T1453" t="n">
        <v>955.29</v>
      </c>
      <c r="U1453" t="n">
        <v>0.73</v>
      </c>
      <c r="V1453" t="n">
        <v>0.76</v>
      </c>
      <c r="W1453" t="n">
        <v>0.64</v>
      </c>
      <c r="X1453" t="n">
        <v>0.05</v>
      </c>
      <c r="Y1453" t="n">
        <v>1</v>
      </c>
      <c r="Z1453" t="n">
        <v>10</v>
      </c>
    </row>
    <row r="1454">
      <c r="A1454" t="n">
        <v>112</v>
      </c>
      <c r="B1454" t="n">
        <v>145</v>
      </c>
      <c r="C1454" t="inlineStr">
        <is>
          <t xml:space="preserve">CONCLUIDO	</t>
        </is>
      </c>
      <c r="D1454" t="n">
        <v>12.2299</v>
      </c>
      <c r="E1454" t="n">
        <v>8.18</v>
      </c>
      <c r="F1454" t="n">
        <v>5.07</v>
      </c>
      <c r="G1454" t="n">
        <v>101.32</v>
      </c>
      <c r="H1454" t="n">
        <v>1.49</v>
      </c>
      <c r="I1454" t="n">
        <v>3</v>
      </c>
      <c r="J1454" t="n">
        <v>347.59</v>
      </c>
      <c r="K1454" t="n">
        <v>61.2</v>
      </c>
      <c r="L1454" t="n">
        <v>29</v>
      </c>
      <c r="M1454" t="n">
        <v>1</v>
      </c>
      <c r="N1454" t="n">
        <v>112.39</v>
      </c>
      <c r="O1454" t="n">
        <v>43103.63</v>
      </c>
      <c r="P1454" t="n">
        <v>80.68000000000001</v>
      </c>
      <c r="Q1454" t="n">
        <v>202.81</v>
      </c>
      <c r="R1454" t="n">
        <v>18.48</v>
      </c>
      <c r="S1454" t="n">
        <v>13.89</v>
      </c>
      <c r="T1454" t="n">
        <v>623.6799999999999</v>
      </c>
      <c r="U1454" t="n">
        <v>0.75</v>
      </c>
      <c r="V1454" t="n">
        <v>0.76</v>
      </c>
      <c r="W1454" t="n">
        <v>0.64</v>
      </c>
      <c r="X1454" t="n">
        <v>0.03</v>
      </c>
      <c r="Y1454" t="n">
        <v>1</v>
      </c>
      <c r="Z1454" t="n">
        <v>10</v>
      </c>
    </row>
    <row r="1455">
      <c r="A1455" t="n">
        <v>113</v>
      </c>
      <c r="B1455" t="n">
        <v>145</v>
      </c>
      <c r="C1455" t="inlineStr">
        <is>
          <t xml:space="preserve">CONCLUIDO	</t>
        </is>
      </c>
      <c r="D1455" t="n">
        <v>12.2233</v>
      </c>
      <c r="E1455" t="n">
        <v>8.18</v>
      </c>
      <c r="F1455" t="n">
        <v>5.07</v>
      </c>
      <c r="G1455" t="n">
        <v>101.41</v>
      </c>
      <c r="H1455" t="n">
        <v>1.5</v>
      </c>
      <c r="I1455" t="n">
        <v>3</v>
      </c>
      <c r="J1455" t="n">
        <v>348.22</v>
      </c>
      <c r="K1455" t="n">
        <v>61.2</v>
      </c>
      <c r="L1455" t="n">
        <v>29.25</v>
      </c>
      <c r="M1455" t="n">
        <v>1</v>
      </c>
      <c r="N1455" t="n">
        <v>112.77</v>
      </c>
      <c r="O1455" t="n">
        <v>43181.22</v>
      </c>
      <c r="P1455" t="n">
        <v>80.90000000000001</v>
      </c>
      <c r="Q1455" t="n">
        <v>202.81</v>
      </c>
      <c r="R1455" t="n">
        <v>18.63</v>
      </c>
      <c r="S1455" t="n">
        <v>13.89</v>
      </c>
      <c r="T1455" t="n">
        <v>697.52</v>
      </c>
      <c r="U1455" t="n">
        <v>0.75</v>
      </c>
      <c r="V1455" t="n">
        <v>0.76</v>
      </c>
      <c r="W1455" t="n">
        <v>0.64</v>
      </c>
      <c r="X1455" t="n">
        <v>0.03</v>
      </c>
      <c r="Y1455" t="n">
        <v>1</v>
      </c>
      <c r="Z1455" t="n">
        <v>10</v>
      </c>
    </row>
    <row r="1456">
      <c r="A1456" t="n">
        <v>114</v>
      </c>
      <c r="B1456" t="n">
        <v>145</v>
      </c>
      <c r="C1456" t="inlineStr">
        <is>
          <t xml:space="preserve">CONCLUIDO	</t>
        </is>
      </c>
      <c r="D1456" t="n">
        <v>12.2233</v>
      </c>
      <c r="E1456" t="n">
        <v>8.18</v>
      </c>
      <c r="F1456" t="n">
        <v>5.07</v>
      </c>
      <c r="G1456" t="n">
        <v>101.41</v>
      </c>
      <c r="H1456" t="n">
        <v>1.51</v>
      </c>
      <c r="I1456" t="n">
        <v>3</v>
      </c>
      <c r="J1456" t="n">
        <v>348.85</v>
      </c>
      <c r="K1456" t="n">
        <v>61.2</v>
      </c>
      <c r="L1456" t="n">
        <v>29.5</v>
      </c>
      <c r="M1456" t="n">
        <v>1</v>
      </c>
      <c r="N1456" t="n">
        <v>113.15</v>
      </c>
      <c r="O1456" t="n">
        <v>43259.02</v>
      </c>
      <c r="P1456" t="n">
        <v>81</v>
      </c>
      <c r="Q1456" t="n">
        <v>202.81</v>
      </c>
      <c r="R1456" t="n">
        <v>18.64</v>
      </c>
      <c r="S1456" t="n">
        <v>13.89</v>
      </c>
      <c r="T1456" t="n">
        <v>705.36</v>
      </c>
      <c r="U1456" t="n">
        <v>0.75</v>
      </c>
      <c r="V1456" t="n">
        <v>0.76</v>
      </c>
      <c r="W1456" t="n">
        <v>0.64</v>
      </c>
      <c r="X1456" t="n">
        <v>0.03</v>
      </c>
      <c r="Y1456" t="n">
        <v>1</v>
      </c>
      <c r="Z1456" t="n">
        <v>10</v>
      </c>
    </row>
    <row r="1457">
      <c r="A1457" t="n">
        <v>115</v>
      </c>
      <c r="B1457" t="n">
        <v>145</v>
      </c>
      <c r="C1457" t="inlineStr">
        <is>
          <t xml:space="preserve">CONCLUIDO	</t>
        </is>
      </c>
      <c r="D1457" t="n">
        <v>12.2237</v>
      </c>
      <c r="E1457" t="n">
        <v>8.18</v>
      </c>
      <c r="F1457" t="n">
        <v>5.07</v>
      </c>
      <c r="G1457" t="n">
        <v>101.4</v>
      </c>
      <c r="H1457" t="n">
        <v>1.52</v>
      </c>
      <c r="I1457" t="n">
        <v>3</v>
      </c>
      <c r="J1457" t="n">
        <v>349.48</v>
      </c>
      <c r="K1457" t="n">
        <v>61.2</v>
      </c>
      <c r="L1457" t="n">
        <v>29.75</v>
      </c>
      <c r="M1457" t="n">
        <v>1</v>
      </c>
      <c r="N1457" t="n">
        <v>113.53</v>
      </c>
      <c r="O1457" t="n">
        <v>43337.02</v>
      </c>
      <c r="P1457" t="n">
        <v>81.15000000000001</v>
      </c>
      <c r="Q1457" t="n">
        <v>202.81</v>
      </c>
      <c r="R1457" t="n">
        <v>18.62</v>
      </c>
      <c r="S1457" t="n">
        <v>13.89</v>
      </c>
      <c r="T1457" t="n">
        <v>696.24</v>
      </c>
      <c r="U1457" t="n">
        <v>0.75</v>
      </c>
      <c r="V1457" t="n">
        <v>0.76</v>
      </c>
      <c r="W1457" t="n">
        <v>0.64</v>
      </c>
      <c r="X1457" t="n">
        <v>0.03</v>
      </c>
      <c r="Y1457" t="n">
        <v>1</v>
      </c>
      <c r="Z1457" t="n">
        <v>10</v>
      </c>
    </row>
    <row r="1458">
      <c r="A1458" t="n">
        <v>116</v>
      </c>
      <c r="B1458" t="n">
        <v>145</v>
      </c>
      <c r="C1458" t="inlineStr">
        <is>
          <t xml:space="preserve">CONCLUIDO	</t>
        </is>
      </c>
      <c r="D1458" t="n">
        <v>12.2245</v>
      </c>
      <c r="E1458" t="n">
        <v>8.18</v>
      </c>
      <c r="F1458" t="n">
        <v>5.07</v>
      </c>
      <c r="G1458" t="n">
        <v>101.39</v>
      </c>
      <c r="H1458" t="n">
        <v>1.53</v>
      </c>
      <c r="I1458" t="n">
        <v>3</v>
      </c>
      <c r="J1458" t="n">
        <v>350.12</v>
      </c>
      <c r="K1458" t="n">
        <v>61.2</v>
      </c>
      <c r="L1458" t="n">
        <v>30</v>
      </c>
      <c r="M1458" t="n">
        <v>1</v>
      </c>
      <c r="N1458" t="n">
        <v>113.92</v>
      </c>
      <c r="O1458" t="n">
        <v>43415.22</v>
      </c>
      <c r="P1458" t="n">
        <v>81.27</v>
      </c>
      <c r="Q1458" t="n">
        <v>202.81</v>
      </c>
      <c r="R1458" t="n">
        <v>18.54</v>
      </c>
      <c r="S1458" t="n">
        <v>13.89</v>
      </c>
      <c r="T1458" t="n">
        <v>657.26</v>
      </c>
      <c r="U1458" t="n">
        <v>0.75</v>
      </c>
      <c r="V1458" t="n">
        <v>0.76</v>
      </c>
      <c r="W1458" t="n">
        <v>0.64</v>
      </c>
      <c r="X1458" t="n">
        <v>0.03</v>
      </c>
      <c r="Y1458" t="n">
        <v>1</v>
      </c>
      <c r="Z1458" t="n">
        <v>10</v>
      </c>
    </row>
    <row r="1459">
      <c r="A1459" t="n">
        <v>117</v>
      </c>
      <c r="B1459" t="n">
        <v>145</v>
      </c>
      <c r="C1459" t="inlineStr">
        <is>
          <t xml:space="preserve">CONCLUIDO	</t>
        </is>
      </c>
      <c r="D1459" t="n">
        <v>12.227</v>
      </c>
      <c r="E1459" t="n">
        <v>8.18</v>
      </c>
      <c r="F1459" t="n">
        <v>5.07</v>
      </c>
      <c r="G1459" t="n">
        <v>101.36</v>
      </c>
      <c r="H1459" t="n">
        <v>1.54</v>
      </c>
      <c r="I1459" t="n">
        <v>3</v>
      </c>
      <c r="J1459" t="n">
        <v>350.75</v>
      </c>
      <c r="K1459" t="n">
        <v>61.2</v>
      </c>
      <c r="L1459" t="n">
        <v>30.25</v>
      </c>
      <c r="M1459" t="n">
        <v>1</v>
      </c>
      <c r="N1459" t="n">
        <v>114.3</v>
      </c>
      <c r="O1459" t="n">
        <v>43493.63</v>
      </c>
      <c r="P1459" t="n">
        <v>81.3</v>
      </c>
      <c r="Q1459" t="n">
        <v>202.81</v>
      </c>
      <c r="R1459" t="n">
        <v>18.51</v>
      </c>
      <c r="S1459" t="n">
        <v>13.89</v>
      </c>
      <c r="T1459" t="n">
        <v>638.33</v>
      </c>
      <c r="U1459" t="n">
        <v>0.75</v>
      </c>
      <c r="V1459" t="n">
        <v>0.76</v>
      </c>
      <c r="W1459" t="n">
        <v>0.64</v>
      </c>
      <c r="X1459" t="n">
        <v>0.03</v>
      </c>
      <c r="Y1459" t="n">
        <v>1</v>
      </c>
      <c r="Z1459" t="n">
        <v>10</v>
      </c>
    </row>
    <row r="1460">
      <c r="A1460" t="n">
        <v>118</v>
      </c>
      <c r="B1460" t="n">
        <v>145</v>
      </c>
      <c r="C1460" t="inlineStr">
        <is>
          <t xml:space="preserve">CONCLUIDO	</t>
        </is>
      </c>
      <c r="D1460" t="n">
        <v>12.2291</v>
      </c>
      <c r="E1460" t="n">
        <v>8.18</v>
      </c>
      <c r="F1460" t="n">
        <v>5.07</v>
      </c>
      <c r="G1460" t="n">
        <v>101.33</v>
      </c>
      <c r="H1460" t="n">
        <v>1.55</v>
      </c>
      <c r="I1460" t="n">
        <v>3</v>
      </c>
      <c r="J1460" t="n">
        <v>351.39</v>
      </c>
      <c r="K1460" t="n">
        <v>61.2</v>
      </c>
      <c r="L1460" t="n">
        <v>30.5</v>
      </c>
      <c r="M1460" t="n">
        <v>1</v>
      </c>
      <c r="N1460" t="n">
        <v>114.69</v>
      </c>
      <c r="O1460" t="n">
        <v>43572.25</v>
      </c>
      <c r="P1460" t="n">
        <v>81.37</v>
      </c>
      <c r="Q1460" t="n">
        <v>202.81</v>
      </c>
      <c r="R1460" t="n">
        <v>18.46</v>
      </c>
      <c r="S1460" t="n">
        <v>13.89</v>
      </c>
      <c r="T1460" t="n">
        <v>617.2</v>
      </c>
      <c r="U1460" t="n">
        <v>0.75</v>
      </c>
      <c r="V1460" t="n">
        <v>0.76</v>
      </c>
      <c r="W1460" t="n">
        <v>0.64</v>
      </c>
      <c r="X1460" t="n">
        <v>0.03</v>
      </c>
      <c r="Y1460" t="n">
        <v>1</v>
      </c>
      <c r="Z1460" t="n">
        <v>10</v>
      </c>
    </row>
    <row r="1461">
      <c r="A1461" t="n">
        <v>119</v>
      </c>
      <c r="B1461" t="n">
        <v>145</v>
      </c>
      <c r="C1461" t="inlineStr">
        <is>
          <t xml:space="preserve">CONCLUIDO	</t>
        </is>
      </c>
      <c r="D1461" t="n">
        <v>12.227</v>
      </c>
      <c r="E1461" t="n">
        <v>8.18</v>
      </c>
      <c r="F1461" t="n">
        <v>5.07</v>
      </c>
      <c r="G1461" t="n">
        <v>101.36</v>
      </c>
      <c r="H1461" t="n">
        <v>1.56</v>
      </c>
      <c r="I1461" t="n">
        <v>3</v>
      </c>
      <c r="J1461" t="n">
        <v>352.03</v>
      </c>
      <c r="K1461" t="n">
        <v>61.2</v>
      </c>
      <c r="L1461" t="n">
        <v>30.75</v>
      </c>
      <c r="M1461" t="n">
        <v>1</v>
      </c>
      <c r="N1461" t="n">
        <v>115.08</v>
      </c>
      <c r="O1461" t="n">
        <v>43651.07</v>
      </c>
      <c r="P1461" t="n">
        <v>81.5</v>
      </c>
      <c r="Q1461" t="n">
        <v>202.81</v>
      </c>
      <c r="R1461" t="n">
        <v>18.48</v>
      </c>
      <c r="S1461" t="n">
        <v>13.89</v>
      </c>
      <c r="T1461" t="n">
        <v>625.72</v>
      </c>
      <c r="U1461" t="n">
        <v>0.75</v>
      </c>
      <c r="V1461" t="n">
        <v>0.76</v>
      </c>
      <c r="W1461" t="n">
        <v>0.64</v>
      </c>
      <c r="X1461" t="n">
        <v>0.03</v>
      </c>
      <c r="Y1461" t="n">
        <v>1</v>
      </c>
      <c r="Z1461" t="n">
        <v>10</v>
      </c>
    </row>
    <row r="1462">
      <c r="A1462" t="n">
        <v>120</v>
      </c>
      <c r="B1462" t="n">
        <v>145</v>
      </c>
      <c r="C1462" t="inlineStr">
        <is>
          <t xml:space="preserve">CONCLUIDO	</t>
        </is>
      </c>
      <c r="D1462" t="n">
        <v>12.2266</v>
      </c>
      <c r="E1462" t="n">
        <v>8.18</v>
      </c>
      <c r="F1462" t="n">
        <v>5.07</v>
      </c>
      <c r="G1462" t="n">
        <v>101.36</v>
      </c>
      <c r="H1462" t="n">
        <v>1.57</v>
      </c>
      <c r="I1462" t="n">
        <v>3</v>
      </c>
      <c r="J1462" t="n">
        <v>352.67</v>
      </c>
      <c r="K1462" t="n">
        <v>61.2</v>
      </c>
      <c r="L1462" t="n">
        <v>31</v>
      </c>
      <c r="M1462" t="n">
        <v>1</v>
      </c>
      <c r="N1462" t="n">
        <v>115.47</v>
      </c>
      <c r="O1462" t="n">
        <v>43730.1</v>
      </c>
      <c r="P1462" t="n">
        <v>81.59</v>
      </c>
      <c r="Q1462" t="n">
        <v>202.81</v>
      </c>
      <c r="R1462" t="n">
        <v>18.55</v>
      </c>
      <c r="S1462" t="n">
        <v>13.89</v>
      </c>
      <c r="T1462" t="n">
        <v>660.79</v>
      </c>
      <c r="U1462" t="n">
        <v>0.75</v>
      </c>
      <c r="V1462" t="n">
        <v>0.76</v>
      </c>
      <c r="W1462" t="n">
        <v>0.64</v>
      </c>
      <c r="X1462" t="n">
        <v>0.03</v>
      </c>
      <c r="Y1462" t="n">
        <v>1</v>
      </c>
      <c r="Z1462" t="n">
        <v>10</v>
      </c>
    </row>
    <row r="1463">
      <c r="A1463" t="n">
        <v>121</v>
      </c>
      <c r="B1463" t="n">
        <v>145</v>
      </c>
      <c r="C1463" t="inlineStr">
        <is>
          <t xml:space="preserve">CONCLUIDO	</t>
        </is>
      </c>
      <c r="D1463" t="n">
        <v>12.2283</v>
      </c>
      <c r="E1463" t="n">
        <v>8.18</v>
      </c>
      <c r="F1463" t="n">
        <v>5.07</v>
      </c>
      <c r="G1463" t="n">
        <v>101.34</v>
      </c>
      <c r="H1463" t="n">
        <v>1.58</v>
      </c>
      <c r="I1463" t="n">
        <v>3</v>
      </c>
      <c r="J1463" t="n">
        <v>353.31</v>
      </c>
      <c r="K1463" t="n">
        <v>61.2</v>
      </c>
      <c r="L1463" t="n">
        <v>31.25</v>
      </c>
      <c r="M1463" t="n">
        <v>1</v>
      </c>
      <c r="N1463" t="n">
        <v>115.86</v>
      </c>
      <c r="O1463" t="n">
        <v>43809.48</v>
      </c>
      <c r="P1463" t="n">
        <v>81.62</v>
      </c>
      <c r="Q1463" t="n">
        <v>202.81</v>
      </c>
      <c r="R1463" t="n">
        <v>18.5</v>
      </c>
      <c r="S1463" t="n">
        <v>13.89</v>
      </c>
      <c r="T1463" t="n">
        <v>636.54</v>
      </c>
      <c r="U1463" t="n">
        <v>0.75</v>
      </c>
      <c r="V1463" t="n">
        <v>0.76</v>
      </c>
      <c r="W1463" t="n">
        <v>0.64</v>
      </c>
      <c r="X1463" t="n">
        <v>0.03</v>
      </c>
      <c r="Y1463" t="n">
        <v>1</v>
      </c>
      <c r="Z1463" t="n">
        <v>10</v>
      </c>
    </row>
    <row r="1464">
      <c r="A1464" t="n">
        <v>122</v>
      </c>
      <c r="B1464" t="n">
        <v>145</v>
      </c>
      <c r="C1464" t="inlineStr">
        <is>
          <t xml:space="preserve">CONCLUIDO	</t>
        </is>
      </c>
      <c r="D1464" t="n">
        <v>12.2262</v>
      </c>
      <c r="E1464" t="n">
        <v>8.18</v>
      </c>
      <c r="F1464" t="n">
        <v>5.07</v>
      </c>
      <c r="G1464" t="n">
        <v>101.37</v>
      </c>
      <c r="H1464" t="n">
        <v>1.59</v>
      </c>
      <c r="I1464" t="n">
        <v>3</v>
      </c>
      <c r="J1464" t="n">
        <v>353.96</v>
      </c>
      <c r="K1464" t="n">
        <v>61.2</v>
      </c>
      <c r="L1464" t="n">
        <v>31.5</v>
      </c>
      <c r="M1464" t="n">
        <v>1</v>
      </c>
      <c r="N1464" t="n">
        <v>116.26</v>
      </c>
      <c r="O1464" t="n">
        <v>43888.94</v>
      </c>
      <c r="P1464" t="n">
        <v>81.97</v>
      </c>
      <c r="Q1464" t="n">
        <v>202.81</v>
      </c>
      <c r="R1464" t="n">
        <v>18.56</v>
      </c>
      <c r="S1464" t="n">
        <v>13.89</v>
      </c>
      <c r="T1464" t="n">
        <v>665.8200000000001</v>
      </c>
      <c r="U1464" t="n">
        <v>0.75</v>
      </c>
      <c r="V1464" t="n">
        <v>0.76</v>
      </c>
      <c r="W1464" t="n">
        <v>0.64</v>
      </c>
      <c r="X1464" t="n">
        <v>0.03</v>
      </c>
      <c r="Y1464" t="n">
        <v>1</v>
      </c>
      <c r="Z1464" t="n">
        <v>10</v>
      </c>
    </row>
    <row r="1465">
      <c r="A1465" t="n">
        <v>123</v>
      </c>
      <c r="B1465" t="n">
        <v>145</v>
      </c>
      <c r="C1465" t="inlineStr">
        <is>
          <t xml:space="preserve">CONCLUIDO	</t>
        </is>
      </c>
      <c r="D1465" t="n">
        <v>12.2249</v>
      </c>
      <c r="E1465" t="n">
        <v>8.18</v>
      </c>
      <c r="F1465" t="n">
        <v>5.07</v>
      </c>
      <c r="G1465" t="n">
        <v>101.38</v>
      </c>
      <c r="H1465" t="n">
        <v>1.6</v>
      </c>
      <c r="I1465" t="n">
        <v>3</v>
      </c>
      <c r="J1465" t="n">
        <v>354.6</v>
      </c>
      <c r="K1465" t="n">
        <v>61.2</v>
      </c>
      <c r="L1465" t="n">
        <v>31.75</v>
      </c>
      <c r="M1465" t="n">
        <v>1</v>
      </c>
      <c r="N1465" t="n">
        <v>116.65</v>
      </c>
      <c r="O1465" t="n">
        <v>43968.62</v>
      </c>
      <c r="P1465" t="n">
        <v>82.15000000000001</v>
      </c>
      <c r="Q1465" t="n">
        <v>202.81</v>
      </c>
      <c r="R1465" t="n">
        <v>18.58</v>
      </c>
      <c r="S1465" t="n">
        <v>13.89</v>
      </c>
      <c r="T1465" t="n">
        <v>673.3099999999999</v>
      </c>
      <c r="U1465" t="n">
        <v>0.75</v>
      </c>
      <c r="V1465" t="n">
        <v>0.76</v>
      </c>
      <c r="W1465" t="n">
        <v>0.64</v>
      </c>
      <c r="X1465" t="n">
        <v>0.03</v>
      </c>
      <c r="Y1465" t="n">
        <v>1</v>
      </c>
      <c r="Z1465" t="n">
        <v>10</v>
      </c>
    </row>
    <row r="1466">
      <c r="A1466" t="n">
        <v>124</v>
      </c>
      <c r="B1466" t="n">
        <v>145</v>
      </c>
      <c r="C1466" t="inlineStr">
        <is>
          <t xml:space="preserve">CONCLUIDO	</t>
        </is>
      </c>
      <c r="D1466" t="n">
        <v>12.2216</v>
      </c>
      <c r="E1466" t="n">
        <v>8.18</v>
      </c>
      <c r="F1466" t="n">
        <v>5.07</v>
      </c>
      <c r="G1466" t="n">
        <v>101.43</v>
      </c>
      <c r="H1466" t="n">
        <v>1.61</v>
      </c>
      <c r="I1466" t="n">
        <v>3</v>
      </c>
      <c r="J1466" t="n">
        <v>355.25</v>
      </c>
      <c r="K1466" t="n">
        <v>61.2</v>
      </c>
      <c r="L1466" t="n">
        <v>32</v>
      </c>
      <c r="M1466" t="n">
        <v>1</v>
      </c>
      <c r="N1466" t="n">
        <v>117.05</v>
      </c>
      <c r="O1466" t="n">
        <v>44048.52</v>
      </c>
      <c r="P1466" t="n">
        <v>82.26000000000001</v>
      </c>
      <c r="Q1466" t="n">
        <v>202.81</v>
      </c>
      <c r="R1466" t="n">
        <v>18.64</v>
      </c>
      <c r="S1466" t="n">
        <v>13.89</v>
      </c>
      <c r="T1466" t="n">
        <v>703.04</v>
      </c>
      <c r="U1466" t="n">
        <v>0.75</v>
      </c>
      <c r="V1466" t="n">
        <v>0.76</v>
      </c>
      <c r="W1466" t="n">
        <v>0.64</v>
      </c>
      <c r="X1466" t="n">
        <v>0.03</v>
      </c>
      <c r="Y1466" t="n">
        <v>1</v>
      </c>
      <c r="Z1466" t="n">
        <v>10</v>
      </c>
    </row>
    <row r="1467">
      <c r="A1467" t="n">
        <v>125</v>
      </c>
      <c r="B1467" t="n">
        <v>145</v>
      </c>
      <c r="C1467" t="inlineStr">
        <is>
          <t xml:space="preserve">CONCLUIDO	</t>
        </is>
      </c>
      <c r="D1467" t="n">
        <v>12.2204</v>
      </c>
      <c r="E1467" t="n">
        <v>8.18</v>
      </c>
      <c r="F1467" t="n">
        <v>5.07</v>
      </c>
      <c r="G1467" t="n">
        <v>101.44</v>
      </c>
      <c r="H1467" t="n">
        <v>1.62</v>
      </c>
      <c r="I1467" t="n">
        <v>3</v>
      </c>
      <c r="J1467" t="n">
        <v>355.9</v>
      </c>
      <c r="K1467" t="n">
        <v>61.2</v>
      </c>
      <c r="L1467" t="n">
        <v>32.25</v>
      </c>
      <c r="M1467" t="n">
        <v>1</v>
      </c>
      <c r="N1467" t="n">
        <v>117.45</v>
      </c>
      <c r="O1467" t="n">
        <v>44128.64</v>
      </c>
      <c r="P1467" t="n">
        <v>82.27</v>
      </c>
      <c r="Q1467" t="n">
        <v>202.81</v>
      </c>
      <c r="R1467" t="n">
        <v>18.62</v>
      </c>
      <c r="S1467" t="n">
        <v>13.89</v>
      </c>
      <c r="T1467" t="n">
        <v>695.75</v>
      </c>
      <c r="U1467" t="n">
        <v>0.75</v>
      </c>
      <c r="V1467" t="n">
        <v>0.76</v>
      </c>
      <c r="W1467" t="n">
        <v>0.64</v>
      </c>
      <c r="X1467" t="n">
        <v>0.03</v>
      </c>
      <c r="Y1467" t="n">
        <v>1</v>
      </c>
      <c r="Z1467" t="n">
        <v>10</v>
      </c>
    </row>
    <row r="1468">
      <c r="A1468" t="n">
        <v>126</v>
      </c>
      <c r="B1468" t="n">
        <v>145</v>
      </c>
      <c r="C1468" t="inlineStr">
        <is>
          <t xml:space="preserve">CONCLUIDO	</t>
        </is>
      </c>
      <c r="D1468" t="n">
        <v>12.2266</v>
      </c>
      <c r="E1468" t="n">
        <v>8.18</v>
      </c>
      <c r="F1468" t="n">
        <v>5.07</v>
      </c>
      <c r="G1468" t="n">
        <v>101.36</v>
      </c>
      <c r="H1468" t="n">
        <v>1.63</v>
      </c>
      <c r="I1468" t="n">
        <v>3</v>
      </c>
      <c r="J1468" t="n">
        <v>356.55</v>
      </c>
      <c r="K1468" t="n">
        <v>61.2</v>
      </c>
      <c r="L1468" t="n">
        <v>32.5</v>
      </c>
      <c r="M1468" t="n">
        <v>1</v>
      </c>
      <c r="N1468" t="n">
        <v>117.85</v>
      </c>
      <c r="O1468" t="n">
        <v>44208.97</v>
      </c>
      <c r="P1468" t="n">
        <v>82.14</v>
      </c>
      <c r="Q1468" t="n">
        <v>202.81</v>
      </c>
      <c r="R1468" t="n">
        <v>18.53</v>
      </c>
      <c r="S1468" t="n">
        <v>13.89</v>
      </c>
      <c r="T1468" t="n">
        <v>649.27</v>
      </c>
      <c r="U1468" t="n">
        <v>0.75</v>
      </c>
      <c r="V1468" t="n">
        <v>0.76</v>
      </c>
      <c r="W1468" t="n">
        <v>0.64</v>
      </c>
      <c r="X1468" t="n">
        <v>0.03</v>
      </c>
      <c r="Y1468" t="n">
        <v>1</v>
      </c>
      <c r="Z1468" t="n">
        <v>10</v>
      </c>
    </row>
    <row r="1469">
      <c r="A1469" t="n">
        <v>127</v>
      </c>
      <c r="B1469" t="n">
        <v>145</v>
      </c>
      <c r="C1469" t="inlineStr">
        <is>
          <t xml:space="preserve">CONCLUIDO	</t>
        </is>
      </c>
      <c r="D1469" t="n">
        <v>12.2266</v>
      </c>
      <c r="E1469" t="n">
        <v>8.18</v>
      </c>
      <c r="F1469" t="n">
        <v>5.07</v>
      </c>
      <c r="G1469" t="n">
        <v>101.36</v>
      </c>
      <c r="H1469" t="n">
        <v>1.63</v>
      </c>
      <c r="I1469" t="n">
        <v>3</v>
      </c>
      <c r="J1469" t="n">
        <v>357.2</v>
      </c>
      <c r="K1469" t="n">
        <v>61.2</v>
      </c>
      <c r="L1469" t="n">
        <v>32.75</v>
      </c>
      <c r="M1469" t="n">
        <v>1</v>
      </c>
      <c r="N1469" t="n">
        <v>118.26</v>
      </c>
      <c r="O1469" t="n">
        <v>44289.53</v>
      </c>
      <c r="P1469" t="n">
        <v>82.31999999999999</v>
      </c>
      <c r="Q1469" t="n">
        <v>202.81</v>
      </c>
      <c r="R1469" t="n">
        <v>18.57</v>
      </c>
      <c r="S1469" t="n">
        <v>13.89</v>
      </c>
      <c r="T1469" t="n">
        <v>669.4299999999999</v>
      </c>
      <c r="U1469" t="n">
        <v>0.75</v>
      </c>
      <c r="V1469" t="n">
        <v>0.76</v>
      </c>
      <c r="W1469" t="n">
        <v>0.64</v>
      </c>
      <c r="X1469" t="n">
        <v>0.03</v>
      </c>
      <c r="Y1469" t="n">
        <v>1</v>
      </c>
      <c r="Z1469" t="n">
        <v>10</v>
      </c>
    </row>
    <row r="1470">
      <c r="A1470" t="n">
        <v>128</v>
      </c>
      <c r="B1470" t="n">
        <v>145</v>
      </c>
      <c r="C1470" t="inlineStr">
        <is>
          <t xml:space="preserve">CONCLUIDO	</t>
        </is>
      </c>
      <c r="D1470" t="n">
        <v>12.2233</v>
      </c>
      <c r="E1470" t="n">
        <v>8.18</v>
      </c>
      <c r="F1470" t="n">
        <v>5.07</v>
      </c>
      <c r="G1470" t="n">
        <v>101.41</v>
      </c>
      <c r="H1470" t="n">
        <v>1.64</v>
      </c>
      <c r="I1470" t="n">
        <v>3</v>
      </c>
      <c r="J1470" t="n">
        <v>357.86</v>
      </c>
      <c r="K1470" t="n">
        <v>61.2</v>
      </c>
      <c r="L1470" t="n">
        <v>33</v>
      </c>
      <c r="M1470" t="n">
        <v>1</v>
      </c>
      <c r="N1470" t="n">
        <v>118.66</v>
      </c>
      <c r="O1470" t="n">
        <v>44370.32</v>
      </c>
      <c r="P1470" t="n">
        <v>82.45</v>
      </c>
      <c r="Q1470" t="n">
        <v>202.81</v>
      </c>
      <c r="R1470" t="n">
        <v>18.65</v>
      </c>
      <c r="S1470" t="n">
        <v>13.89</v>
      </c>
      <c r="T1470" t="n">
        <v>708.41</v>
      </c>
      <c r="U1470" t="n">
        <v>0.74</v>
      </c>
      <c r="V1470" t="n">
        <v>0.76</v>
      </c>
      <c r="W1470" t="n">
        <v>0.64</v>
      </c>
      <c r="X1470" t="n">
        <v>0.03</v>
      </c>
      <c r="Y1470" t="n">
        <v>1</v>
      </c>
      <c r="Z1470" t="n">
        <v>10</v>
      </c>
    </row>
    <row r="1471">
      <c r="A1471" t="n">
        <v>129</v>
      </c>
      <c r="B1471" t="n">
        <v>145</v>
      </c>
      <c r="C1471" t="inlineStr">
        <is>
          <t xml:space="preserve">CONCLUIDO	</t>
        </is>
      </c>
      <c r="D1471" t="n">
        <v>12.2191</v>
      </c>
      <c r="E1471" t="n">
        <v>8.18</v>
      </c>
      <c r="F1471" t="n">
        <v>5.07</v>
      </c>
      <c r="G1471" t="n">
        <v>101.46</v>
      </c>
      <c r="H1471" t="n">
        <v>1.65</v>
      </c>
      <c r="I1471" t="n">
        <v>3</v>
      </c>
      <c r="J1471" t="n">
        <v>358.52</v>
      </c>
      <c r="K1471" t="n">
        <v>61.2</v>
      </c>
      <c r="L1471" t="n">
        <v>33.25</v>
      </c>
      <c r="M1471" t="n">
        <v>1</v>
      </c>
      <c r="N1471" t="n">
        <v>119.07</v>
      </c>
      <c r="O1471" t="n">
        <v>44451.33</v>
      </c>
      <c r="P1471" t="n">
        <v>82.5</v>
      </c>
      <c r="Q1471" t="n">
        <v>202.81</v>
      </c>
      <c r="R1471" t="n">
        <v>18.7</v>
      </c>
      <c r="S1471" t="n">
        <v>13.89</v>
      </c>
      <c r="T1471" t="n">
        <v>732.66</v>
      </c>
      <c r="U1471" t="n">
        <v>0.74</v>
      </c>
      <c r="V1471" t="n">
        <v>0.76</v>
      </c>
      <c r="W1471" t="n">
        <v>0.64</v>
      </c>
      <c r="X1471" t="n">
        <v>0.04</v>
      </c>
      <c r="Y1471" t="n">
        <v>1</v>
      </c>
      <c r="Z1471" t="n">
        <v>10</v>
      </c>
    </row>
    <row r="1472">
      <c r="A1472" t="n">
        <v>130</v>
      </c>
      <c r="B1472" t="n">
        <v>145</v>
      </c>
      <c r="C1472" t="inlineStr">
        <is>
          <t xml:space="preserve">CONCLUIDO	</t>
        </is>
      </c>
      <c r="D1472" t="n">
        <v>12.2162</v>
      </c>
      <c r="E1472" t="n">
        <v>8.19</v>
      </c>
      <c r="F1472" t="n">
        <v>5.08</v>
      </c>
      <c r="G1472" t="n">
        <v>101.5</v>
      </c>
      <c r="H1472" t="n">
        <v>1.66</v>
      </c>
      <c r="I1472" t="n">
        <v>3</v>
      </c>
      <c r="J1472" t="n">
        <v>359.17</v>
      </c>
      <c r="K1472" t="n">
        <v>61.2</v>
      </c>
      <c r="L1472" t="n">
        <v>33.5</v>
      </c>
      <c r="M1472" t="n">
        <v>1</v>
      </c>
      <c r="N1472" t="n">
        <v>119.48</v>
      </c>
      <c r="O1472" t="n">
        <v>44532.57</v>
      </c>
      <c r="P1472" t="n">
        <v>82.59999999999999</v>
      </c>
      <c r="Q1472" t="n">
        <v>202.81</v>
      </c>
      <c r="R1472" t="n">
        <v>18.73</v>
      </c>
      <c r="S1472" t="n">
        <v>13.89</v>
      </c>
      <c r="T1472" t="n">
        <v>747.39</v>
      </c>
      <c r="U1472" t="n">
        <v>0.74</v>
      </c>
      <c r="V1472" t="n">
        <v>0.76</v>
      </c>
      <c r="W1472" t="n">
        <v>0.64</v>
      </c>
      <c r="X1472" t="n">
        <v>0.04</v>
      </c>
      <c r="Y1472" t="n">
        <v>1</v>
      </c>
      <c r="Z1472" t="n">
        <v>10</v>
      </c>
    </row>
    <row r="1473">
      <c r="A1473" t="n">
        <v>131</v>
      </c>
      <c r="B1473" t="n">
        <v>145</v>
      </c>
      <c r="C1473" t="inlineStr">
        <is>
          <t xml:space="preserve">CONCLUIDO	</t>
        </is>
      </c>
      <c r="D1473" t="n">
        <v>12.222</v>
      </c>
      <c r="E1473" t="n">
        <v>8.18</v>
      </c>
      <c r="F1473" t="n">
        <v>5.07</v>
      </c>
      <c r="G1473" t="n">
        <v>101.42</v>
      </c>
      <c r="H1473" t="n">
        <v>1.67</v>
      </c>
      <c r="I1473" t="n">
        <v>3</v>
      </c>
      <c r="J1473" t="n">
        <v>359.84</v>
      </c>
      <c r="K1473" t="n">
        <v>61.2</v>
      </c>
      <c r="L1473" t="n">
        <v>33.75</v>
      </c>
      <c r="M1473" t="n">
        <v>1</v>
      </c>
      <c r="N1473" t="n">
        <v>119.89</v>
      </c>
      <c r="O1473" t="n">
        <v>44614.04</v>
      </c>
      <c r="P1473" t="n">
        <v>82.61</v>
      </c>
      <c r="Q1473" t="n">
        <v>202.81</v>
      </c>
      <c r="R1473" t="n">
        <v>18.63</v>
      </c>
      <c r="S1473" t="n">
        <v>13.89</v>
      </c>
      <c r="T1473" t="n">
        <v>700.46</v>
      </c>
      <c r="U1473" t="n">
        <v>0.75</v>
      </c>
      <c r="V1473" t="n">
        <v>0.76</v>
      </c>
      <c r="W1473" t="n">
        <v>0.64</v>
      </c>
      <c r="X1473" t="n">
        <v>0.03</v>
      </c>
      <c r="Y1473" t="n">
        <v>1</v>
      </c>
      <c r="Z1473" t="n">
        <v>10</v>
      </c>
    </row>
    <row r="1474">
      <c r="A1474" t="n">
        <v>132</v>
      </c>
      <c r="B1474" t="n">
        <v>145</v>
      </c>
      <c r="C1474" t="inlineStr">
        <is>
          <t xml:space="preserve">CONCLUIDO	</t>
        </is>
      </c>
      <c r="D1474" t="n">
        <v>12.222</v>
      </c>
      <c r="E1474" t="n">
        <v>8.18</v>
      </c>
      <c r="F1474" t="n">
        <v>5.07</v>
      </c>
      <c r="G1474" t="n">
        <v>101.42</v>
      </c>
      <c r="H1474" t="n">
        <v>1.68</v>
      </c>
      <c r="I1474" t="n">
        <v>3</v>
      </c>
      <c r="J1474" t="n">
        <v>360.5</v>
      </c>
      <c r="K1474" t="n">
        <v>61.2</v>
      </c>
      <c r="L1474" t="n">
        <v>34</v>
      </c>
      <c r="M1474" t="n">
        <v>1</v>
      </c>
      <c r="N1474" t="n">
        <v>120.3</v>
      </c>
      <c r="O1474" t="n">
        <v>44695.75</v>
      </c>
      <c r="P1474" t="n">
        <v>82.73</v>
      </c>
      <c r="Q1474" t="n">
        <v>202.81</v>
      </c>
      <c r="R1474" t="n">
        <v>18.61</v>
      </c>
      <c r="S1474" t="n">
        <v>13.89</v>
      </c>
      <c r="T1474" t="n">
        <v>687.48</v>
      </c>
      <c r="U1474" t="n">
        <v>0.75</v>
      </c>
      <c r="V1474" t="n">
        <v>0.76</v>
      </c>
      <c r="W1474" t="n">
        <v>0.64</v>
      </c>
      <c r="X1474" t="n">
        <v>0.03</v>
      </c>
      <c r="Y1474" t="n">
        <v>1</v>
      </c>
      <c r="Z1474" t="n">
        <v>10</v>
      </c>
    </row>
    <row r="1475">
      <c r="A1475" t="n">
        <v>133</v>
      </c>
      <c r="B1475" t="n">
        <v>145</v>
      </c>
      <c r="C1475" t="inlineStr">
        <is>
          <t xml:space="preserve">CONCLUIDO	</t>
        </is>
      </c>
      <c r="D1475" t="n">
        <v>12.222</v>
      </c>
      <c r="E1475" t="n">
        <v>8.18</v>
      </c>
      <c r="F1475" t="n">
        <v>5.07</v>
      </c>
      <c r="G1475" t="n">
        <v>101.42</v>
      </c>
      <c r="H1475" t="n">
        <v>1.69</v>
      </c>
      <c r="I1475" t="n">
        <v>3</v>
      </c>
      <c r="J1475" t="n">
        <v>361.16</v>
      </c>
      <c r="K1475" t="n">
        <v>61.2</v>
      </c>
      <c r="L1475" t="n">
        <v>34.25</v>
      </c>
      <c r="M1475" t="n">
        <v>1</v>
      </c>
      <c r="N1475" t="n">
        <v>120.71</v>
      </c>
      <c r="O1475" t="n">
        <v>44777.68</v>
      </c>
      <c r="P1475" t="n">
        <v>82.77</v>
      </c>
      <c r="Q1475" t="n">
        <v>202.81</v>
      </c>
      <c r="R1475" t="n">
        <v>18.63</v>
      </c>
      <c r="S1475" t="n">
        <v>13.89</v>
      </c>
      <c r="T1475" t="n">
        <v>700.62</v>
      </c>
      <c r="U1475" t="n">
        <v>0.75</v>
      </c>
      <c r="V1475" t="n">
        <v>0.76</v>
      </c>
      <c r="W1475" t="n">
        <v>0.64</v>
      </c>
      <c r="X1475" t="n">
        <v>0.03</v>
      </c>
      <c r="Y1475" t="n">
        <v>1</v>
      </c>
      <c r="Z1475" t="n">
        <v>10</v>
      </c>
    </row>
    <row r="1476">
      <c r="A1476" t="n">
        <v>134</v>
      </c>
      <c r="B1476" t="n">
        <v>145</v>
      </c>
      <c r="C1476" t="inlineStr">
        <is>
          <t xml:space="preserve">CONCLUIDO	</t>
        </is>
      </c>
      <c r="D1476" t="n">
        <v>12.2195</v>
      </c>
      <c r="E1476" t="n">
        <v>8.18</v>
      </c>
      <c r="F1476" t="n">
        <v>5.07</v>
      </c>
      <c r="G1476" t="n">
        <v>101.46</v>
      </c>
      <c r="H1476" t="n">
        <v>1.7</v>
      </c>
      <c r="I1476" t="n">
        <v>3</v>
      </c>
      <c r="J1476" t="n">
        <v>361.83</v>
      </c>
      <c r="K1476" t="n">
        <v>61.2</v>
      </c>
      <c r="L1476" t="n">
        <v>34.5</v>
      </c>
      <c r="M1476" t="n">
        <v>1</v>
      </c>
      <c r="N1476" t="n">
        <v>121.13</v>
      </c>
      <c r="O1476" t="n">
        <v>44859.98</v>
      </c>
      <c r="P1476" t="n">
        <v>82.81999999999999</v>
      </c>
      <c r="Q1476" t="n">
        <v>202.81</v>
      </c>
      <c r="R1476" t="n">
        <v>18.69</v>
      </c>
      <c r="S1476" t="n">
        <v>13.89</v>
      </c>
      <c r="T1476" t="n">
        <v>728.17</v>
      </c>
      <c r="U1476" t="n">
        <v>0.74</v>
      </c>
      <c r="V1476" t="n">
        <v>0.76</v>
      </c>
      <c r="W1476" t="n">
        <v>0.64</v>
      </c>
      <c r="X1476" t="n">
        <v>0.03</v>
      </c>
      <c r="Y1476" t="n">
        <v>1</v>
      </c>
      <c r="Z1476" t="n">
        <v>10</v>
      </c>
    </row>
    <row r="1477">
      <c r="A1477" t="n">
        <v>135</v>
      </c>
      <c r="B1477" t="n">
        <v>145</v>
      </c>
      <c r="C1477" t="inlineStr">
        <is>
          <t xml:space="preserve">CONCLUIDO	</t>
        </is>
      </c>
      <c r="D1477" t="n">
        <v>12.2204</v>
      </c>
      <c r="E1477" t="n">
        <v>8.18</v>
      </c>
      <c r="F1477" t="n">
        <v>5.07</v>
      </c>
      <c r="G1477" t="n">
        <v>101.44</v>
      </c>
      <c r="H1477" t="n">
        <v>1.71</v>
      </c>
      <c r="I1477" t="n">
        <v>3</v>
      </c>
      <c r="J1477" t="n">
        <v>362.5</v>
      </c>
      <c r="K1477" t="n">
        <v>61.2</v>
      </c>
      <c r="L1477" t="n">
        <v>34.75</v>
      </c>
      <c r="M1477" t="n">
        <v>1</v>
      </c>
      <c r="N1477" t="n">
        <v>121.55</v>
      </c>
      <c r="O1477" t="n">
        <v>44942.4</v>
      </c>
      <c r="P1477" t="n">
        <v>82.87</v>
      </c>
      <c r="Q1477" t="n">
        <v>202.81</v>
      </c>
      <c r="R1477" t="n">
        <v>18.68</v>
      </c>
      <c r="S1477" t="n">
        <v>13.89</v>
      </c>
      <c r="T1477" t="n">
        <v>723.3200000000001</v>
      </c>
      <c r="U1477" t="n">
        <v>0.74</v>
      </c>
      <c r="V1477" t="n">
        <v>0.76</v>
      </c>
      <c r="W1477" t="n">
        <v>0.64</v>
      </c>
      <c r="X1477" t="n">
        <v>0.03</v>
      </c>
      <c r="Y1477" t="n">
        <v>1</v>
      </c>
      <c r="Z1477" t="n">
        <v>10</v>
      </c>
    </row>
    <row r="1478">
      <c r="A1478" t="n">
        <v>136</v>
      </c>
      <c r="B1478" t="n">
        <v>145</v>
      </c>
      <c r="C1478" t="inlineStr">
        <is>
          <t xml:space="preserve">CONCLUIDO	</t>
        </is>
      </c>
      <c r="D1478" t="n">
        <v>12.2245</v>
      </c>
      <c r="E1478" t="n">
        <v>8.18</v>
      </c>
      <c r="F1478" t="n">
        <v>5.07</v>
      </c>
      <c r="G1478" t="n">
        <v>101.39</v>
      </c>
      <c r="H1478" t="n">
        <v>1.72</v>
      </c>
      <c r="I1478" t="n">
        <v>3</v>
      </c>
      <c r="J1478" t="n">
        <v>363.17</v>
      </c>
      <c r="K1478" t="n">
        <v>61.2</v>
      </c>
      <c r="L1478" t="n">
        <v>35</v>
      </c>
      <c r="M1478" t="n">
        <v>1</v>
      </c>
      <c r="N1478" t="n">
        <v>121.97</v>
      </c>
      <c r="O1478" t="n">
        <v>45025.06</v>
      </c>
      <c r="P1478" t="n">
        <v>82.86</v>
      </c>
      <c r="Q1478" t="n">
        <v>202.81</v>
      </c>
      <c r="R1478" t="n">
        <v>18.6</v>
      </c>
      <c r="S1478" t="n">
        <v>13.89</v>
      </c>
      <c r="T1478" t="n">
        <v>685.39</v>
      </c>
      <c r="U1478" t="n">
        <v>0.75</v>
      </c>
      <c r="V1478" t="n">
        <v>0.76</v>
      </c>
      <c r="W1478" t="n">
        <v>0.64</v>
      </c>
      <c r="X1478" t="n">
        <v>0.03</v>
      </c>
      <c r="Y1478" t="n">
        <v>1</v>
      </c>
      <c r="Z1478" t="n">
        <v>10</v>
      </c>
    </row>
    <row r="1479">
      <c r="A1479" t="n">
        <v>137</v>
      </c>
      <c r="B1479" t="n">
        <v>145</v>
      </c>
      <c r="C1479" t="inlineStr">
        <is>
          <t xml:space="preserve">CONCLUIDO	</t>
        </is>
      </c>
      <c r="D1479" t="n">
        <v>12.2216</v>
      </c>
      <c r="E1479" t="n">
        <v>8.18</v>
      </c>
      <c r="F1479" t="n">
        <v>5.07</v>
      </c>
      <c r="G1479" t="n">
        <v>101.43</v>
      </c>
      <c r="H1479" t="n">
        <v>1.73</v>
      </c>
      <c r="I1479" t="n">
        <v>3</v>
      </c>
      <c r="J1479" t="n">
        <v>363.84</v>
      </c>
      <c r="K1479" t="n">
        <v>61.2</v>
      </c>
      <c r="L1479" t="n">
        <v>35.25</v>
      </c>
      <c r="M1479" t="n">
        <v>1</v>
      </c>
      <c r="N1479" t="n">
        <v>122.39</v>
      </c>
      <c r="O1479" t="n">
        <v>45107.96</v>
      </c>
      <c r="P1479" t="n">
        <v>82.89</v>
      </c>
      <c r="Q1479" t="n">
        <v>202.81</v>
      </c>
      <c r="R1479" t="n">
        <v>18.64</v>
      </c>
      <c r="S1479" t="n">
        <v>13.89</v>
      </c>
      <c r="T1479" t="n">
        <v>705.6799999999999</v>
      </c>
      <c r="U1479" t="n">
        <v>0.75</v>
      </c>
      <c r="V1479" t="n">
        <v>0.76</v>
      </c>
      <c r="W1479" t="n">
        <v>0.64</v>
      </c>
      <c r="X1479" t="n">
        <v>0.03</v>
      </c>
      <c r="Y1479" t="n">
        <v>1</v>
      </c>
      <c r="Z1479" t="n">
        <v>10</v>
      </c>
    </row>
    <row r="1480">
      <c r="A1480" t="n">
        <v>138</v>
      </c>
      <c r="B1480" t="n">
        <v>145</v>
      </c>
      <c r="C1480" t="inlineStr">
        <is>
          <t xml:space="preserve">CONCLUIDO	</t>
        </is>
      </c>
      <c r="D1480" t="n">
        <v>12.2195</v>
      </c>
      <c r="E1480" t="n">
        <v>8.18</v>
      </c>
      <c r="F1480" t="n">
        <v>5.07</v>
      </c>
      <c r="G1480" t="n">
        <v>101.46</v>
      </c>
      <c r="H1480" t="n">
        <v>1.74</v>
      </c>
      <c r="I1480" t="n">
        <v>3</v>
      </c>
      <c r="J1480" t="n">
        <v>364.51</v>
      </c>
      <c r="K1480" t="n">
        <v>61.2</v>
      </c>
      <c r="L1480" t="n">
        <v>35.5</v>
      </c>
      <c r="M1480" t="n">
        <v>1</v>
      </c>
      <c r="N1480" t="n">
        <v>122.82</v>
      </c>
      <c r="O1480" t="n">
        <v>45191.1</v>
      </c>
      <c r="P1480" t="n">
        <v>82.89</v>
      </c>
      <c r="Q1480" t="n">
        <v>202.81</v>
      </c>
      <c r="R1480" t="n">
        <v>18.68</v>
      </c>
      <c r="S1480" t="n">
        <v>13.89</v>
      </c>
      <c r="T1480" t="n">
        <v>725.28</v>
      </c>
      <c r="U1480" t="n">
        <v>0.74</v>
      </c>
      <c r="V1480" t="n">
        <v>0.76</v>
      </c>
      <c r="W1480" t="n">
        <v>0.64</v>
      </c>
      <c r="X1480" t="n">
        <v>0.03</v>
      </c>
      <c r="Y1480" t="n">
        <v>1</v>
      </c>
      <c r="Z1480" t="n">
        <v>10</v>
      </c>
    </row>
    <row r="1481">
      <c r="A1481" t="n">
        <v>139</v>
      </c>
      <c r="B1481" t="n">
        <v>145</v>
      </c>
      <c r="C1481" t="inlineStr">
        <is>
          <t xml:space="preserve">CONCLUIDO	</t>
        </is>
      </c>
      <c r="D1481" t="n">
        <v>12.2154</v>
      </c>
      <c r="E1481" t="n">
        <v>8.19</v>
      </c>
      <c r="F1481" t="n">
        <v>5.08</v>
      </c>
      <c r="G1481" t="n">
        <v>101.51</v>
      </c>
      <c r="H1481" t="n">
        <v>1.75</v>
      </c>
      <c r="I1481" t="n">
        <v>3</v>
      </c>
      <c r="J1481" t="n">
        <v>365.19</v>
      </c>
      <c r="K1481" t="n">
        <v>61.2</v>
      </c>
      <c r="L1481" t="n">
        <v>35.75</v>
      </c>
      <c r="M1481" t="n">
        <v>1</v>
      </c>
      <c r="N1481" t="n">
        <v>123.24</v>
      </c>
      <c r="O1481" t="n">
        <v>45274.49</v>
      </c>
      <c r="P1481" t="n">
        <v>83.06</v>
      </c>
      <c r="Q1481" t="n">
        <v>202.83</v>
      </c>
      <c r="R1481" t="n">
        <v>18.77</v>
      </c>
      <c r="S1481" t="n">
        <v>13.89</v>
      </c>
      <c r="T1481" t="n">
        <v>771.55</v>
      </c>
      <c r="U1481" t="n">
        <v>0.74</v>
      </c>
      <c r="V1481" t="n">
        <v>0.76</v>
      </c>
      <c r="W1481" t="n">
        <v>0.64</v>
      </c>
      <c r="X1481" t="n">
        <v>0.04</v>
      </c>
      <c r="Y1481" t="n">
        <v>1</v>
      </c>
      <c r="Z1481" t="n">
        <v>10</v>
      </c>
    </row>
    <row r="1482">
      <c r="A1482" t="n">
        <v>140</v>
      </c>
      <c r="B1482" t="n">
        <v>145</v>
      </c>
      <c r="C1482" t="inlineStr">
        <is>
          <t xml:space="preserve">CONCLUIDO	</t>
        </is>
      </c>
      <c r="D1482" t="n">
        <v>12.222</v>
      </c>
      <c r="E1482" t="n">
        <v>8.18</v>
      </c>
      <c r="F1482" t="n">
        <v>5.07</v>
      </c>
      <c r="G1482" t="n">
        <v>101.42</v>
      </c>
      <c r="H1482" t="n">
        <v>1.75</v>
      </c>
      <c r="I1482" t="n">
        <v>3</v>
      </c>
      <c r="J1482" t="n">
        <v>365.87</v>
      </c>
      <c r="K1482" t="n">
        <v>61.2</v>
      </c>
      <c r="L1482" t="n">
        <v>36</v>
      </c>
      <c r="M1482" t="n">
        <v>1</v>
      </c>
      <c r="N1482" t="n">
        <v>123.67</v>
      </c>
      <c r="O1482" t="n">
        <v>45358.13</v>
      </c>
      <c r="P1482" t="n">
        <v>82.95</v>
      </c>
      <c r="Q1482" t="n">
        <v>202.81</v>
      </c>
      <c r="R1482" t="n">
        <v>18.67</v>
      </c>
      <c r="S1482" t="n">
        <v>13.89</v>
      </c>
      <c r="T1482" t="n">
        <v>718.34</v>
      </c>
      <c r="U1482" t="n">
        <v>0.74</v>
      </c>
      <c r="V1482" t="n">
        <v>0.76</v>
      </c>
      <c r="W1482" t="n">
        <v>0.64</v>
      </c>
      <c r="X1482" t="n">
        <v>0.03</v>
      </c>
      <c r="Y1482" t="n">
        <v>1</v>
      </c>
      <c r="Z1482" t="n">
        <v>10</v>
      </c>
    </row>
    <row r="1483">
      <c r="A1483" t="n">
        <v>141</v>
      </c>
      <c r="B1483" t="n">
        <v>145</v>
      </c>
      <c r="C1483" t="inlineStr">
        <is>
          <t xml:space="preserve">CONCLUIDO	</t>
        </is>
      </c>
      <c r="D1483" t="n">
        <v>12.2183</v>
      </c>
      <c r="E1483" t="n">
        <v>8.18</v>
      </c>
      <c r="F1483" t="n">
        <v>5.07</v>
      </c>
      <c r="G1483" t="n">
        <v>101.47</v>
      </c>
      <c r="H1483" t="n">
        <v>1.76</v>
      </c>
      <c r="I1483" t="n">
        <v>3</v>
      </c>
      <c r="J1483" t="n">
        <v>366.55</v>
      </c>
      <c r="K1483" t="n">
        <v>61.2</v>
      </c>
      <c r="L1483" t="n">
        <v>36.25</v>
      </c>
      <c r="M1483" t="n">
        <v>1</v>
      </c>
      <c r="N1483" t="n">
        <v>124.1</v>
      </c>
      <c r="O1483" t="n">
        <v>45442.03</v>
      </c>
      <c r="P1483" t="n">
        <v>83.05</v>
      </c>
      <c r="Q1483" t="n">
        <v>202.81</v>
      </c>
      <c r="R1483" t="n">
        <v>18.73</v>
      </c>
      <c r="S1483" t="n">
        <v>13.89</v>
      </c>
      <c r="T1483" t="n">
        <v>751.61</v>
      </c>
      <c r="U1483" t="n">
        <v>0.74</v>
      </c>
      <c r="V1483" t="n">
        <v>0.76</v>
      </c>
      <c r="W1483" t="n">
        <v>0.64</v>
      </c>
      <c r="X1483" t="n">
        <v>0.04</v>
      </c>
      <c r="Y1483" t="n">
        <v>1</v>
      </c>
      <c r="Z1483" t="n">
        <v>10</v>
      </c>
    </row>
    <row r="1484">
      <c r="A1484" t="n">
        <v>142</v>
      </c>
      <c r="B1484" t="n">
        <v>145</v>
      </c>
      <c r="C1484" t="inlineStr">
        <is>
          <t xml:space="preserve">CONCLUIDO	</t>
        </is>
      </c>
      <c r="D1484" t="n">
        <v>12.2171</v>
      </c>
      <c r="E1484" t="n">
        <v>8.19</v>
      </c>
      <c r="F1484" t="n">
        <v>5.07</v>
      </c>
      <c r="G1484" t="n">
        <v>101.49</v>
      </c>
      <c r="H1484" t="n">
        <v>1.77</v>
      </c>
      <c r="I1484" t="n">
        <v>3</v>
      </c>
      <c r="J1484" t="n">
        <v>367.23</v>
      </c>
      <c r="K1484" t="n">
        <v>61.2</v>
      </c>
      <c r="L1484" t="n">
        <v>36.5</v>
      </c>
      <c r="M1484" t="n">
        <v>1</v>
      </c>
      <c r="N1484" t="n">
        <v>124.53</v>
      </c>
      <c r="O1484" t="n">
        <v>45526.17</v>
      </c>
      <c r="P1484" t="n">
        <v>83.13</v>
      </c>
      <c r="Q1484" t="n">
        <v>202.81</v>
      </c>
      <c r="R1484" t="n">
        <v>18.79</v>
      </c>
      <c r="S1484" t="n">
        <v>13.89</v>
      </c>
      <c r="T1484" t="n">
        <v>782.27</v>
      </c>
      <c r="U1484" t="n">
        <v>0.74</v>
      </c>
      <c r="V1484" t="n">
        <v>0.76</v>
      </c>
      <c r="W1484" t="n">
        <v>0.64</v>
      </c>
      <c r="X1484" t="n">
        <v>0.04</v>
      </c>
      <c r="Y1484" t="n">
        <v>1</v>
      </c>
      <c r="Z1484" t="n">
        <v>10</v>
      </c>
    </row>
    <row r="1485">
      <c r="A1485" t="n">
        <v>143</v>
      </c>
      <c r="B1485" t="n">
        <v>145</v>
      </c>
      <c r="C1485" t="inlineStr">
        <is>
          <t xml:space="preserve">CONCLUIDO	</t>
        </is>
      </c>
      <c r="D1485" t="n">
        <v>12.2146</v>
      </c>
      <c r="E1485" t="n">
        <v>8.19</v>
      </c>
      <c r="F1485" t="n">
        <v>5.08</v>
      </c>
      <c r="G1485" t="n">
        <v>101.52</v>
      </c>
      <c r="H1485" t="n">
        <v>1.78</v>
      </c>
      <c r="I1485" t="n">
        <v>3</v>
      </c>
      <c r="J1485" t="n">
        <v>367.92</v>
      </c>
      <c r="K1485" t="n">
        <v>61.2</v>
      </c>
      <c r="L1485" t="n">
        <v>36.75</v>
      </c>
      <c r="M1485" t="n">
        <v>1</v>
      </c>
      <c r="N1485" t="n">
        <v>124.97</v>
      </c>
      <c r="O1485" t="n">
        <v>45610.57</v>
      </c>
      <c r="P1485" t="n">
        <v>83.23</v>
      </c>
      <c r="Q1485" t="n">
        <v>202.82</v>
      </c>
      <c r="R1485" t="n">
        <v>18.81</v>
      </c>
      <c r="S1485" t="n">
        <v>13.89</v>
      </c>
      <c r="T1485" t="n">
        <v>791.49</v>
      </c>
      <c r="U1485" t="n">
        <v>0.74</v>
      </c>
      <c r="V1485" t="n">
        <v>0.76</v>
      </c>
      <c r="W1485" t="n">
        <v>0.64</v>
      </c>
      <c r="X1485" t="n">
        <v>0.04</v>
      </c>
      <c r="Y1485" t="n">
        <v>1</v>
      </c>
      <c r="Z1485" t="n">
        <v>10</v>
      </c>
    </row>
    <row r="1486">
      <c r="A1486" t="n">
        <v>144</v>
      </c>
      <c r="B1486" t="n">
        <v>145</v>
      </c>
      <c r="C1486" t="inlineStr">
        <is>
          <t xml:space="preserve">CONCLUIDO	</t>
        </is>
      </c>
      <c r="D1486" t="n">
        <v>12.2187</v>
      </c>
      <c r="E1486" t="n">
        <v>8.18</v>
      </c>
      <c r="F1486" t="n">
        <v>5.07</v>
      </c>
      <c r="G1486" t="n">
        <v>101.47</v>
      </c>
      <c r="H1486" t="n">
        <v>1.79</v>
      </c>
      <c r="I1486" t="n">
        <v>3</v>
      </c>
      <c r="J1486" t="n">
        <v>368.6</v>
      </c>
      <c r="K1486" t="n">
        <v>61.2</v>
      </c>
      <c r="L1486" t="n">
        <v>37</v>
      </c>
      <c r="M1486" t="n">
        <v>1</v>
      </c>
      <c r="N1486" t="n">
        <v>125.4</v>
      </c>
      <c r="O1486" t="n">
        <v>45695.24</v>
      </c>
      <c r="P1486" t="n">
        <v>83.27</v>
      </c>
      <c r="Q1486" t="n">
        <v>202.81</v>
      </c>
      <c r="R1486" t="n">
        <v>18.76</v>
      </c>
      <c r="S1486" t="n">
        <v>13.89</v>
      </c>
      <c r="T1486" t="n">
        <v>766.84</v>
      </c>
      <c r="U1486" t="n">
        <v>0.74</v>
      </c>
      <c r="V1486" t="n">
        <v>0.76</v>
      </c>
      <c r="W1486" t="n">
        <v>0.64</v>
      </c>
      <c r="X1486" t="n">
        <v>0.04</v>
      </c>
      <c r="Y1486" t="n">
        <v>1</v>
      </c>
      <c r="Z1486" t="n">
        <v>10</v>
      </c>
    </row>
    <row r="1487">
      <c r="A1487" t="n">
        <v>145</v>
      </c>
      <c r="B1487" t="n">
        <v>145</v>
      </c>
      <c r="C1487" t="inlineStr">
        <is>
          <t xml:space="preserve">CONCLUIDO	</t>
        </is>
      </c>
      <c r="D1487" t="n">
        <v>12.2191</v>
      </c>
      <c r="E1487" t="n">
        <v>8.18</v>
      </c>
      <c r="F1487" t="n">
        <v>5.07</v>
      </c>
      <c r="G1487" t="n">
        <v>101.46</v>
      </c>
      <c r="H1487" t="n">
        <v>1.8</v>
      </c>
      <c r="I1487" t="n">
        <v>3</v>
      </c>
      <c r="J1487" t="n">
        <v>369.29</v>
      </c>
      <c r="K1487" t="n">
        <v>61.2</v>
      </c>
      <c r="L1487" t="n">
        <v>37.25</v>
      </c>
      <c r="M1487" t="n">
        <v>1</v>
      </c>
      <c r="N1487" t="n">
        <v>125.84</v>
      </c>
      <c r="O1487" t="n">
        <v>45780.16</v>
      </c>
      <c r="P1487" t="n">
        <v>83.23</v>
      </c>
      <c r="Q1487" t="n">
        <v>202.81</v>
      </c>
      <c r="R1487" t="n">
        <v>18.72</v>
      </c>
      <c r="S1487" t="n">
        <v>13.89</v>
      </c>
      <c r="T1487" t="n">
        <v>745.66</v>
      </c>
      <c r="U1487" t="n">
        <v>0.74</v>
      </c>
      <c r="V1487" t="n">
        <v>0.76</v>
      </c>
      <c r="W1487" t="n">
        <v>0.64</v>
      </c>
      <c r="X1487" t="n">
        <v>0.04</v>
      </c>
      <c r="Y1487" t="n">
        <v>1</v>
      </c>
      <c r="Z1487" t="n">
        <v>10</v>
      </c>
    </row>
    <row r="1488">
      <c r="A1488" t="n">
        <v>146</v>
      </c>
      <c r="B1488" t="n">
        <v>145</v>
      </c>
      <c r="C1488" t="inlineStr">
        <is>
          <t xml:space="preserve">CONCLUIDO	</t>
        </is>
      </c>
      <c r="D1488" t="n">
        <v>12.2146</v>
      </c>
      <c r="E1488" t="n">
        <v>8.19</v>
      </c>
      <c r="F1488" t="n">
        <v>5.08</v>
      </c>
      <c r="G1488" t="n">
        <v>101.52</v>
      </c>
      <c r="H1488" t="n">
        <v>1.81</v>
      </c>
      <c r="I1488" t="n">
        <v>3</v>
      </c>
      <c r="J1488" t="n">
        <v>369.98</v>
      </c>
      <c r="K1488" t="n">
        <v>61.2</v>
      </c>
      <c r="L1488" t="n">
        <v>37.5</v>
      </c>
      <c r="M1488" t="n">
        <v>1</v>
      </c>
      <c r="N1488" t="n">
        <v>126.28</v>
      </c>
      <c r="O1488" t="n">
        <v>45865.47</v>
      </c>
      <c r="P1488" t="n">
        <v>83.31</v>
      </c>
      <c r="Q1488" t="n">
        <v>202.81</v>
      </c>
      <c r="R1488" t="n">
        <v>18.79</v>
      </c>
      <c r="S1488" t="n">
        <v>13.89</v>
      </c>
      <c r="T1488" t="n">
        <v>778.09</v>
      </c>
      <c r="U1488" t="n">
        <v>0.74</v>
      </c>
      <c r="V1488" t="n">
        <v>0.76</v>
      </c>
      <c r="W1488" t="n">
        <v>0.64</v>
      </c>
      <c r="X1488" t="n">
        <v>0.04</v>
      </c>
      <c r="Y1488" t="n">
        <v>1</v>
      </c>
      <c r="Z1488" t="n">
        <v>10</v>
      </c>
    </row>
    <row r="1489">
      <c r="A1489" t="n">
        <v>147</v>
      </c>
      <c r="B1489" t="n">
        <v>145</v>
      </c>
      <c r="C1489" t="inlineStr">
        <is>
          <t xml:space="preserve">CONCLUIDO	</t>
        </is>
      </c>
      <c r="D1489" t="n">
        <v>12.2142</v>
      </c>
      <c r="E1489" t="n">
        <v>8.19</v>
      </c>
      <c r="F1489" t="n">
        <v>5.08</v>
      </c>
      <c r="G1489" t="n">
        <v>101.53</v>
      </c>
      <c r="H1489" t="n">
        <v>1.82</v>
      </c>
      <c r="I1489" t="n">
        <v>3</v>
      </c>
      <c r="J1489" t="n">
        <v>370.67</v>
      </c>
      <c r="K1489" t="n">
        <v>61.2</v>
      </c>
      <c r="L1489" t="n">
        <v>37.75</v>
      </c>
      <c r="M1489" t="n">
        <v>1</v>
      </c>
      <c r="N1489" t="n">
        <v>126.73</v>
      </c>
      <c r="O1489" t="n">
        <v>45950.92</v>
      </c>
      <c r="P1489" t="n">
        <v>83.31</v>
      </c>
      <c r="Q1489" t="n">
        <v>202.81</v>
      </c>
      <c r="R1489" t="n">
        <v>18.82</v>
      </c>
      <c r="S1489" t="n">
        <v>13.89</v>
      </c>
      <c r="T1489" t="n">
        <v>793.1</v>
      </c>
      <c r="U1489" t="n">
        <v>0.74</v>
      </c>
      <c r="V1489" t="n">
        <v>0.76</v>
      </c>
      <c r="W1489" t="n">
        <v>0.64</v>
      </c>
      <c r="X1489" t="n">
        <v>0.04</v>
      </c>
      <c r="Y1489" t="n">
        <v>1</v>
      </c>
      <c r="Z1489" t="n">
        <v>10</v>
      </c>
    </row>
    <row r="1490">
      <c r="A1490" t="n">
        <v>148</v>
      </c>
      <c r="B1490" t="n">
        <v>145</v>
      </c>
      <c r="C1490" t="inlineStr">
        <is>
          <t xml:space="preserve">CONCLUIDO	</t>
        </is>
      </c>
      <c r="D1490" t="n">
        <v>12.2104</v>
      </c>
      <c r="E1490" t="n">
        <v>8.19</v>
      </c>
      <c r="F1490" t="n">
        <v>5.08</v>
      </c>
      <c r="G1490" t="n">
        <v>101.58</v>
      </c>
      <c r="H1490" t="n">
        <v>1.82</v>
      </c>
      <c r="I1490" t="n">
        <v>3</v>
      </c>
      <c r="J1490" t="n">
        <v>371.37</v>
      </c>
      <c r="K1490" t="n">
        <v>61.2</v>
      </c>
      <c r="L1490" t="n">
        <v>38</v>
      </c>
      <c r="M1490" t="n">
        <v>1</v>
      </c>
      <c r="N1490" t="n">
        <v>127.17</v>
      </c>
      <c r="O1490" t="n">
        <v>46036.65</v>
      </c>
      <c r="P1490" t="n">
        <v>83.31999999999999</v>
      </c>
      <c r="Q1490" t="n">
        <v>202.81</v>
      </c>
      <c r="R1490" t="n">
        <v>18.85</v>
      </c>
      <c r="S1490" t="n">
        <v>13.89</v>
      </c>
      <c r="T1490" t="n">
        <v>812.28</v>
      </c>
      <c r="U1490" t="n">
        <v>0.74</v>
      </c>
      <c r="V1490" t="n">
        <v>0.76</v>
      </c>
      <c r="W1490" t="n">
        <v>0.64</v>
      </c>
      <c r="X1490" t="n">
        <v>0.04</v>
      </c>
      <c r="Y1490" t="n">
        <v>1</v>
      </c>
      <c r="Z1490" t="n">
        <v>10</v>
      </c>
    </row>
    <row r="1491">
      <c r="A1491" t="n">
        <v>149</v>
      </c>
      <c r="B1491" t="n">
        <v>145</v>
      </c>
      <c r="C1491" t="inlineStr">
        <is>
          <t xml:space="preserve">CONCLUIDO	</t>
        </is>
      </c>
      <c r="D1491" t="n">
        <v>12.2133</v>
      </c>
      <c r="E1491" t="n">
        <v>8.19</v>
      </c>
      <c r="F1491" t="n">
        <v>5.08</v>
      </c>
      <c r="G1491" t="n">
        <v>101.54</v>
      </c>
      <c r="H1491" t="n">
        <v>1.83</v>
      </c>
      <c r="I1491" t="n">
        <v>3</v>
      </c>
      <c r="J1491" t="n">
        <v>372.07</v>
      </c>
      <c r="K1491" t="n">
        <v>61.2</v>
      </c>
      <c r="L1491" t="n">
        <v>38.25</v>
      </c>
      <c r="M1491" t="n">
        <v>1</v>
      </c>
      <c r="N1491" t="n">
        <v>127.62</v>
      </c>
      <c r="O1491" t="n">
        <v>46122.64</v>
      </c>
      <c r="P1491" t="n">
        <v>83.25</v>
      </c>
      <c r="Q1491" t="n">
        <v>202.81</v>
      </c>
      <c r="R1491" t="n">
        <v>18.83</v>
      </c>
      <c r="S1491" t="n">
        <v>13.89</v>
      </c>
      <c r="T1491" t="n">
        <v>801.54</v>
      </c>
      <c r="U1491" t="n">
        <v>0.74</v>
      </c>
      <c r="V1491" t="n">
        <v>0.76</v>
      </c>
      <c r="W1491" t="n">
        <v>0.64</v>
      </c>
      <c r="X1491" t="n">
        <v>0.04</v>
      </c>
      <c r="Y1491" t="n">
        <v>1</v>
      </c>
      <c r="Z1491" t="n">
        <v>10</v>
      </c>
    </row>
    <row r="1492">
      <c r="A1492" t="n">
        <v>150</v>
      </c>
      <c r="B1492" t="n">
        <v>145</v>
      </c>
      <c r="C1492" t="inlineStr">
        <is>
          <t xml:space="preserve">CONCLUIDO	</t>
        </is>
      </c>
      <c r="D1492" t="n">
        <v>12.2108</v>
      </c>
      <c r="E1492" t="n">
        <v>8.19</v>
      </c>
      <c r="F1492" t="n">
        <v>5.08</v>
      </c>
      <c r="G1492" t="n">
        <v>101.57</v>
      </c>
      <c r="H1492" t="n">
        <v>1.84</v>
      </c>
      <c r="I1492" t="n">
        <v>3</v>
      </c>
      <c r="J1492" t="n">
        <v>372.77</v>
      </c>
      <c r="K1492" t="n">
        <v>61.2</v>
      </c>
      <c r="L1492" t="n">
        <v>38.5</v>
      </c>
      <c r="M1492" t="n">
        <v>1</v>
      </c>
      <c r="N1492" t="n">
        <v>128.07</v>
      </c>
      <c r="O1492" t="n">
        <v>46208.91</v>
      </c>
      <c r="P1492" t="n">
        <v>83.28</v>
      </c>
      <c r="Q1492" t="n">
        <v>202.81</v>
      </c>
      <c r="R1492" t="n">
        <v>18.86</v>
      </c>
      <c r="S1492" t="n">
        <v>13.89</v>
      </c>
      <c r="T1492" t="n">
        <v>814.14</v>
      </c>
      <c r="U1492" t="n">
        <v>0.74</v>
      </c>
      <c r="V1492" t="n">
        <v>0.76</v>
      </c>
      <c r="W1492" t="n">
        <v>0.64</v>
      </c>
      <c r="X1492" t="n">
        <v>0.04</v>
      </c>
      <c r="Y1492" t="n">
        <v>1</v>
      </c>
      <c r="Z1492" t="n">
        <v>10</v>
      </c>
    </row>
    <row r="1493">
      <c r="A1493" t="n">
        <v>151</v>
      </c>
      <c r="B1493" t="n">
        <v>145</v>
      </c>
      <c r="C1493" t="inlineStr">
        <is>
          <t xml:space="preserve">CONCLUIDO	</t>
        </is>
      </c>
      <c r="D1493" t="n">
        <v>12.2113</v>
      </c>
      <c r="E1493" t="n">
        <v>8.19</v>
      </c>
      <c r="F1493" t="n">
        <v>5.08</v>
      </c>
      <c r="G1493" t="n">
        <v>101.57</v>
      </c>
      <c r="H1493" t="n">
        <v>1.85</v>
      </c>
      <c r="I1493" t="n">
        <v>3</v>
      </c>
      <c r="J1493" t="n">
        <v>373.47</v>
      </c>
      <c r="K1493" t="n">
        <v>61.2</v>
      </c>
      <c r="L1493" t="n">
        <v>38.75</v>
      </c>
      <c r="M1493" t="n">
        <v>0</v>
      </c>
      <c r="N1493" t="n">
        <v>128.52</v>
      </c>
      <c r="O1493" t="n">
        <v>46295.45</v>
      </c>
      <c r="P1493" t="n">
        <v>83.31999999999999</v>
      </c>
      <c r="Q1493" t="n">
        <v>202.81</v>
      </c>
      <c r="R1493" t="n">
        <v>18.84</v>
      </c>
      <c r="S1493" t="n">
        <v>13.89</v>
      </c>
      <c r="T1493" t="n">
        <v>803.55</v>
      </c>
      <c r="U1493" t="n">
        <v>0.74</v>
      </c>
      <c r="V1493" t="n">
        <v>0.76</v>
      </c>
      <c r="W1493" t="n">
        <v>0.64</v>
      </c>
      <c r="X1493" t="n">
        <v>0.04</v>
      </c>
      <c r="Y1493" t="n">
        <v>1</v>
      </c>
      <c r="Z1493" t="n">
        <v>10</v>
      </c>
    </row>
    <row r="1494">
      <c r="A1494" t="n">
        <v>0</v>
      </c>
      <c r="B1494" t="n">
        <v>65</v>
      </c>
      <c r="C1494" t="inlineStr">
        <is>
          <t xml:space="preserve">CONCLUIDO	</t>
        </is>
      </c>
      <c r="D1494" t="n">
        <v>10.5479</v>
      </c>
      <c r="E1494" t="n">
        <v>9.48</v>
      </c>
      <c r="F1494" t="n">
        <v>5.99</v>
      </c>
      <c r="G1494" t="n">
        <v>7.49</v>
      </c>
      <c r="H1494" t="n">
        <v>0.13</v>
      </c>
      <c r="I1494" t="n">
        <v>48</v>
      </c>
      <c r="J1494" t="n">
        <v>133.21</v>
      </c>
      <c r="K1494" t="n">
        <v>46.47</v>
      </c>
      <c r="L1494" t="n">
        <v>1</v>
      </c>
      <c r="M1494" t="n">
        <v>46</v>
      </c>
      <c r="N1494" t="n">
        <v>20.75</v>
      </c>
      <c r="O1494" t="n">
        <v>16663.42</v>
      </c>
      <c r="P1494" t="n">
        <v>64.8</v>
      </c>
      <c r="Q1494" t="n">
        <v>202.9</v>
      </c>
      <c r="R1494" t="n">
        <v>47.31</v>
      </c>
      <c r="S1494" t="n">
        <v>13.89</v>
      </c>
      <c r="T1494" t="n">
        <v>14816.55</v>
      </c>
      <c r="U1494" t="n">
        <v>0.29</v>
      </c>
      <c r="V1494" t="n">
        <v>0.65</v>
      </c>
      <c r="W1494" t="n">
        <v>0.71</v>
      </c>
      <c r="X1494" t="n">
        <v>0.95</v>
      </c>
      <c r="Y1494" t="n">
        <v>1</v>
      </c>
      <c r="Z1494" t="n">
        <v>10</v>
      </c>
    </row>
    <row r="1495">
      <c r="A1495" t="n">
        <v>1</v>
      </c>
      <c r="B1495" t="n">
        <v>65</v>
      </c>
      <c r="C1495" t="inlineStr">
        <is>
          <t xml:space="preserve">CONCLUIDO	</t>
        </is>
      </c>
      <c r="D1495" t="n">
        <v>11.1673</v>
      </c>
      <c r="E1495" t="n">
        <v>8.949999999999999</v>
      </c>
      <c r="F1495" t="n">
        <v>5.77</v>
      </c>
      <c r="G1495" t="n">
        <v>9.35</v>
      </c>
      <c r="H1495" t="n">
        <v>0.17</v>
      </c>
      <c r="I1495" t="n">
        <v>37</v>
      </c>
      <c r="J1495" t="n">
        <v>133.55</v>
      </c>
      <c r="K1495" t="n">
        <v>46.47</v>
      </c>
      <c r="L1495" t="n">
        <v>1.25</v>
      </c>
      <c r="M1495" t="n">
        <v>35</v>
      </c>
      <c r="N1495" t="n">
        <v>20.83</v>
      </c>
      <c r="O1495" t="n">
        <v>16704.7</v>
      </c>
      <c r="P1495" t="n">
        <v>62.13</v>
      </c>
      <c r="Q1495" t="n">
        <v>202.84</v>
      </c>
      <c r="R1495" t="n">
        <v>39.95</v>
      </c>
      <c r="S1495" t="n">
        <v>13.89</v>
      </c>
      <c r="T1495" t="n">
        <v>11188.04</v>
      </c>
      <c r="U1495" t="n">
        <v>0.35</v>
      </c>
      <c r="V1495" t="n">
        <v>0.67</v>
      </c>
      <c r="W1495" t="n">
        <v>0.71</v>
      </c>
      <c r="X1495" t="n">
        <v>0.73</v>
      </c>
      <c r="Y1495" t="n">
        <v>1</v>
      </c>
      <c r="Z1495" t="n">
        <v>10</v>
      </c>
    </row>
    <row r="1496">
      <c r="A1496" t="n">
        <v>2</v>
      </c>
      <c r="B1496" t="n">
        <v>65</v>
      </c>
      <c r="C1496" t="inlineStr">
        <is>
          <t xml:space="preserve">CONCLUIDO	</t>
        </is>
      </c>
      <c r="D1496" t="n">
        <v>11.6043</v>
      </c>
      <c r="E1496" t="n">
        <v>8.619999999999999</v>
      </c>
      <c r="F1496" t="n">
        <v>5.62</v>
      </c>
      <c r="G1496" t="n">
        <v>11.24</v>
      </c>
      <c r="H1496" t="n">
        <v>0.2</v>
      </c>
      <c r="I1496" t="n">
        <v>30</v>
      </c>
      <c r="J1496" t="n">
        <v>133.88</v>
      </c>
      <c r="K1496" t="n">
        <v>46.47</v>
      </c>
      <c r="L1496" t="n">
        <v>1.5</v>
      </c>
      <c r="M1496" t="n">
        <v>28</v>
      </c>
      <c r="N1496" t="n">
        <v>20.91</v>
      </c>
      <c r="O1496" t="n">
        <v>16746.01</v>
      </c>
      <c r="P1496" t="n">
        <v>60.21</v>
      </c>
      <c r="Q1496" t="n">
        <v>202.93</v>
      </c>
      <c r="R1496" t="n">
        <v>35.44</v>
      </c>
      <c r="S1496" t="n">
        <v>13.89</v>
      </c>
      <c r="T1496" t="n">
        <v>8970.190000000001</v>
      </c>
      <c r="U1496" t="n">
        <v>0.39</v>
      </c>
      <c r="V1496" t="n">
        <v>0.6899999999999999</v>
      </c>
      <c r="W1496" t="n">
        <v>0.6899999999999999</v>
      </c>
      <c r="X1496" t="n">
        <v>0.58</v>
      </c>
      <c r="Y1496" t="n">
        <v>1</v>
      </c>
      <c r="Z1496" t="n">
        <v>10</v>
      </c>
    </row>
    <row r="1497">
      <c r="A1497" t="n">
        <v>3</v>
      </c>
      <c r="B1497" t="n">
        <v>65</v>
      </c>
      <c r="C1497" t="inlineStr">
        <is>
          <t xml:space="preserve">CONCLUIDO	</t>
        </is>
      </c>
      <c r="D1497" t="n">
        <v>11.8437</v>
      </c>
      <c r="E1497" t="n">
        <v>8.44</v>
      </c>
      <c r="F1497" t="n">
        <v>5.56</v>
      </c>
      <c r="G1497" t="n">
        <v>12.82</v>
      </c>
      <c r="H1497" t="n">
        <v>0.23</v>
      </c>
      <c r="I1497" t="n">
        <v>26</v>
      </c>
      <c r="J1497" t="n">
        <v>134.22</v>
      </c>
      <c r="K1497" t="n">
        <v>46.47</v>
      </c>
      <c r="L1497" t="n">
        <v>1.75</v>
      </c>
      <c r="M1497" t="n">
        <v>24</v>
      </c>
      <c r="N1497" t="n">
        <v>21</v>
      </c>
      <c r="O1497" t="n">
        <v>16787.35</v>
      </c>
      <c r="P1497" t="n">
        <v>59.22</v>
      </c>
      <c r="Q1497" t="n">
        <v>202.94</v>
      </c>
      <c r="R1497" t="n">
        <v>33.83</v>
      </c>
      <c r="S1497" t="n">
        <v>13.89</v>
      </c>
      <c r="T1497" t="n">
        <v>8185.66</v>
      </c>
      <c r="U1497" t="n">
        <v>0.41</v>
      </c>
      <c r="V1497" t="n">
        <v>0.7</v>
      </c>
      <c r="W1497" t="n">
        <v>0.68</v>
      </c>
      <c r="X1497" t="n">
        <v>0.52</v>
      </c>
      <c r="Y1497" t="n">
        <v>1</v>
      </c>
      <c r="Z1497" t="n">
        <v>10</v>
      </c>
    </row>
    <row r="1498">
      <c r="A1498" t="n">
        <v>4</v>
      </c>
      <c r="B1498" t="n">
        <v>65</v>
      </c>
      <c r="C1498" t="inlineStr">
        <is>
          <t xml:space="preserve">CONCLUIDO	</t>
        </is>
      </c>
      <c r="D1498" t="n">
        <v>12.1388</v>
      </c>
      <c r="E1498" t="n">
        <v>8.24</v>
      </c>
      <c r="F1498" t="n">
        <v>5.46</v>
      </c>
      <c r="G1498" t="n">
        <v>14.89</v>
      </c>
      <c r="H1498" t="n">
        <v>0.26</v>
      </c>
      <c r="I1498" t="n">
        <v>22</v>
      </c>
      <c r="J1498" t="n">
        <v>134.55</v>
      </c>
      <c r="K1498" t="n">
        <v>46.47</v>
      </c>
      <c r="L1498" t="n">
        <v>2</v>
      </c>
      <c r="M1498" t="n">
        <v>20</v>
      </c>
      <c r="N1498" t="n">
        <v>21.09</v>
      </c>
      <c r="O1498" t="n">
        <v>16828.84</v>
      </c>
      <c r="P1498" t="n">
        <v>57.9</v>
      </c>
      <c r="Q1498" t="n">
        <v>202.83</v>
      </c>
      <c r="R1498" t="n">
        <v>30.84</v>
      </c>
      <c r="S1498" t="n">
        <v>13.89</v>
      </c>
      <c r="T1498" t="n">
        <v>6709.38</v>
      </c>
      <c r="U1498" t="n">
        <v>0.45</v>
      </c>
      <c r="V1498" t="n">
        <v>0.71</v>
      </c>
      <c r="W1498" t="n">
        <v>0.67</v>
      </c>
      <c r="X1498" t="n">
        <v>0.42</v>
      </c>
      <c r="Y1498" t="n">
        <v>1</v>
      </c>
      <c r="Z1498" t="n">
        <v>10</v>
      </c>
    </row>
    <row r="1499">
      <c r="A1499" t="n">
        <v>5</v>
      </c>
      <c r="B1499" t="n">
        <v>65</v>
      </c>
      <c r="C1499" t="inlineStr">
        <is>
          <t xml:space="preserve">CONCLUIDO	</t>
        </is>
      </c>
      <c r="D1499" t="n">
        <v>12.2808</v>
      </c>
      <c r="E1499" t="n">
        <v>8.140000000000001</v>
      </c>
      <c r="F1499" t="n">
        <v>5.42</v>
      </c>
      <c r="G1499" t="n">
        <v>16.25</v>
      </c>
      <c r="H1499" t="n">
        <v>0.29</v>
      </c>
      <c r="I1499" t="n">
        <v>20</v>
      </c>
      <c r="J1499" t="n">
        <v>134.89</v>
      </c>
      <c r="K1499" t="n">
        <v>46.47</v>
      </c>
      <c r="L1499" t="n">
        <v>2.25</v>
      </c>
      <c r="M1499" t="n">
        <v>18</v>
      </c>
      <c r="N1499" t="n">
        <v>21.17</v>
      </c>
      <c r="O1499" t="n">
        <v>16870.25</v>
      </c>
      <c r="P1499" t="n">
        <v>57.24</v>
      </c>
      <c r="Q1499" t="n">
        <v>202.84</v>
      </c>
      <c r="R1499" t="n">
        <v>29.35</v>
      </c>
      <c r="S1499" t="n">
        <v>13.89</v>
      </c>
      <c r="T1499" t="n">
        <v>5972.96</v>
      </c>
      <c r="U1499" t="n">
        <v>0.47</v>
      </c>
      <c r="V1499" t="n">
        <v>0.71</v>
      </c>
      <c r="W1499" t="n">
        <v>0.67</v>
      </c>
      <c r="X1499" t="n">
        <v>0.38</v>
      </c>
      <c r="Y1499" t="n">
        <v>1</v>
      </c>
      <c r="Z1499" t="n">
        <v>10</v>
      </c>
    </row>
    <row r="1500">
      <c r="A1500" t="n">
        <v>6</v>
      </c>
      <c r="B1500" t="n">
        <v>65</v>
      </c>
      <c r="C1500" t="inlineStr">
        <is>
          <t xml:space="preserve">CONCLUIDO	</t>
        </is>
      </c>
      <c r="D1500" t="n">
        <v>12.4254</v>
      </c>
      <c r="E1500" t="n">
        <v>8.050000000000001</v>
      </c>
      <c r="F1500" t="n">
        <v>5.38</v>
      </c>
      <c r="G1500" t="n">
        <v>17.93</v>
      </c>
      <c r="H1500" t="n">
        <v>0.33</v>
      </c>
      <c r="I1500" t="n">
        <v>18</v>
      </c>
      <c r="J1500" t="n">
        <v>135.22</v>
      </c>
      <c r="K1500" t="n">
        <v>46.47</v>
      </c>
      <c r="L1500" t="n">
        <v>2.5</v>
      </c>
      <c r="M1500" t="n">
        <v>16</v>
      </c>
      <c r="N1500" t="n">
        <v>21.26</v>
      </c>
      <c r="O1500" t="n">
        <v>16911.68</v>
      </c>
      <c r="P1500" t="n">
        <v>56.38</v>
      </c>
      <c r="Q1500" t="n">
        <v>202.81</v>
      </c>
      <c r="R1500" t="n">
        <v>28.21</v>
      </c>
      <c r="S1500" t="n">
        <v>13.89</v>
      </c>
      <c r="T1500" t="n">
        <v>5413.28</v>
      </c>
      <c r="U1500" t="n">
        <v>0.49</v>
      </c>
      <c r="V1500" t="n">
        <v>0.72</v>
      </c>
      <c r="W1500" t="n">
        <v>0.67</v>
      </c>
      <c r="X1500" t="n">
        <v>0.34</v>
      </c>
      <c r="Y1500" t="n">
        <v>1</v>
      </c>
      <c r="Z1500" t="n">
        <v>10</v>
      </c>
    </row>
    <row r="1501">
      <c r="A1501" t="n">
        <v>7</v>
      </c>
      <c r="B1501" t="n">
        <v>65</v>
      </c>
      <c r="C1501" t="inlineStr">
        <is>
          <t xml:space="preserve">CONCLUIDO	</t>
        </is>
      </c>
      <c r="D1501" t="n">
        <v>12.5716</v>
      </c>
      <c r="E1501" t="n">
        <v>7.95</v>
      </c>
      <c r="F1501" t="n">
        <v>5.34</v>
      </c>
      <c r="G1501" t="n">
        <v>20.02</v>
      </c>
      <c r="H1501" t="n">
        <v>0.36</v>
      </c>
      <c r="I1501" t="n">
        <v>16</v>
      </c>
      <c r="J1501" t="n">
        <v>135.56</v>
      </c>
      <c r="K1501" t="n">
        <v>46.47</v>
      </c>
      <c r="L1501" t="n">
        <v>2.75</v>
      </c>
      <c r="M1501" t="n">
        <v>14</v>
      </c>
      <c r="N1501" t="n">
        <v>21.34</v>
      </c>
      <c r="O1501" t="n">
        <v>16953.14</v>
      </c>
      <c r="P1501" t="n">
        <v>55.74</v>
      </c>
      <c r="Q1501" t="n">
        <v>202.85</v>
      </c>
      <c r="R1501" t="n">
        <v>27.11</v>
      </c>
      <c r="S1501" t="n">
        <v>13.89</v>
      </c>
      <c r="T1501" t="n">
        <v>4874.27</v>
      </c>
      <c r="U1501" t="n">
        <v>0.51</v>
      </c>
      <c r="V1501" t="n">
        <v>0.72</v>
      </c>
      <c r="W1501" t="n">
        <v>0.66</v>
      </c>
      <c r="X1501" t="n">
        <v>0.3</v>
      </c>
      <c r="Y1501" t="n">
        <v>1</v>
      </c>
      <c r="Z1501" t="n">
        <v>10</v>
      </c>
    </row>
    <row r="1502">
      <c r="A1502" t="n">
        <v>8</v>
      </c>
      <c r="B1502" t="n">
        <v>65</v>
      </c>
      <c r="C1502" t="inlineStr">
        <is>
          <t xml:space="preserve">CONCLUIDO	</t>
        </is>
      </c>
      <c r="D1502" t="n">
        <v>12.6436</v>
      </c>
      <c r="E1502" t="n">
        <v>7.91</v>
      </c>
      <c r="F1502" t="n">
        <v>5.32</v>
      </c>
      <c r="G1502" t="n">
        <v>21.28</v>
      </c>
      <c r="H1502" t="n">
        <v>0.39</v>
      </c>
      <c r="I1502" t="n">
        <v>15</v>
      </c>
      <c r="J1502" t="n">
        <v>135.9</v>
      </c>
      <c r="K1502" t="n">
        <v>46.47</v>
      </c>
      <c r="L1502" t="n">
        <v>3</v>
      </c>
      <c r="M1502" t="n">
        <v>13</v>
      </c>
      <c r="N1502" t="n">
        <v>21.43</v>
      </c>
      <c r="O1502" t="n">
        <v>16994.64</v>
      </c>
      <c r="P1502" t="n">
        <v>55.28</v>
      </c>
      <c r="Q1502" t="n">
        <v>202.86</v>
      </c>
      <c r="R1502" t="n">
        <v>26.46</v>
      </c>
      <c r="S1502" t="n">
        <v>13.89</v>
      </c>
      <c r="T1502" t="n">
        <v>4555.85</v>
      </c>
      <c r="U1502" t="n">
        <v>0.52</v>
      </c>
      <c r="V1502" t="n">
        <v>0.73</v>
      </c>
      <c r="W1502" t="n">
        <v>0.66</v>
      </c>
      <c r="X1502" t="n">
        <v>0.28</v>
      </c>
      <c r="Y1502" t="n">
        <v>1</v>
      </c>
      <c r="Z1502" t="n">
        <v>10</v>
      </c>
    </row>
    <row r="1503">
      <c r="A1503" t="n">
        <v>9</v>
      </c>
      <c r="B1503" t="n">
        <v>65</v>
      </c>
      <c r="C1503" t="inlineStr">
        <is>
          <t xml:space="preserve">CONCLUIDO	</t>
        </is>
      </c>
      <c r="D1503" t="n">
        <v>12.7069</v>
      </c>
      <c r="E1503" t="n">
        <v>7.87</v>
      </c>
      <c r="F1503" t="n">
        <v>5.31</v>
      </c>
      <c r="G1503" t="n">
        <v>22.75</v>
      </c>
      <c r="H1503" t="n">
        <v>0.42</v>
      </c>
      <c r="I1503" t="n">
        <v>14</v>
      </c>
      <c r="J1503" t="n">
        <v>136.23</v>
      </c>
      <c r="K1503" t="n">
        <v>46.47</v>
      </c>
      <c r="L1503" t="n">
        <v>3.25</v>
      </c>
      <c r="M1503" t="n">
        <v>12</v>
      </c>
      <c r="N1503" t="n">
        <v>21.52</v>
      </c>
      <c r="O1503" t="n">
        <v>17036.16</v>
      </c>
      <c r="P1503" t="n">
        <v>54.98</v>
      </c>
      <c r="Q1503" t="n">
        <v>202.81</v>
      </c>
      <c r="R1503" t="n">
        <v>26.11</v>
      </c>
      <c r="S1503" t="n">
        <v>13.89</v>
      </c>
      <c r="T1503" t="n">
        <v>4386.05</v>
      </c>
      <c r="U1503" t="n">
        <v>0.53</v>
      </c>
      <c r="V1503" t="n">
        <v>0.73</v>
      </c>
      <c r="W1503" t="n">
        <v>0.66</v>
      </c>
      <c r="X1503" t="n">
        <v>0.27</v>
      </c>
      <c r="Y1503" t="n">
        <v>1</v>
      </c>
      <c r="Z1503" t="n">
        <v>10</v>
      </c>
    </row>
    <row r="1504">
      <c r="A1504" t="n">
        <v>10</v>
      </c>
      <c r="B1504" t="n">
        <v>65</v>
      </c>
      <c r="C1504" t="inlineStr">
        <is>
          <t xml:space="preserve">CONCLUIDO	</t>
        </is>
      </c>
      <c r="D1504" t="n">
        <v>12.8027</v>
      </c>
      <c r="E1504" t="n">
        <v>7.81</v>
      </c>
      <c r="F1504" t="n">
        <v>5.28</v>
      </c>
      <c r="G1504" t="n">
        <v>24.35</v>
      </c>
      <c r="H1504" t="n">
        <v>0.45</v>
      </c>
      <c r="I1504" t="n">
        <v>13</v>
      </c>
      <c r="J1504" t="n">
        <v>136.57</v>
      </c>
      <c r="K1504" t="n">
        <v>46.47</v>
      </c>
      <c r="L1504" t="n">
        <v>3.5</v>
      </c>
      <c r="M1504" t="n">
        <v>11</v>
      </c>
      <c r="N1504" t="n">
        <v>21.6</v>
      </c>
      <c r="O1504" t="n">
        <v>17077.72</v>
      </c>
      <c r="P1504" t="n">
        <v>54.22</v>
      </c>
      <c r="Q1504" t="n">
        <v>202.82</v>
      </c>
      <c r="R1504" t="n">
        <v>25.01</v>
      </c>
      <c r="S1504" t="n">
        <v>13.89</v>
      </c>
      <c r="T1504" t="n">
        <v>3840.49</v>
      </c>
      <c r="U1504" t="n">
        <v>0.5600000000000001</v>
      </c>
      <c r="V1504" t="n">
        <v>0.73</v>
      </c>
      <c r="W1504" t="n">
        <v>0.66</v>
      </c>
      <c r="X1504" t="n">
        <v>0.24</v>
      </c>
      <c r="Y1504" t="n">
        <v>1</v>
      </c>
      <c r="Z1504" t="n">
        <v>10</v>
      </c>
    </row>
    <row r="1505">
      <c r="A1505" t="n">
        <v>11</v>
      </c>
      <c r="B1505" t="n">
        <v>65</v>
      </c>
      <c r="C1505" t="inlineStr">
        <is>
          <t xml:space="preserve">CONCLUIDO	</t>
        </is>
      </c>
      <c r="D1505" t="n">
        <v>12.8608</v>
      </c>
      <c r="E1505" t="n">
        <v>7.78</v>
      </c>
      <c r="F1505" t="n">
        <v>5.27</v>
      </c>
      <c r="G1505" t="n">
        <v>26.34</v>
      </c>
      <c r="H1505" t="n">
        <v>0.48</v>
      </c>
      <c r="I1505" t="n">
        <v>12</v>
      </c>
      <c r="J1505" t="n">
        <v>136.91</v>
      </c>
      <c r="K1505" t="n">
        <v>46.47</v>
      </c>
      <c r="L1505" t="n">
        <v>3.75</v>
      </c>
      <c r="M1505" t="n">
        <v>10</v>
      </c>
      <c r="N1505" t="n">
        <v>21.69</v>
      </c>
      <c r="O1505" t="n">
        <v>17119.3</v>
      </c>
      <c r="P1505" t="n">
        <v>54</v>
      </c>
      <c r="Q1505" t="n">
        <v>202.85</v>
      </c>
      <c r="R1505" t="n">
        <v>24.75</v>
      </c>
      <c r="S1505" t="n">
        <v>13.89</v>
      </c>
      <c r="T1505" t="n">
        <v>3716.18</v>
      </c>
      <c r="U1505" t="n">
        <v>0.5600000000000001</v>
      </c>
      <c r="V1505" t="n">
        <v>0.73</v>
      </c>
      <c r="W1505" t="n">
        <v>0.66</v>
      </c>
      <c r="X1505" t="n">
        <v>0.23</v>
      </c>
      <c r="Y1505" t="n">
        <v>1</v>
      </c>
      <c r="Z1505" t="n">
        <v>10</v>
      </c>
    </row>
    <row r="1506">
      <c r="A1506" t="n">
        <v>12</v>
      </c>
      <c r="B1506" t="n">
        <v>65</v>
      </c>
      <c r="C1506" t="inlineStr">
        <is>
          <t xml:space="preserve">CONCLUIDO	</t>
        </is>
      </c>
      <c r="D1506" t="n">
        <v>12.959</v>
      </c>
      <c r="E1506" t="n">
        <v>7.72</v>
      </c>
      <c r="F1506" t="n">
        <v>5.24</v>
      </c>
      <c r="G1506" t="n">
        <v>28.57</v>
      </c>
      <c r="H1506" t="n">
        <v>0.52</v>
      </c>
      <c r="I1506" t="n">
        <v>11</v>
      </c>
      <c r="J1506" t="n">
        <v>137.25</v>
      </c>
      <c r="K1506" t="n">
        <v>46.47</v>
      </c>
      <c r="L1506" t="n">
        <v>4</v>
      </c>
      <c r="M1506" t="n">
        <v>9</v>
      </c>
      <c r="N1506" t="n">
        <v>21.78</v>
      </c>
      <c r="O1506" t="n">
        <v>17160.92</v>
      </c>
      <c r="P1506" t="n">
        <v>53.21</v>
      </c>
      <c r="Q1506" t="n">
        <v>202.83</v>
      </c>
      <c r="R1506" t="n">
        <v>23.69</v>
      </c>
      <c r="S1506" t="n">
        <v>13.89</v>
      </c>
      <c r="T1506" t="n">
        <v>3189.16</v>
      </c>
      <c r="U1506" t="n">
        <v>0.59</v>
      </c>
      <c r="V1506" t="n">
        <v>0.74</v>
      </c>
      <c r="W1506" t="n">
        <v>0.66</v>
      </c>
      <c r="X1506" t="n">
        <v>0.2</v>
      </c>
      <c r="Y1506" t="n">
        <v>1</v>
      </c>
      <c r="Z1506" t="n">
        <v>10</v>
      </c>
    </row>
    <row r="1507">
      <c r="A1507" t="n">
        <v>13</v>
      </c>
      <c r="B1507" t="n">
        <v>65</v>
      </c>
      <c r="C1507" t="inlineStr">
        <is>
          <t xml:space="preserve">CONCLUIDO	</t>
        </is>
      </c>
      <c r="D1507" t="n">
        <v>13.0406</v>
      </c>
      <c r="E1507" t="n">
        <v>7.67</v>
      </c>
      <c r="F1507" t="n">
        <v>5.22</v>
      </c>
      <c r="G1507" t="n">
        <v>31.3</v>
      </c>
      <c r="H1507" t="n">
        <v>0.55</v>
      </c>
      <c r="I1507" t="n">
        <v>10</v>
      </c>
      <c r="J1507" t="n">
        <v>137.58</v>
      </c>
      <c r="K1507" t="n">
        <v>46.47</v>
      </c>
      <c r="L1507" t="n">
        <v>4.25</v>
      </c>
      <c r="M1507" t="n">
        <v>8</v>
      </c>
      <c r="N1507" t="n">
        <v>21.87</v>
      </c>
      <c r="O1507" t="n">
        <v>17202.57</v>
      </c>
      <c r="P1507" t="n">
        <v>52.57</v>
      </c>
      <c r="Q1507" t="n">
        <v>202.81</v>
      </c>
      <c r="R1507" t="n">
        <v>23.18</v>
      </c>
      <c r="S1507" t="n">
        <v>13.89</v>
      </c>
      <c r="T1507" t="n">
        <v>2939.32</v>
      </c>
      <c r="U1507" t="n">
        <v>0.6</v>
      </c>
      <c r="V1507" t="n">
        <v>0.74</v>
      </c>
      <c r="W1507" t="n">
        <v>0.65</v>
      </c>
      <c r="X1507" t="n">
        <v>0.18</v>
      </c>
      <c r="Y1507" t="n">
        <v>1</v>
      </c>
      <c r="Z1507" t="n">
        <v>10</v>
      </c>
    </row>
    <row r="1508">
      <c r="A1508" t="n">
        <v>14</v>
      </c>
      <c r="B1508" t="n">
        <v>65</v>
      </c>
      <c r="C1508" t="inlineStr">
        <is>
          <t xml:space="preserve">CONCLUIDO	</t>
        </is>
      </c>
      <c r="D1508" t="n">
        <v>13.0501</v>
      </c>
      <c r="E1508" t="n">
        <v>7.66</v>
      </c>
      <c r="F1508" t="n">
        <v>5.21</v>
      </c>
      <c r="G1508" t="n">
        <v>31.26</v>
      </c>
      <c r="H1508" t="n">
        <v>0.58</v>
      </c>
      <c r="I1508" t="n">
        <v>10</v>
      </c>
      <c r="J1508" t="n">
        <v>137.92</v>
      </c>
      <c r="K1508" t="n">
        <v>46.47</v>
      </c>
      <c r="L1508" t="n">
        <v>4.5</v>
      </c>
      <c r="M1508" t="n">
        <v>8</v>
      </c>
      <c r="N1508" t="n">
        <v>21.95</v>
      </c>
      <c r="O1508" t="n">
        <v>17244.24</v>
      </c>
      <c r="P1508" t="n">
        <v>52.62</v>
      </c>
      <c r="Q1508" t="n">
        <v>202.81</v>
      </c>
      <c r="R1508" t="n">
        <v>22.99</v>
      </c>
      <c r="S1508" t="n">
        <v>13.89</v>
      </c>
      <c r="T1508" t="n">
        <v>2844.15</v>
      </c>
      <c r="U1508" t="n">
        <v>0.6</v>
      </c>
      <c r="V1508" t="n">
        <v>0.74</v>
      </c>
      <c r="W1508" t="n">
        <v>0.65</v>
      </c>
      <c r="X1508" t="n">
        <v>0.17</v>
      </c>
      <c r="Y1508" t="n">
        <v>1</v>
      </c>
      <c r="Z1508" t="n">
        <v>10</v>
      </c>
    </row>
    <row r="1509">
      <c r="A1509" t="n">
        <v>15</v>
      </c>
      <c r="B1509" t="n">
        <v>65</v>
      </c>
      <c r="C1509" t="inlineStr">
        <is>
          <t xml:space="preserve">CONCLUIDO	</t>
        </is>
      </c>
      <c r="D1509" t="n">
        <v>13.1138</v>
      </c>
      <c r="E1509" t="n">
        <v>7.63</v>
      </c>
      <c r="F1509" t="n">
        <v>5.2</v>
      </c>
      <c r="G1509" t="n">
        <v>34.67</v>
      </c>
      <c r="H1509" t="n">
        <v>0.61</v>
      </c>
      <c r="I1509" t="n">
        <v>9</v>
      </c>
      <c r="J1509" t="n">
        <v>138.26</v>
      </c>
      <c r="K1509" t="n">
        <v>46.47</v>
      </c>
      <c r="L1509" t="n">
        <v>4.75</v>
      </c>
      <c r="M1509" t="n">
        <v>7</v>
      </c>
      <c r="N1509" t="n">
        <v>22.04</v>
      </c>
      <c r="O1509" t="n">
        <v>17285.95</v>
      </c>
      <c r="P1509" t="n">
        <v>51.99</v>
      </c>
      <c r="Q1509" t="n">
        <v>202.81</v>
      </c>
      <c r="R1509" t="n">
        <v>22.7</v>
      </c>
      <c r="S1509" t="n">
        <v>13.89</v>
      </c>
      <c r="T1509" t="n">
        <v>2702.85</v>
      </c>
      <c r="U1509" t="n">
        <v>0.61</v>
      </c>
      <c r="V1509" t="n">
        <v>0.74</v>
      </c>
      <c r="W1509" t="n">
        <v>0.65</v>
      </c>
      <c r="X1509" t="n">
        <v>0.16</v>
      </c>
      <c r="Y1509" t="n">
        <v>1</v>
      </c>
      <c r="Z1509" t="n">
        <v>10</v>
      </c>
    </row>
    <row r="1510">
      <c r="A1510" t="n">
        <v>16</v>
      </c>
      <c r="B1510" t="n">
        <v>65</v>
      </c>
      <c r="C1510" t="inlineStr">
        <is>
          <t xml:space="preserve">CONCLUIDO	</t>
        </is>
      </c>
      <c r="D1510" t="n">
        <v>13.1148</v>
      </c>
      <c r="E1510" t="n">
        <v>7.62</v>
      </c>
      <c r="F1510" t="n">
        <v>5.2</v>
      </c>
      <c r="G1510" t="n">
        <v>34.66</v>
      </c>
      <c r="H1510" t="n">
        <v>0.64</v>
      </c>
      <c r="I1510" t="n">
        <v>9</v>
      </c>
      <c r="J1510" t="n">
        <v>138.6</v>
      </c>
      <c r="K1510" t="n">
        <v>46.47</v>
      </c>
      <c r="L1510" t="n">
        <v>5</v>
      </c>
      <c r="M1510" t="n">
        <v>7</v>
      </c>
      <c r="N1510" t="n">
        <v>22.13</v>
      </c>
      <c r="O1510" t="n">
        <v>17327.69</v>
      </c>
      <c r="P1510" t="n">
        <v>51.57</v>
      </c>
      <c r="Q1510" t="n">
        <v>202.87</v>
      </c>
      <c r="R1510" t="n">
        <v>22.57</v>
      </c>
      <c r="S1510" t="n">
        <v>13.89</v>
      </c>
      <c r="T1510" t="n">
        <v>2639.81</v>
      </c>
      <c r="U1510" t="n">
        <v>0.62</v>
      </c>
      <c r="V1510" t="n">
        <v>0.74</v>
      </c>
      <c r="W1510" t="n">
        <v>0.65</v>
      </c>
      <c r="X1510" t="n">
        <v>0.16</v>
      </c>
      <c r="Y1510" t="n">
        <v>1</v>
      </c>
      <c r="Z1510" t="n">
        <v>10</v>
      </c>
    </row>
    <row r="1511">
      <c r="A1511" t="n">
        <v>17</v>
      </c>
      <c r="B1511" t="n">
        <v>65</v>
      </c>
      <c r="C1511" t="inlineStr">
        <is>
          <t xml:space="preserve">CONCLUIDO	</t>
        </is>
      </c>
      <c r="D1511" t="n">
        <v>13.1916</v>
      </c>
      <c r="E1511" t="n">
        <v>7.58</v>
      </c>
      <c r="F1511" t="n">
        <v>5.18</v>
      </c>
      <c r="G1511" t="n">
        <v>38.87</v>
      </c>
      <c r="H1511" t="n">
        <v>0.67</v>
      </c>
      <c r="I1511" t="n">
        <v>8</v>
      </c>
      <c r="J1511" t="n">
        <v>138.94</v>
      </c>
      <c r="K1511" t="n">
        <v>46.47</v>
      </c>
      <c r="L1511" t="n">
        <v>5.25</v>
      </c>
      <c r="M1511" t="n">
        <v>6</v>
      </c>
      <c r="N1511" t="n">
        <v>22.22</v>
      </c>
      <c r="O1511" t="n">
        <v>17369.47</v>
      </c>
      <c r="P1511" t="n">
        <v>51.12</v>
      </c>
      <c r="Q1511" t="n">
        <v>202.81</v>
      </c>
      <c r="R1511" t="n">
        <v>22.26</v>
      </c>
      <c r="S1511" t="n">
        <v>13.89</v>
      </c>
      <c r="T1511" t="n">
        <v>2489.4</v>
      </c>
      <c r="U1511" t="n">
        <v>0.62</v>
      </c>
      <c r="V1511" t="n">
        <v>0.75</v>
      </c>
      <c r="W1511" t="n">
        <v>0.65</v>
      </c>
      <c r="X1511" t="n">
        <v>0.14</v>
      </c>
      <c r="Y1511" t="n">
        <v>1</v>
      </c>
      <c r="Z1511" t="n">
        <v>10</v>
      </c>
    </row>
    <row r="1512">
      <c r="A1512" t="n">
        <v>18</v>
      </c>
      <c r="B1512" t="n">
        <v>65</v>
      </c>
      <c r="C1512" t="inlineStr">
        <is>
          <t xml:space="preserve">CONCLUIDO	</t>
        </is>
      </c>
      <c r="D1512" t="n">
        <v>13.1936</v>
      </c>
      <c r="E1512" t="n">
        <v>7.58</v>
      </c>
      <c r="F1512" t="n">
        <v>5.18</v>
      </c>
      <c r="G1512" t="n">
        <v>38.86</v>
      </c>
      <c r="H1512" t="n">
        <v>0.7</v>
      </c>
      <c r="I1512" t="n">
        <v>8</v>
      </c>
      <c r="J1512" t="n">
        <v>139.28</v>
      </c>
      <c r="K1512" t="n">
        <v>46.47</v>
      </c>
      <c r="L1512" t="n">
        <v>5.5</v>
      </c>
      <c r="M1512" t="n">
        <v>6</v>
      </c>
      <c r="N1512" t="n">
        <v>22.31</v>
      </c>
      <c r="O1512" t="n">
        <v>17411.27</v>
      </c>
      <c r="P1512" t="n">
        <v>50.99</v>
      </c>
      <c r="Q1512" t="n">
        <v>202.81</v>
      </c>
      <c r="R1512" t="n">
        <v>22.05</v>
      </c>
      <c r="S1512" t="n">
        <v>13.89</v>
      </c>
      <c r="T1512" t="n">
        <v>2384.53</v>
      </c>
      <c r="U1512" t="n">
        <v>0.63</v>
      </c>
      <c r="V1512" t="n">
        <v>0.75</v>
      </c>
      <c r="W1512" t="n">
        <v>0.65</v>
      </c>
      <c r="X1512" t="n">
        <v>0.14</v>
      </c>
      <c r="Y1512" t="n">
        <v>1</v>
      </c>
      <c r="Z1512" t="n">
        <v>10</v>
      </c>
    </row>
    <row r="1513">
      <c r="A1513" t="n">
        <v>19</v>
      </c>
      <c r="B1513" t="n">
        <v>65</v>
      </c>
      <c r="C1513" t="inlineStr">
        <is>
          <t xml:space="preserve">CONCLUIDO	</t>
        </is>
      </c>
      <c r="D1513" t="n">
        <v>13.2004</v>
      </c>
      <c r="E1513" t="n">
        <v>7.58</v>
      </c>
      <c r="F1513" t="n">
        <v>5.18</v>
      </c>
      <c r="G1513" t="n">
        <v>38.83</v>
      </c>
      <c r="H1513" t="n">
        <v>0.73</v>
      </c>
      <c r="I1513" t="n">
        <v>8</v>
      </c>
      <c r="J1513" t="n">
        <v>139.61</v>
      </c>
      <c r="K1513" t="n">
        <v>46.47</v>
      </c>
      <c r="L1513" t="n">
        <v>5.75</v>
      </c>
      <c r="M1513" t="n">
        <v>6</v>
      </c>
      <c r="N1513" t="n">
        <v>22.4</v>
      </c>
      <c r="O1513" t="n">
        <v>17453.1</v>
      </c>
      <c r="P1513" t="n">
        <v>50.41</v>
      </c>
      <c r="Q1513" t="n">
        <v>202.81</v>
      </c>
      <c r="R1513" t="n">
        <v>21.96</v>
      </c>
      <c r="S1513" t="n">
        <v>13.89</v>
      </c>
      <c r="T1513" t="n">
        <v>2337.97</v>
      </c>
      <c r="U1513" t="n">
        <v>0.63</v>
      </c>
      <c r="V1513" t="n">
        <v>0.75</v>
      </c>
      <c r="W1513" t="n">
        <v>0.65</v>
      </c>
      <c r="X1513" t="n">
        <v>0.14</v>
      </c>
      <c r="Y1513" t="n">
        <v>1</v>
      </c>
      <c r="Z1513" t="n">
        <v>10</v>
      </c>
    </row>
    <row r="1514">
      <c r="A1514" t="n">
        <v>20</v>
      </c>
      <c r="B1514" t="n">
        <v>65</v>
      </c>
      <c r="C1514" t="inlineStr">
        <is>
          <t xml:space="preserve">CONCLUIDO	</t>
        </is>
      </c>
      <c r="D1514" t="n">
        <v>13.2748</v>
      </c>
      <c r="E1514" t="n">
        <v>7.53</v>
      </c>
      <c r="F1514" t="n">
        <v>5.16</v>
      </c>
      <c r="G1514" t="n">
        <v>44.25</v>
      </c>
      <c r="H1514" t="n">
        <v>0.76</v>
      </c>
      <c r="I1514" t="n">
        <v>7</v>
      </c>
      <c r="J1514" t="n">
        <v>139.95</v>
      </c>
      <c r="K1514" t="n">
        <v>46.47</v>
      </c>
      <c r="L1514" t="n">
        <v>6</v>
      </c>
      <c r="M1514" t="n">
        <v>5</v>
      </c>
      <c r="N1514" t="n">
        <v>22.49</v>
      </c>
      <c r="O1514" t="n">
        <v>17494.97</v>
      </c>
      <c r="P1514" t="n">
        <v>49.82</v>
      </c>
      <c r="Q1514" t="n">
        <v>202.81</v>
      </c>
      <c r="R1514" t="n">
        <v>21.37</v>
      </c>
      <c r="S1514" t="n">
        <v>13.89</v>
      </c>
      <c r="T1514" t="n">
        <v>2048.14</v>
      </c>
      <c r="U1514" t="n">
        <v>0.65</v>
      </c>
      <c r="V1514" t="n">
        <v>0.75</v>
      </c>
      <c r="W1514" t="n">
        <v>0.65</v>
      </c>
      <c r="X1514" t="n">
        <v>0.12</v>
      </c>
      <c r="Y1514" t="n">
        <v>1</v>
      </c>
      <c r="Z1514" t="n">
        <v>10</v>
      </c>
    </row>
    <row r="1515">
      <c r="A1515" t="n">
        <v>21</v>
      </c>
      <c r="B1515" t="n">
        <v>65</v>
      </c>
      <c r="C1515" t="inlineStr">
        <is>
          <t xml:space="preserve">CONCLUIDO	</t>
        </is>
      </c>
      <c r="D1515" t="n">
        <v>13.2984</v>
      </c>
      <c r="E1515" t="n">
        <v>7.52</v>
      </c>
      <c r="F1515" t="n">
        <v>5.15</v>
      </c>
      <c r="G1515" t="n">
        <v>44.13</v>
      </c>
      <c r="H1515" t="n">
        <v>0.79</v>
      </c>
      <c r="I1515" t="n">
        <v>7</v>
      </c>
      <c r="J1515" t="n">
        <v>140.29</v>
      </c>
      <c r="K1515" t="n">
        <v>46.47</v>
      </c>
      <c r="L1515" t="n">
        <v>6.25</v>
      </c>
      <c r="M1515" t="n">
        <v>5</v>
      </c>
      <c r="N1515" t="n">
        <v>22.58</v>
      </c>
      <c r="O1515" t="n">
        <v>17536.87</v>
      </c>
      <c r="P1515" t="n">
        <v>49.77</v>
      </c>
      <c r="Q1515" t="n">
        <v>202.86</v>
      </c>
      <c r="R1515" t="n">
        <v>21.07</v>
      </c>
      <c r="S1515" t="n">
        <v>13.89</v>
      </c>
      <c r="T1515" t="n">
        <v>1898.15</v>
      </c>
      <c r="U1515" t="n">
        <v>0.66</v>
      </c>
      <c r="V1515" t="n">
        <v>0.75</v>
      </c>
      <c r="W1515" t="n">
        <v>0.65</v>
      </c>
      <c r="X1515" t="n">
        <v>0.11</v>
      </c>
      <c r="Y1515" t="n">
        <v>1</v>
      </c>
      <c r="Z1515" t="n">
        <v>10</v>
      </c>
    </row>
    <row r="1516">
      <c r="A1516" t="n">
        <v>22</v>
      </c>
      <c r="B1516" t="n">
        <v>65</v>
      </c>
      <c r="C1516" t="inlineStr">
        <is>
          <t xml:space="preserve">CONCLUIDO	</t>
        </is>
      </c>
      <c r="D1516" t="n">
        <v>13.2714</v>
      </c>
      <c r="E1516" t="n">
        <v>7.54</v>
      </c>
      <c r="F1516" t="n">
        <v>5.16</v>
      </c>
      <c r="G1516" t="n">
        <v>44.26</v>
      </c>
      <c r="H1516" t="n">
        <v>0.82</v>
      </c>
      <c r="I1516" t="n">
        <v>7</v>
      </c>
      <c r="J1516" t="n">
        <v>140.63</v>
      </c>
      <c r="K1516" t="n">
        <v>46.47</v>
      </c>
      <c r="L1516" t="n">
        <v>6.5</v>
      </c>
      <c r="M1516" t="n">
        <v>5</v>
      </c>
      <c r="N1516" t="n">
        <v>22.67</v>
      </c>
      <c r="O1516" t="n">
        <v>17578.8</v>
      </c>
      <c r="P1516" t="n">
        <v>49.89</v>
      </c>
      <c r="Q1516" t="n">
        <v>202.81</v>
      </c>
      <c r="R1516" t="n">
        <v>21.49</v>
      </c>
      <c r="S1516" t="n">
        <v>13.89</v>
      </c>
      <c r="T1516" t="n">
        <v>2107.67</v>
      </c>
      <c r="U1516" t="n">
        <v>0.65</v>
      </c>
      <c r="V1516" t="n">
        <v>0.75</v>
      </c>
      <c r="W1516" t="n">
        <v>0.65</v>
      </c>
      <c r="X1516" t="n">
        <v>0.13</v>
      </c>
      <c r="Y1516" t="n">
        <v>1</v>
      </c>
      <c r="Z1516" t="n">
        <v>10</v>
      </c>
    </row>
    <row r="1517">
      <c r="A1517" t="n">
        <v>23</v>
      </c>
      <c r="B1517" t="n">
        <v>65</v>
      </c>
      <c r="C1517" t="inlineStr">
        <is>
          <t xml:space="preserve">CONCLUIDO	</t>
        </is>
      </c>
      <c r="D1517" t="n">
        <v>13.2724</v>
      </c>
      <c r="E1517" t="n">
        <v>7.53</v>
      </c>
      <c r="F1517" t="n">
        <v>5.16</v>
      </c>
      <c r="G1517" t="n">
        <v>44.26</v>
      </c>
      <c r="H1517" t="n">
        <v>0.85</v>
      </c>
      <c r="I1517" t="n">
        <v>7</v>
      </c>
      <c r="J1517" t="n">
        <v>140.97</v>
      </c>
      <c r="K1517" t="n">
        <v>46.47</v>
      </c>
      <c r="L1517" t="n">
        <v>6.75</v>
      </c>
      <c r="M1517" t="n">
        <v>5</v>
      </c>
      <c r="N1517" t="n">
        <v>22.76</v>
      </c>
      <c r="O1517" t="n">
        <v>17620.76</v>
      </c>
      <c r="P1517" t="n">
        <v>49.21</v>
      </c>
      <c r="Q1517" t="n">
        <v>202.81</v>
      </c>
      <c r="R1517" t="n">
        <v>21.57</v>
      </c>
      <c r="S1517" t="n">
        <v>13.89</v>
      </c>
      <c r="T1517" t="n">
        <v>2150.65</v>
      </c>
      <c r="U1517" t="n">
        <v>0.64</v>
      </c>
      <c r="V1517" t="n">
        <v>0.75</v>
      </c>
      <c r="W1517" t="n">
        <v>0.65</v>
      </c>
      <c r="X1517" t="n">
        <v>0.13</v>
      </c>
      <c r="Y1517" t="n">
        <v>1</v>
      </c>
      <c r="Z1517" t="n">
        <v>10</v>
      </c>
    </row>
    <row r="1518">
      <c r="A1518" t="n">
        <v>24</v>
      </c>
      <c r="B1518" t="n">
        <v>65</v>
      </c>
      <c r="C1518" t="inlineStr">
        <is>
          <t xml:space="preserve">CONCLUIDO	</t>
        </is>
      </c>
      <c r="D1518" t="n">
        <v>13.3715</v>
      </c>
      <c r="E1518" t="n">
        <v>7.48</v>
      </c>
      <c r="F1518" t="n">
        <v>5.13</v>
      </c>
      <c r="G1518" t="n">
        <v>51.35</v>
      </c>
      <c r="H1518" t="n">
        <v>0.88</v>
      </c>
      <c r="I1518" t="n">
        <v>6</v>
      </c>
      <c r="J1518" t="n">
        <v>141.31</v>
      </c>
      <c r="K1518" t="n">
        <v>46.47</v>
      </c>
      <c r="L1518" t="n">
        <v>7</v>
      </c>
      <c r="M1518" t="n">
        <v>4</v>
      </c>
      <c r="N1518" t="n">
        <v>22.85</v>
      </c>
      <c r="O1518" t="n">
        <v>17662.75</v>
      </c>
      <c r="P1518" t="n">
        <v>48.42</v>
      </c>
      <c r="Q1518" t="n">
        <v>202.83</v>
      </c>
      <c r="R1518" t="n">
        <v>20.62</v>
      </c>
      <c r="S1518" t="n">
        <v>13.89</v>
      </c>
      <c r="T1518" t="n">
        <v>1679.7</v>
      </c>
      <c r="U1518" t="n">
        <v>0.67</v>
      </c>
      <c r="V1518" t="n">
        <v>0.75</v>
      </c>
      <c r="W1518" t="n">
        <v>0.65</v>
      </c>
      <c r="X1518" t="n">
        <v>0.1</v>
      </c>
      <c r="Y1518" t="n">
        <v>1</v>
      </c>
      <c r="Z1518" t="n">
        <v>10</v>
      </c>
    </row>
    <row r="1519">
      <c r="A1519" t="n">
        <v>25</v>
      </c>
      <c r="B1519" t="n">
        <v>65</v>
      </c>
      <c r="C1519" t="inlineStr">
        <is>
          <t xml:space="preserve">CONCLUIDO	</t>
        </is>
      </c>
      <c r="D1519" t="n">
        <v>13.361</v>
      </c>
      <c r="E1519" t="n">
        <v>7.48</v>
      </c>
      <c r="F1519" t="n">
        <v>5.14</v>
      </c>
      <c r="G1519" t="n">
        <v>51.41</v>
      </c>
      <c r="H1519" t="n">
        <v>0.91</v>
      </c>
      <c r="I1519" t="n">
        <v>6</v>
      </c>
      <c r="J1519" t="n">
        <v>141.66</v>
      </c>
      <c r="K1519" t="n">
        <v>46.47</v>
      </c>
      <c r="L1519" t="n">
        <v>7.25</v>
      </c>
      <c r="M1519" t="n">
        <v>4</v>
      </c>
      <c r="N1519" t="n">
        <v>22.94</v>
      </c>
      <c r="O1519" t="n">
        <v>17704.77</v>
      </c>
      <c r="P1519" t="n">
        <v>48.24</v>
      </c>
      <c r="Q1519" t="n">
        <v>202.82</v>
      </c>
      <c r="R1519" t="n">
        <v>20.74</v>
      </c>
      <c r="S1519" t="n">
        <v>13.89</v>
      </c>
      <c r="T1519" t="n">
        <v>1741.06</v>
      </c>
      <c r="U1519" t="n">
        <v>0.67</v>
      </c>
      <c r="V1519" t="n">
        <v>0.75</v>
      </c>
      <c r="W1519" t="n">
        <v>0.65</v>
      </c>
      <c r="X1519" t="n">
        <v>0.1</v>
      </c>
      <c r="Y1519" t="n">
        <v>1</v>
      </c>
      <c r="Z1519" t="n">
        <v>10</v>
      </c>
    </row>
    <row r="1520">
      <c r="A1520" t="n">
        <v>26</v>
      </c>
      <c r="B1520" t="n">
        <v>65</v>
      </c>
      <c r="C1520" t="inlineStr">
        <is>
          <t xml:space="preserve">CONCLUIDO	</t>
        </is>
      </c>
      <c r="D1520" t="n">
        <v>13.3784</v>
      </c>
      <c r="E1520" t="n">
        <v>7.47</v>
      </c>
      <c r="F1520" t="n">
        <v>5.13</v>
      </c>
      <c r="G1520" t="n">
        <v>51.31</v>
      </c>
      <c r="H1520" t="n">
        <v>0.93</v>
      </c>
      <c r="I1520" t="n">
        <v>6</v>
      </c>
      <c r="J1520" t="n">
        <v>142</v>
      </c>
      <c r="K1520" t="n">
        <v>46.47</v>
      </c>
      <c r="L1520" t="n">
        <v>7.5</v>
      </c>
      <c r="M1520" t="n">
        <v>4</v>
      </c>
      <c r="N1520" t="n">
        <v>23.03</v>
      </c>
      <c r="O1520" t="n">
        <v>17746.83</v>
      </c>
      <c r="P1520" t="n">
        <v>47.92</v>
      </c>
      <c r="Q1520" t="n">
        <v>202.81</v>
      </c>
      <c r="R1520" t="n">
        <v>20.51</v>
      </c>
      <c r="S1520" t="n">
        <v>13.89</v>
      </c>
      <c r="T1520" t="n">
        <v>1627.13</v>
      </c>
      <c r="U1520" t="n">
        <v>0.68</v>
      </c>
      <c r="V1520" t="n">
        <v>0.75</v>
      </c>
      <c r="W1520" t="n">
        <v>0.65</v>
      </c>
      <c r="X1520" t="n">
        <v>0.09</v>
      </c>
      <c r="Y1520" t="n">
        <v>1</v>
      </c>
      <c r="Z1520" t="n">
        <v>10</v>
      </c>
    </row>
    <row r="1521">
      <c r="A1521" t="n">
        <v>27</v>
      </c>
      <c r="B1521" t="n">
        <v>65</v>
      </c>
      <c r="C1521" t="inlineStr">
        <is>
          <t xml:space="preserve">CONCLUIDO	</t>
        </is>
      </c>
      <c r="D1521" t="n">
        <v>13.363</v>
      </c>
      <c r="E1521" t="n">
        <v>7.48</v>
      </c>
      <c r="F1521" t="n">
        <v>5.14</v>
      </c>
      <c r="G1521" t="n">
        <v>51.4</v>
      </c>
      <c r="H1521" t="n">
        <v>0.96</v>
      </c>
      <c r="I1521" t="n">
        <v>6</v>
      </c>
      <c r="J1521" t="n">
        <v>142.34</v>
      </c>
      <c r="K1521" t="n">
        <v>46.47</v>
      </c>
      <c r="L1521" t="n">
        <v>7.75</v>
      </c>
      <c r="M1521" t="n">
        <v>4</v>
      </c>
      <c r="N1521" t="n">
        <v>23.12</v>
      </c>
      <c r="O1521" t="n">
        <v>17788.92</v>
      </c>
      <c r="P1521" t="n">
        <v>47.83</v>
      </c>
      <c r="Q1521" t="n">
        <v>202.81</v>
      </c>
      <c r="R1521" t="n">
        <v>20.76</v>
      </c>
      <c r="S1521" t="n">
        <v>13.89</v>
      </c>
      <c r="T1521" t="n">
        <v>1750.32</v>
      </c>
      <c r="U1521" t="n">
        <v>0.67</v>
      </c>
      <c r="V1521" t="n">
        <v>0.75</v>
      </c>
      <c r="W1521" t="n">
        <v>0.65</v>
      </c>
      <c r="X1521" t="n">
        <v>0.1</v>
      </c>
      <c r="Y1521" t="n">
        <v>1</v>
      </c>
      <c r="Z1521" t="n">
        <v>10</v>
      </c>
    </row>
    <row r="1522">
      <c r="A1522" t="n">
        <v>28</v>
      </c>
      <c r="B1522" t="n">
        <v>65</v>
      </c>
      <c r="C1522" t="inlineStr">
        <is>
          <t xml:space="preserve">CONCLUIDO	</t>
        </is>
      </c>
      <c r="D1522" t="n">
        <v>13.3665</v>
      </c>
      <c r="E1522" t="n">
        <v>7.48</v>
      </c>
      <c r="F1522" t="n">
        <v>5.14</v>
      </c>
      <c r="G1522" t="n">
        <v>51.38</v>
      </c>
      <c r="H1522" t="n">
        <v>0.99</v>
      </c>
      <c r="I1522" t="n">
        <v>6</v>
      </c>
      <c r="J1522" t="n">
        <v>142.68</v>
      </c>
      <c r="K1522" t="n">
        <v>46.47</v>
      </c>
      <c r="L1522" t="n">
        <v>8</v>
      </c>
      <c r="M1522" t="n">
        <v>4</v>
      </c>
      <c r="N1522" t="n">
        <v>23.21</v>
      </c>
      <c r="O1522" t="n">
        <v>17831.04</v>
      </c>
      <c r="P1522" t="n">
        <v>47.51</v>
      </c>
      <c r="Q1522" t="n">
        <v>202.81</v>
      </c>
      <c r="R1522" t="n">
        <v>20.67</v>
      </c>
      <c r="S1522" t="n">
        <v>13.89</v>
      </c>
      <c r="T1522" t="n">
        <v>1703.85</v>
      </c>
      <c r="U1522" t="n">
        <v>0.67</v>
      </c>
      <c r="V1522" t="n">
        <v>0.75</v>
      </c>
      <c r="W1522" t="n">
        <v>0.65</v>
      </c>
      <c r="X1522" t="n">
        <v>0.1</v>
      </c>
      <c r="Y1522" t="n">
        <v>1</v>
      </c>
      <c r="Z1522" t="n">
        <v>10</v>
      </c>
    </row>
    <row r="1523">
      <c r="A1523" t="n">
        <v>29</v>
      </c>
      <c r="B1523" t="n">
        <v>65</v>
      </c>
      <c r="C1523" t="inlineStr">
        <is>
          <t xml:space="preserve">CONCLUIDO	</t>
        </is>
      </c>
      <c r="D1523" t="n">
        <v>13.3615</v>
      </c>
      <c r="E1523" t="n">
        <v>7.48</v>
      </c>
      <c r="F1523" t="n">
        <v>5.14</v>
      </c>
      <c r="G1523" t="n">
        <v>51.41</v>
      </c>
      <c r="H1523" t="n">
        <v>1.02</v>
      </c>
      <c r="I1523" t="n">
        <v>6</v>
      </c>
      <c r="J1523" t="n">
        <v>143.02</v>
      </c>
      <c r="K1523" t="n">
        <v>46.47</v>
      </c>
      <c r="L1523" t="n">
        <v>8.25</v>
      </c>
      <c r="M1523" t="n">
        <v>4</v>
      </c>
      <c r="N1523" t="n">
        <v>23.3</v>
      </c>
      <c r="O1523" t="n">
        <v>17873.19</v>
      </c>
      <c r="P1523" t="n">
        <v>47.01</v>
      </c>
      <c r="Q1523" t="n">
        <v>202.81</v>
      </c>
      <c r="R1523" t="n">
        <v>20.81</v>
      </c>
      <c r="S1523" t="n">
        <v>13.89</v>
      </c>
      <c r="T1523" t="n">
        <v>1776.1</v>
      </c>
      <c r="U1523" t="n">
        <v>0.67</v>
      </c>
      <c r="V1523" t="n">
        <v>0.75</v>
      </c>
      <c r="W1523" t="n">
        <v>0.65</v>
      </c>
      <c r="X1523" t="n">
        <v>0.1</v>
      </c>
      <c r="Y1523" t="n">
        <v>1</v>
      </c>
      <c r="Z1523" t="n">
        <v>10</v>
      </c>
    </row>
    <row r="1524">
      <c r="A1524" t="n">
        <v>30</v>
      </c>
      <c r="B1524" t="n">
        <v>65</v>
      </c>
      <c r="C1524" t="inlineStr">
        <is>
          <t xml:space="preserve">CONCLUIDO	</t>
        </is>
      </c>
      <c r="D1524" t="n">
        <v>13.4429</v>
      </c>
      <c r="E1524" t="n">
        <v>7.44</v>
      </c>
      <c r="F1524" t="n">
        <v>5.12</v>
      </c>
      <c r="G1524" t="n">
        <v>61.47</v>
      </c>
      <c r="H1524" t="n">
        <v>1.05</v>
      </c>
      <c r="I1524" t="n">
        <v>5</v>
      </c>
      <c r="J1524" t="n">
        <v>143.36</v>
      </c>
      <c r="K1524" t="n">
        <v>46.47</v>
      </c>
      <c r="L1524" t="n">
        <v>8.5</v>
      </c>
      <c r="M1524" t="n">
        <v>3</v>
      </c>
      <c r="N1524" t="n">
        <v>23.4</v>
      </c>
      <c r="O1524" t="n">
        <v>17915.37</v>
      </c>
      <c r="P1524" t="n">
        <v>46.37</v>
      </c>
      <c r="Q1524" t="n">
        <v>202.83</v>
      </c>
      <c r="R1524" t="n">
        <v>20.3</v>
      </c>
      <c r="S1524" t="n">
        <v>13.89</v>
      </c>
      <c r="T1524" t="n">
        <v>1522.99</v>
      </c>
      <c r="U1524" t="n">
        <v>0.68</v>
      </c>
      <c r="V1524" t="n">
        <v>0.76</v>
      </c>
      <c r="W1524" t="n">
        <v>0.65</v>
      </c>
      <c r="X1524" t="n">
        <v>0.08</v>
      </c>
      <c r="Y1524" t="n">
        <v>1</v>
      </c>
      <c r="Z1524" t="n">
        <v>10</v>
      </c>
    </row>
    <row r="1525">
      <c r="A1525" t="n">
        <v>31</v>
      </c>
      <c r="B1525" t="n">
        <v>65</v>
      </c>
      <c r="C1525" t="inlineStr">
        <is>
          <t xml:space="preserve">CONCLUIDO	</t>
        </is>
      </c>
      <c r="D1525" t="n">
        <v>13.4529</v>
      </c>
      <c r="E1525" t="n">
        <v>7.43</v>
      </c>
      <c r="F1525" t="n">
        <v>5.12</v>
      </c>
      <c r="G1525" t="n">
        <v>61.4</v>
      </c>
      <c r="H1525" t="n">
        <v>1.08</v>
      </c>
      <c r="I1525" t="n">
        <v>5</v>
      </c>
      <c r="J1525" t="n">
        <v>143.7</v>
      </c>
      <c r="K1525" t="n">
        <v>46.47</v>
      </c>
      <c r="L1525" t="n">
        <v>8.75</v>
      </c>
      <c r="M1525" t="n">
        <v>3</v>
      </c>
      <c r="N1525" t="n">
        <v>23.49</v>
      </c>
      <c r="O1525" t="n">
        <v>17957.59</v>
      </c>
      <c r="P1525" t="n">
        <v>46.01</v>
      </c>
      <c r="Q1525" t="n">
        <v>202.82</v>
      </c>
      <c r="R1525" t="n">
        <v>20.08</v>
      </c>
      <c r="S1525" t="n">
        <v>13.89</v>
      </c>
      <c r="T1525" t="n">
        <v>1415.24</v>
      </c>
      <c r="U1525" t="n">
        <v>0.6899999999999999</v>
      </c>
      <c r="V1525" t="n">
        <v>0.76</v>
      </c>
      <c r="W1525" t="n">
        <v>0.65</v>
      </c>
      <c r="X1525" t="n">
        <v>0.08</v>
      </c>
      <c r="Y1525" t="n">
        <v>1</v>
      </c>
      <c r="Z1525" t="n">
        <v>10</v>
      </c>
    </row>
    <row r="1526">
      <c r="A1526" t="n">
        <v>32</v>
      </c>
      <c r="B1526" t="n">
        <v>65</v>
      </c>
      <c r="C1526" t="inlineStr">
        <is>
          <t xml:space="preserve">CONCLUIDO	</t>
        </is>
      </c>
      <c r="D1526" t="n">
        <v>13.4389</v>
      </c>
      <c r="E1526" t="n">
        <v>7.44</v>
      </c>
      <c r="F1526" t="n">
        <v>5.12</v>
      </c>
      <c r="G1526" t="n">
        <v>61.5</v>
      </c>
      <c r="H1526" t="n">
        <v>1.11</v>
      </c>
      <c r="I1526" t="n">
        <v>5</v>
      </c>
      <c r="J1526" t="n">
        <v>144.05</v>
      </c>
      <c r="K1526" t="n">
        <v>46.47</v>
      </c>
      <c r="L1526" t="n">
        <v>9</v>
      </c>
      <c r="M1526" t="n">
        <v>3</v>
      </c>
      <c r="N1526" t="n">
        <v>23.58</v>
      </c>
      <c r="O1526" t="n">
        <v>17999.83</v>
      </c>
      <c r="P1526" t="n">
        <v>46.37</v>
      </c>
      <c r="Q1526" t="n">
        <v>202.81</v>
      </c>
      <c r="R1526" t="n">
        <v>20.24</v>
      </c>
      <c r="S1526" t="n">
        <v>13.89</v>
      </c>
      <c r="T1526" t="n">
        <v>1497.05</v>
      </c>
      <c r="U1526" t="n">
        <v>0.6899999999999999</v>
      </c>
      <c r="V1526" t="n">
        <v>0.75</v>
      </c>
      <c r="W1526" t="n">
        <v>0.65</v>
      </c>
      <c r="X1526" t="n">
        <v>0.09</v>
      </c>
      <c r="Y1526" t="n">
        <v>1</v>
      </c>
      <c r="Z1526" t="n">
        <v>10</v>
      </c>
    </row>
    <row r="1527">
      <c r="A1527" t="n">
        <v>33</v>
      </c>
      <c r="B1527" t="n">
        <v>65</v>
      </c>
      <c r="C1527" t="inlineStr">
        <is>
          <t xml:space="preserve">CONCLUIDO	</t>
        </is>
      </c>
      <c r="D1527" t="n">
        <v>13.4449</v>
      </c>
      <c r="E1527" t="n">
        <v>7.44</v>
      </c>
      <c r="F1527" t="n">
        <v>5.12</v>
      </c>
      <c r="G1527" t="n">
        <v>61.46</v>
      </c>
      <c r="H1527" t="n">
        <v>1.13</v>
      </c>
      <c r="I1527" t="n">
        <v>5</v>
      </c>
      <c r="J1527" t="n">
        <v>144.39</v>
      </c>
      <c r="K1527" t="n">
        <v>46.47</v>
      </c>
      <c r="L1527" t="n">
        <v>9.25</v>
      </c>
      <c r="M1527" t="n">
        <v>2</v>
      </c>
      <c r="N1527" t="n">
        <v>23.67</v>
      </c>
      <c r="O1527" t="n">
        <v>18042.12</v>
      </c>
      <c r="P1527" t="n">
        <v>45.66</v>
      </c>
      <c r="Q1527" t="n">
        <v>202.81</v>
      </c>
      <c r="R1527" t="n">
        <v>20.25</v>
      </c>
      <c r="S1527" t="n">
        <v>13.89</v>
      </c>
      <c r="T1527" t="n">
        <v>1498.02</v>
      </c>
      <c r="U1527" t="n">
        <v>0.6899999999999999</v>
      </c>
      <c r="V1527" t="n">
        <v>0.76</v>
      </c>
      <c r="W1527" t="n">
        <v>0.65</v>
      </c>
      <c r="X1527" t="n">
        <v>0.08</v>
      </c>
      <c r="Y1527" t="n">
        <v>1</v>
      </c>
      <c r="Z1527" t="n">
        <v>10</v>
      </c>
    </row>
    <row r="1528">
      <c r="A1528" t="n">
        <v>34</v>
      </c>
      <c r="B1528" t="n">
        <v>65</v>
      </c>
      <c r="C1528" t="inlineStr">
        <is>
          <t xml:space="preserve">CONCLUIDO	</t>
        </is>
      </c>
      <c r="D1528" t="n">
        <v>13.4389</v>
      </c>
      <c r="E1528" t="n">
        <v>7.44</v>
      </c>
      <c r="F1528" t="n">
        <v>5.12</v>
      </c>
      <c r="G1528" t="n">
        <v>61.5</v>
      </c>
      <c r="H1528" t="n">
        <v>1.16</v>
      </c>
      <c r="I1528" t="n">
        <v>5</v>
      </c>
      <c r="J1528" t="n">
        <v>144.73</v>
      </c>
      <c r="K1528" t="n">
        <v>46.47</v>
      </c>
      <c r="L1528" t="n">
        <v>9.5</v>
      </c>
      <c r="M1528" t="n">
        <v>2</v>
      </c>
      <c r="N1528" t="n">
        <v>23.77</v>
      </c>
      <c r="O1528" t="n">
        <v>18084.43</v>
      </c>
      <c r="P1528" t="n">
        <v>45.58</v>
      </c>
      <c r="Q1528" t="n">
        <v>202.81</v>
      </c>
      <c r="R1528" t="n">
        <v>20.29</v>
      </c>
      <c r="S1528" t="n">
        <v>13.89</v>
      </c>
      <c r="T1528" t="n">
        <v>1517.92</v>
      </c>
      <c r="U1528" t="n">
        <v>0.68</v>
      </c>
      <c r="V1528" t="n">
        <v>0.75</v>
      </c>
      <c r="W1528" t="n">
        <v>0.65</v>
      </c>
      <c r="X1528" t="n">
        <v>0.09</v>
      </c>
      <c r="Y1528" t="n">
        <v>1</v>
      </c>
      <c r="Z1528" t="n">
        <v>10</v>
      </c>
    </row>
    <row r="1529">
      <c r="A1529" t="n">
        <v>35</v>
      </c>
      <c r="B1529" t="n">
        <v>65</v>
      </c>
      <c r="C1529" t="inlineStr">
        <is>
          <t xml:space="preserve">CONCLUIDO	</t>
        </is>
      </c>
      <c r="D1529" t="n">
        <v>13.4353</v>
      </c>
      <c r="E1529" t="n">
        <v>7.44</v>
      </c>
      <c r="F1529" t="n">
        <v>5.13</v>
      </c>
      <c r="G1529" t="n">
        <v>61.52</v>
      </c>
      <c r="H1529" t="n">
        <v>1.19</v>
      </c>
      <c r="I1529" t="n">
        <v>5</v>
      </c>
      <c r="J1529" t="n">
        <v>145.08</v>
      </c>
      <c r="K1529" t="n">
        <v>46.47</v>
      </c>
      <c r="L1529" t="n">
        <v>9.75</v>
      </c>
      <c r="M1529" t="n">
        <v>2</v>
      </c>
      <c r="N1529" t="n">
        <v>23.86</v>
      </c>
      <c r="O1529" t="n">
        <v>18126.77</v>
      </c>
      <c r="P1529" t="n">
        <v>45.23</v>
      </c>
      <c r="Q1529" t="n">
        <v>202.81</v>
      </c>
      <c r="R1529" t="n">
        <v>20.32</v>
      </c>
      <c r="S1529" t="n">
        <v>13.89</v>
      </c>
      <c r="T1529" t="n">
        <v>1534.01</v>
      </c>
      <c r="U1529" t="n">
        <v>0.68</v>
      </c>
      <c r="V1529" t="n">
        <v>0.75</v>
      </c>
      <c r="W1529" t="n">
        <v>0.65</v>
      </c>
      <c r="X1529" t="n">
        <v>0.09</v>
      </c>
      <c r="Y1529" t="n">
        <v>1</v>
      </c>
      <c r="Z1529" t="n">
        <v>10</v>
      </c>
    </row>
    <row r="1530">
      <c r="A1530" t="n">
        <v>36</v>
      </c>
      <c r="B1530" t="n">
        <v>65</v>
      </c>
      <c r="C1530" t="inlineStr">
        <is>
          <t xml:space="preserve">CONCLUIDO	</t>
        </is>
      </c>
      <c r="D1530" t="n">
        <v>13.4449</v>
      </c>
      <c r="E1530" t="n">
        <v>7.44</v>
      </c>
      <c r="F1530" t="n">
        <v>5.12</v>
      </c>
      <c r="G1530" t="n">
        <v>61.46</v>
      </c>
      <c r="H1530" t="n">
        <v>1.22</v>
      </c>
      <c r="I1530" t="n">
        <v>5</v>
      </c>
      <c r="J1530" t="n">
        <v>145.42</v>
      </c>
      <c r="K1530" t="n">
        <v>46.47</v>
      </c>
      <c r="L1530" t="n">
        <v>10</v>
      </c>
      <c r="M1530" t="n">
        <v>2</v>
      </c>
      <c r="N1530" t="n">
        <v>23.95</v>
      </c>
      <c r="O1530" t="n">
        <v>18169.15</v>
      </c>
      <c r="P1530" t="n">
        <v>44.92</v>
      </c>
      <c r="Q1530" t="n">
        <v>202.81</v>
      </c>
      <c r="R1530" t="n">
        <v>20.17</v>
      </c>
      <c r="S1530" t="n">
        <v>13.89</v>
      </c>
      <c r="T1530" t="n">
        <v>1459.95</v>
      </c>
      <c r="U1530" t="n">
        <v>0.6899999999999999</v>
      </c>
      <c r="V1530" t="n">
        <v>0.76</v>
      </c>
      <c r="W1530" t="n">
        <v>0.65</v>
      </c>
      <c r="X1530" t="n">
        <v>0.08</v>
      </c>
      <c r="Y1530" t="n">
        <v>1</v>
      </c>
      <c r="Z1530" t="n">
        <v>10</v>
      </c>
    </row>
    <row r="1531">
      <c r="A1531" t="n">
        <v>37</v>
      </c>
      <c r="B1531" t="n">
        <v>65</v>
      </c>
      <c r="C1531" t="inlineStr">
        <is>
          <t xml:space="preserve">CONCLUIDO	</t>
        </is>
      </c>
      <c r="D1531" t="n">
        <v>13.4363</v>
      </c>
      <c r="E1531" t="n">
        <v>7.44</v>
      </c>
      <c r="F1531" t="n">
        <v>5.13</v>
      </c>
      <c r="G1531" t="n">
        <v>61.51</v>
      </c>
      <c r="H1531" t="n">
        <v>1.24</v>
      </c>
      <c r="I1531" t="n">
        <v>5</v>
      </c>
      <c r="J1531" t="n">
        <v>145.76</v>
      </c>
      <c r="K1531" t="n">
        <v>46.47</v>
      </c>
      <c r="L1531" t="n">
        <v>10.25</v>
      </c>
      <c r="M1531" t="n">
        <v>1</v>
      </c>
      <c r="N1531" t="n">
        <v>24.05</v>
      </c>
      <c r="O1531" t="n">
        <v>18211.56</v>
      </c>
      <c r="P1531" t="n">
        <v>44.69</v>
      </c>
      <c r="Q1531" t="n">
        <v>202.81</v>
      </c>
      <c r="R1531" t="n">
        <v>20.23</v>
      </c>
      <c r="S1531" t="n">
        <v>13.89</v>
      </c>
      <c r="T1531" t="n">
        <v>1492.31</v>
      </c>
      <c r="U1531" t="n">
        <v>0.6899999999999999</v>
      </c>
      <c r="V1531" t="n">
        <v>0.75</v>
      </c>
      <c r="W1531" t="n">
        <v>0.65</v>
      </c>
      <c r="X1531" t="n">
        <v>0.09</v>
      </c>
      <c r="Y1531" t="n">
        <v>1</v>
      </c>
      <c r="Z1531" t="n">
        <v>10</v>
      </c>
    </row>
    <row r="1532">
      <c r="A1532" t="n">
        <v>38</v>
      </c>
      <c r="B1532" t="n">
        <v>65</v>
      </c>
      <c r="C1532" t="inlineStr">
        <is>
          <t xml:space="preserve">CONCLUIDO	</t>
        </is>
      </c>
      <c r="D1532" t="n">
        <v>13.4434</v>
      </c>
      <c r="E1532" t="n">
        <v>7.44</v>
      </c>
      <c r="F1532" t="n">
        <v>5.12</v>
      </c>
      <c r="G1532" t="n">
        <v>61.47</v>
      </c>
      <c r="H1532" t="n">
        <v>1.27</v>
      </c>
      <c r="I1532" t="n">
        <v>5</v>
      </c>
      <c r="J1532" t="n">
        <v>146.11</v>
      </c>
      <c r="K1532" t="n">
        <v>46.47</v>
      </c>
      <c r="L1532" t="n">
        <v>10.5</v>
      </c>
      <c r="M1532" t="n">
        <v>0</v>
      </c>
      <c r="N1532" t="n">
        <v>24.14</v>
      </c>
      <c r="O1532" t="n">
        <v>18254.01</v>
      </c>
      <c r="P1532" t="n">
        <v>44.48</v>
      </c>
      <c r="Q1532" t="n">
        <v>202.81</v>
      </c>
      <c r="R1532" t="n">
        <v>20.08</v>
      </c>
      <c r="S1532" t="n">
        <v>13.89</v>
      </c>
      <c r="T1532" t="n">
        <v>1416.13</v>
      </c>
      <c r="U1532" t="n">
        <v>0.6899999999999999</v>
      </c>
      <c r="V1532" t="n">
        <v>0.76</v>
      </c>
      <c r="W1532" t="n">
        <v>0.65</v>
      </c>
      <c r="X1532" t="n">
        <v>0.08</v>
      </c>
      <c r="Y1532" t="n">
        <v>1</v>
      </c>
      <c r="Z1532" t="n">
        <v>10</v>
      </c>
    </row>
    <row r="1533">
      <c r="A1533" t="n">
        <v>0</v>
      </c>
      <c r="B1533" t="n">
        <v>130</v>
      </c>
      <c r="C1533" t="inlineStr">
        <is>
          <t xml:space="preserve">CONCLUIDO	</t>
        </is>
      </c>
      <c r="D1533" t="n">
        <v>7.4728</v>
      </c>
      <c r="E1533" t="n">
        <v>13.38</v>
      </c>
      <c r="F1533" t="n">
        <v>6.67</v>
      </c>
      <c r="G1533" t="n">
        <v>5</v>
      </c>
      <c r="H1533" t="n">
        <v>0.07000000000000001</v>
      </c>
      <c r="I1533" t="n">
        <v>80</v>
      </c>
      <c r="J1533" t="n">
        <v>252.85</v>
      </c>
      <c r="K1533" t="n">
        <v>59.19</v>
      </c>
      <c r="L1533" t="n">
        <v>1</v>
      </c>
      <c r="M1533" t="n">
        <v>78</v>
      </c>
      <c r="N1533" t="n">
        <v>62.65</v>
      </c>
      <c r="O1533" t="n">
        <v>31418.63</v>
      </c>
      <c r="P1533" t="n">
        <v>109.63</v>
      </c>
      <c r="Q1533" t="n">
        <v>202.86</v>
      </c>
      <c r="R1533" t="n">
        <v>68.69</v>
      </c>
      <c r="S1533" t="n">
        <v>13.89</v>
      </c>
      <c r="T1533" t="n">
        <v>25345.79</v>
      </c>
      <c r="U1533" t="n">
        <v>0.2</v>
      </c>
      <c r="V1533" t="n">
        <v>0.58</v>
      </c>
      <c r="W1533" t="n">
        <v>0.76</v>
      </c>
      <c r="X1533" t="n">
        <v>1.63</v>
      </c>
      <c r="Y1533" t="n">
        <v>1</v>
      </c>
      <c r="Z1533" t="n">
        <v>10</v>
      </c>
    </row>
    <row r="1534">
      <c r="A1534" t="n">
        <v>1</v>
      </c>
      <c r="B1534" t="n">
        <v>130</v>
      </c>
      <c r="C1534" t="inlineStr">
        <is>
          <t xml:space="preserve">CONCLUIDO	</t>
        </is>
      </c>
      <c r="D1534" t="n">
        <v>8.3498</v>
      </c>
      <c r="E1534" t="n">
        <v>11.98</v>
      </c>
      <c r="F1534" t="n">
        <v>6.24</v>
      </c>
      <c r="G1534" t="n">
        <v>6.24</v>
      </c>
      <c r="H1534" t="n">
        <v>0.09</v>
      </c>
      <c r="I1534" t="n">
        <v>60</v>
      </c>
      <c r="J1534" t="n">
        <v>253.3</v>
      </c>
      <c r="K1534" t="n">
        <v>59.19</v>
      </c>
      <c r="L1534" t="n">
        <v>1.25</v>
      </c>
      <c r="M1534" t="n">
        <v>58</v>
      </c>
      <c r="N1534" t="n">
        <v>62.86</v>
      </c>
      <c r="O1534" t="n">
        <v>31474.5</v>
      </c>
      <c r="P1534" t="n">
        <v>102.46</v>
      </c>
      <c r="Q1534" t="n">
        <v>202.87</v>
      </c>
      <c r="R1534" t="n">
        <v>54.87</v>
      </c>
      <c r="S1534" t="n">
        <v>13.89</v>
      </c>
      <c r="T1534" t="n">
        <v>18536.71</v>
      </c>
      <c r="U1534" t="n">
        <v>0.25</v>
      </c>
      <c r="V1534" t="n">
        <v>0.62</v>
      </c>
      <c r="W1534" t="n">
        <v>0.74</v>
      </c>
      <c r="X1534" t="n">
        <v>1.2</v>
      </c>
      <c r="Y1534" t="n">
        <v>1</v>
      </c>
      <c r="Z1534" t="n">
        <v>10</v>
      </c>
    </row>
    <row r="1535">
      <c r="A1535" t="n">
        <v>2</v>
      </c>
      <c r="B1535" t="n">
        <v>130</v>
      </c>
      <c r="C1535" t="inlineStr">
        <is>
          <t xml:space="preserve">CONCLUIDO	</t>
        </is>
      </c>
      <c r="D1535" t="n">
        <v>8.9688</v>
      </c>
      <c r="E1535" t="n">
        <v>11.15</v>
      </c>
      <c r="F1535" t="n">
        <v>6</v>
      </c>
      <c r="G1535" t="n">
        <v>7.5</v>
      </c>
      <c r="H1535" t="n">
        <v>0.11</v>
      </c>
      <c r="I1535" t="n">
        <v>48</v>
      </c>
      <c r="J1535" t="n">
        <v>253.75</v>
      </c>
      <c r="K1535" t="n">
        <v>59.19</v>
      </c>
      <c r="L1535" t="n">
        <v>1.5</v>
      </c>
      <c r="M1535" t="n">
        <v>46</v>
      </c>
      <c r="N1535" t="n">
        <v>63.06</v>
      </c>
      <c r="O1535" t="n">
        <v>31530.44</v>
      </c>
      <c r="P1535" t="n">
        <v>98.39</v>
      </c>
      <c r="Q1535" t="n">
        <v>202.86</v>
      </c>
      <c r="R1535" t="n">
        <v>47.46</v>
      </c>
      <c r="S1535" t="n">
        <v>13.89</v>
      </c>
      <c r="T1535" t="n">
        <v>14888.69</v>
      </c>
      <c r="U1535" t="n">
        <v>0.29</v>
      </c>
      <c r="V1535" t="n">
        <v>0.65</v>
      </c>
      <c r="W1535" t="n">
        <v>0.72</v>
      </c>
      <c r="X1535" t="n">
        <v>0.96</v>
      </c>
      <c r="Y1535" t="n">
        <v>1</v>
      </c>
      <c r="Z1535" t="n">
        <v>10</v>
      </c>
    </row>
    <row r="1536">
      <c r="A1536" t="n">
        <v>3</v>
      </c>
      <c r="B1536" t="n">
        <v>130</v>
      </c>
      <c r="C1536" t="inlineStr">
        <is>
          <t xml:space="preserve">CONCLUIDO	</t>
        </is>
      </c>
      <c r="D1536" t="n">
        <v>9.383100000000001</v>
      </c>
      <c r="E1536" t="n">
        <v>10.66</v>
      </c>
      <c r="F1536" t="n">
        <v>5.85</v>
      </c>
      <c r="G1536" t="n">
        <v>8.56</v>
      </c>
      <c r="H1536" t="n">
        <v>0.12</v>
      </c>
      <c r="I1536" t="n">
        <v>41</v>
      </c>
      <c r="J1536" t="n">
        <v>254.21</v>
      </c>
      <c r="K1536" t="n">
        <v>59.19</v>
      </c>
      <c r="L1536" t="n">
        <v>1.75</v>
      </c>
      <c r="M1536" t="n">
        <v>39</v>
      </c>
      <c r="N1536" t="n">
        <v>63.26</v>
      </c>
      <c r="O1536" t="n">
        <v>31586.46</v>
      </c>
      <c r="P1536" t="n">
        <v>95.8</v>
      </c>
      <c r="Q1536" t="n">
        <v>202.84</v>
      </c>
      <c r="R1536" t="n">
        <v>43.15</v>
      </c>
      <c r="S1536" t="n">
        <v>13.89</v>
      </c>
      <c r="T1536" t="n">
        <v>12768.9</v>
      </c>
      <c r="U1536" t="n">
        <v>0.32</v>
      </c>
      <c r="V1536" t="n">
        <v>0.66</v>
      </c>
      <c r="W1536" t="n">
        <v>0.6899999999999999</v>
      </c>
      <c r="X1536" t="n">
        <v>0.8100000000000001</v>
      </c>
      <c r="Y1536" t="n">
        <v>1</v>
      </c>
      <c r="Z1536" t="n">
        <v>10</v>
      </c>
    </row>
    <row r="1537">
      <c r="A1537" t="n">
        <v>4</v>
      </c>
      <c r="B1537" t="n">
        <v>130</v>
      </c>
      <c r="C1537" t="inlineStr">
        <is>
          <t xml:space="preserve">CONCLUIDO	</t>
        </is>
      </c>
      <c r="D1537" t="n">
        <v>9.772</v>
      </c>
      <c r="E1537" t="n">
        <v>10.23</v>
      </c>
      <c r="F1537" t="n">
        <v>5.72</v>
      </c>
      <c r="G1537" t="n">
        <v>9.800000000000001</v>
      </c>
      <c r="H1537" t="n">
        <v>0.14</v>
      </c>
      <c r="I1537" t="n">
        <v>35</v>
      </c>
      <c r="J1537" t="n">
        <v>254.66</v>
      </c>
      <c r="K1537" t="n">
        <v>59.19</v>
      </c>
      <c r="L1537" t="n">
        <v>2</v>
      </c>
      <c r="M1537" t="n">
        <v>33</v>
      </c>
      <c r="N1537" t="n">
        <v>63.47</v>
      </c>
      <c r="O1537" t="n">
        <v>31642.55</v>
      </c>
      <c r="P1537" t="n">
        <v>93.54000000000001</v>
      </c>
      <c r="Q1537" t="n">
        <v>202.82</v>
      </c>
      <c r="R1537" t="n">
        <v>38.66</v>
      </c>
      <c r="S1537" t="n">
        <v>13.89</v>
      </c>
      <c r="T1537" t="n">
        <v>10553.44</v>
      </c>
      <c r="U1537" t="n">
        <v>0.36</v>
      </c>
      <c r="V1537" t="n">
        <v>0.68</v>
      </c>
      <c r="W1537" t="n">
        <v>0.7</v>
      </c>
      <c r="X1537" t="n">
        <v>0.68</v>
      </c>
      <c r="Y1537" t="n">
        <v>1</v>
      </c>
      <c r="Z1537" t="n">
        <v>10</v>
      </c>
    </row>
    <row r="1538">
      <c r="A1538" t="n">
        <v>5</v>
      </c>
      <c r="B1538" t="n">
        <v>130</v>
      </c>
      <c r="C1538" t="inlineStr">
        <is>
          <t xml:space="preserve">CONCLUIDO	</t>
        </is>
      </c>
      <c r="D1538" t="n">
        <v>10.0514</v>
      </c>
      <c r="E1538" t="n">
        <v>9.949999999999999</v>
      </c>
      <c r="F1538" t="n">
        <v>5.63</v>
      </c>
      <c r="G1538" t="n">
        <v>10.89</v>
      </c>
      <c r="H1538" t="n">
        <v>0.16</v>
      </c>
      <c r="I1538" t="n">
        <v>31</v>
      </c>
      <c r="J1538" t="n">
        <v>255.12</v>
      </c>
      <c r="K1538" t="n">
        <v>59.19</v>
      </c>
      <c r="L1538" t="n">
        <v>2.25</v>
      </c>
      <c r="M1538" t="n">
        <v>29</v>
      </c>
      <c r="N1538" t="n">
        <v>63.67</v>
      </c>
      <c r="O1538" t="n">
        <v>31698.72</v>
      </c>
      <c r="P1538" t="n">
        <v>91.92</v>
      </c>
      <c r="Q1538" t="n">
        <v>202.87</v>
      </c>
      <c r="R1538" t="n">
        <v>36.19</v>
      </c>
      <c r="S1538" t="n">
        <v>13.89</v>
      </c>
      <c r="T1538" t="n">
        <v>9340.23</v>
      </c>
      <c r="U1538" t="n">
        <v>0.38</v>
      </c>
      <c r="V1538" t="n">
        <v>0.6899999999999999</v>
      </c>
      <c r="W1538" t="n">
        <v>0.68</v>
      </c>
      <c r="X1538" t="n">
        <v>0.59</v>
      </c>
      <c r="Y1538" t="n">
        <v>1</v>
      </c>
      <c r="Z1538" t="n">
        <v>10</v>
      </c>
    </row>
    <row r="1539">
      <c r="A1539" t="n">
        <v>6</v>
      </c>
      <c r="B1539" t="n">
        <v>130</v>
      </c>
      <c r="C1539" t="inlineStr">
        <is>
          <t xml:space="preserve">CONCLUIDO	</t>
        </is>
      </c>
      <c r="D1539" t="n">
        <v>10.3193</v>
      </c>
      <c r="E1539" t="n">
        <v>9.69</v>
      </c>
      <c r="F1539" t="n">
        <v>5.57</v>
      </c>
      <c r="G1539" t="n">
        <v>12.37</v>
      </c>
      <c r="H1539" t="n">
        <v>0.17</v>
      </c>
      <c r="I1539" t="n">
        <v>27</v>
      </c>
      <c r="J1539" t="n">
        <v>255.57</v>
      </c>
      <c r="K1539" t="n">
        <v>59.19</v>
      </c>
      <c r="L1539" t="n">
        <v>2.5</v>
      </c>
      <c r="M1539" t="n">
        <v>25</v>
      </c>
      <c r="N1539" t="n">
        <v>63.88</v>
      </c>
      <c r="O1539" t="n">
        <v>31754.97</v>
      </c>
      <c r="P1539" t="n">
        <v>90.73999999999999</v>
      </c>
      <c r="Q1539" t="n">
        <v>202.82</v>
      </c>
      <c r="R1539" t="n">
        <v>34.06</v>
      </c>
      <c r="S1539" t="n">
        <v>13.89</v>
      </c>
      <c r="T1539" t="n">
        <v>8294.620000000001</v>
      </c>
      <c r="U1539" t="n">
        <v>0.41</v>
      </c>
      <c r="V1539" t="n">
        <v>0.7</v>
      </c>
      <c r="W1539" t="n">
        <v>0.68</v>
      </c>
      <c r="X1539" t="n">
        <v>0.53</v>
      </c>
      <c r="Y1539" t="n">
        <v>1</v>
      </c>
      <c r="Z1539" t="n">
        <v>10</v>
      </c>
    </row>
    <row r="1540">
      <c r="A1540" t="n">
        <v>7</v>
      </c>
      <c r="B1540" t="n">
        <v>130</v>
      </c>
      <c r="C1540" t="inlineStr">
        <is>
          <t xml:space="preserve">CONCLUIDO	</t>
        </is>
      </c>
      <c r="D1540" t="n">
        <v>10.4666</v>
      </c>
      <c r="E1540" t="n">
        <v>9.550000000000001</v>
      </c>
      <c r="F1540" t="n">
        <v>5.53</v>
      </c>
      <c r="G1540" t="n">
        <v>13.26</v>
      </c>
      <c r="H1540" t="n">
        <v>0.19</v>
      </c>
      <c r="I1540" t="n">
        <v>25</v>
      </c>
      <c r="J1540" t="n">
        <v>256.03</v>
      </c>
      <c r="K1540" t="n">
        <v>59.19</v>
      </c>
      <c r="L1540" t="n">
        <v>2.75</v>
      </c>
      <c r="M1540" t="n">
        <v>23</v>
      </c>
      <c r="N1540" t="n">
        <v>64.09</v>
      </c>
      <c r="O1540" t="n">
        <v>31811.29</v>
      </c>
      <c r="P1540" t="n">
        <v>90.11</v>
      </c>
      <c r="Q1540" t="n">
        <v>202.87</v>
      </c>
      <c r="R1540" t="n">
        <v>32.66</v>
      </c>
      <c r="S1540" t="n">
        <v>13.89</v>
      </c>
      <c r="T1540" t="n">
        <v>7606.71</v>
      </c>
      <c r="U1540" t="n">
        <v>0.43</v>
      </c>
      <c r="V1540" t="n">
        <v>0.7</v>
      </c>
      <c r="W1540" t="n">
        <v>0.68</v>
      </c>
      <c r="X1540" t="n">
        <v>0.49</v>
      </c>
      <c r="Y1540" t="n">
        <v>1</v>
      </c>
      <c r="Z1540" t="n">
        <v>10</v>
      </c>
    </row>
    <row r="1541">
      <c r="A1541" t="n">
        <v>8</v>
      </c>
      <c r="B1541" t="n">
        <v>130</v>
      </c>
      <c r="C1541" t="inlineStr">
        <is>
          <t xml:space="preserve">CONCLUIDO	</t>
        </is>
      </c>
      <c r="D1541" t="n">
        <v>10.6107</v>
      </c>
      <c r="E1541" t="n">
        <v>9.42</v>
      </c>
      <c r="F1541" t="n">
        <v>5.5</v>
      </c>
      <c r="G1541" t="n">
        <v>14.33</v>
      </c>
      <c r="H1541" t="n">
        <v>0.21</v>
      </c>
      <c r="I1541" t="n">
        <v>23</v>
      </c>
      <c r="J1541" t="n">
        <v>256.49</v>
      </c>
      <c r="K1541" t="n">
        <v>59.19</v>
      </c>
      <c r="L1541" t="n">
        <v>3</v>
      </c>
      <c r="M1541" t="n">
        <v>21</v>
      </c>
      <c r="N1541" t="n">
        <v>64.29000000000001</v>
      </c>
      <c r="O1541" t="n">
        <v>31867.69</v>
      </c>
      <c r="P1541" t="n">
        <v>89.45</v>
      </c>
      <c r="Q1541" t="n">
        <v>202.89</v>
      </c>
      <c r="R1541" t="n">
        <v>31.89</v>
      </c>
      <c r="S1541" t="n">
        <v>13.89</v>
      </c>
      <c r="T1541" t="n">
        <v>7232.12</v>
      </c>
      <c r="U1541" t="n">
        <v>0.44</v>
      </c>
      <c r="V1541" t="n">
        <v>0.7</v>
      </c>
      <c r="W1541" t="n">
        <v>0.67</v>
      </c>
      <c r="X1541" t="n">
        <v>0.46</v>
      </c>
      <c r="Y1541" t="n">
        <v>1</v>
      </c>
      <c r="Z1541" t="n">
        <v>10</v>
      </c>
    </row>
    <row r="1542">
      <c r="A1542" t="n">
        <v>9</v>
      </c>
      <c r="B1542" t="n">
        <v>130</v>
      </c>
      <c r="C1542" t="inlineStr">
        <is>
          <t xml:space="preserve">CONCLUIDO	</t>
        </is>
      </c>
      <c r="D1542" t="n">
        <v>10.7742</v>
      </c>
      <c r="E1542" t="n">
        <v>9.279999999999999</v>
      </c>
      <c r="F1542" t="n">
        <v>5.45</v>
      </c>
      <c r="G1542" t="n">
        <v>15.57</v>
      </c>
      <c r="H1542" t="n">
        <v>0.23</v>
      </c>
      <c r="I1542" t="n">
        <v>21</v>
      </c>
      <c r="J1542" t="n">
        <v>256.95</v>
      </c>
      <c r="K1542" t="n">
        <v>59.19</v>
      </c>
      <c r="L1542" t="n">
        <v>3.25</v>
      </c>
      <c r="M1542" t="n">
        <v>19</v>
      </c>
      <c r="N1542" t="n">
        <v>64.5</v>
      </c>
      <c r="O1542" t="n">
        <v>31924.29</v>
      </c>
      <c r="P1542" t="n">
        <v>88.62</v>
      </c>
      <c r="Q1542" t="n">
        <v>202.86</v>
      </c>
      <c r="R1542" t="n">
        <v>30.39</v>
      </c>
      <c r="S1542" t="n">
        <v>13.89</v>
      </c>
      <c r="T1542" t="n">
        <v>6490.58</v>
      </c>
      <c r="U1542" t="n">
        <v>0.46</v>
      </c>
      <c r="V1542" t="n">
        <v>0.71</v>
      </c>
      <c r="W1542" t="n">
        <v>0.67</v>
      </c>
      <c r="X1542" t="n">
        <v>0.41</v>
      </c>
      <c r="Y1542" t="n">
        <v>1</v>
      </c>
      <c r="Z1542" t="n">
        <v>10</v>
      </c>
    </row>
    <row r="1543">
      <c r="A1543" t="n">
        <v>10</v>
      </c>
      <c r="B1543" t="n">
        <v>130</v>
      </c>
      <c r="C1543" t="inlineStr">
        <is>
          <t xml:space="preserve">CONCLUIDO	</t>
        </is>
      </c>
      <c r="D1543" t="n">
        <v>10.9492</v>
      </c>
      <c r="E1543" t="n">
        <v>9.130000000000001</v>
      </c>
      <c r="F1543" t="n">
        <v>5.4</v>
      </c>
      <c r="G1543" t="n">
        <v>17.05</v>
      </c>
      <c r="H1543" t="n">
        <v>0.24</v>
      </c>
      <c r="I1543" t="n">
        <v>19</v>
      </c>
      <c r="J1543" t="n">
        <v>257.41</v>
      </c>
      <c r="K1543" t="n">
        <v>59.19</v>
      </c>
      <c r="L1543" t="n">
        <v>3.5</v>
      </c>
      <c r="M1543" t="n">
        <v>17</v>
      </c>
      <c r="N1543" t="n">
        <v>64.70999999999999</v>
      </c>
      <c r="O1543" t="n">
        <v>31980.84</v>
      </c>
      <c r="P1543" t="n">
        <v>87.65000000000001</v>
      </c>
      <c r="Q1543" t="n">
        <v>202.81</v>
      </c>
      <c r="R1543" t="n">
        <v>28.75</v>
      </c>
      <c r="S1543" t="n">
        <v>13.89</v>
      </c>
      <c r="T1543" t="n">
        <v>5679.16</v>
      </c>
      <c r="U1543" t="n">
        <v>0.48</v>
      </c>
      <c r="V1543" t="n">
        <v>0.72</v>
      </c>
      <c r="W1543" t="n">
        <v>0.67</v>
      </c>
      <c r="X1543" t="n">
        <v>0.36</v>
      </c>
      <c r="Y1543" t="n">
        <v>1</v>
      </c>
      <c r="Z1543" t="n">
        <v>10</v>
      </c>
    </row>
    <row r="1544">
      <c r="A1544" t="n">
        <v>11</v>
      </c>
      <c r="B1544" t="n">
        <v>130</v>
      </c>
      <c r="C1544" t="inlineStr">
        <is>
          <t xml:space="preserve">CONCLUIDO	</t>
        </is>
      </c>
      <c r="D1544" t="n">
        <v>11.0352</v>
      </c>
      <c r="E1544" t="n">
        <v>9.06</v>
      </c>
      <c r="F1544" t="n">
        <v>5.38</v>
      </c>
      <c r="G1544" t="n">
        <v>17.92</v>
      </c>
      <c r="H1544" t="n">
        <v>0.26</v>
      </c>
      <c r="I1544" t="n">
        <v>18</v>
      </c>
      <c r="J1544" t="n">
        <v>257.86</v>
      </c>
      <c r="K1544" t="n">
        <v>59.19</v>
      </c>
      <c r="L1544" t="n">
        <v>3.75</v>
      </c>
      <c r="M1544" t="n">
        <v>16</v>
      </c>
      <c r="N1544" t="n">
        <v>64.92</v>
      </c>
      <c r="O1544" t="n">
        <v>32037.48</v>
      </c>
      <c r="P1544" t="n">
        <v>87.26000000000001</v>
      </c>
      <c r="Q1544" t="n">
        <v>202.84</v>
      </c>
      <c r="R1544" t="n">
        <v>27.98</v>
      </c>
      <c r="S1544" t="n">
        <v>13.89</v>
      </c>
      <c r="T1544" t="n">
        <v>5298.95</v>
      </c>
      <c r="U1544" t="n">
        <v>0.5</v>
      </c>
      <c r="V1544" t="n">
        <v>0.72</v>
      </c>
      <c r="W1544" t="n">
        <v>0.67</v>
      </c>
      <c r="X1544" t="n">
        <v>0.34</v>
      </c>
      <c r="Y1544" t="n">
        <v>1</v>
      </c>
      <c r="Z1544" t="n">
        <v>10</v>
      </c>
    </row>
    <row r="1545">
      <c r="A1545" t="n">
        <v>12</v>
      </c>
      <c r="B1545" t="n">
        <v>130</v>
      </c>
      <c r="C1545" t="inlineStr">
        <is>
          <t xml:space="preserve">CONCLUIDO	</t>
        </is>
      </c>
      <c r="D1545" t="n">
        <v>11.1039</v>
      </c>
      <c r="E1545" t="n">
        <v>9.01</v>
      </c>
      <c r="F1545" t="n">
        <v>5.37</v>
      </c>
      <c r="G1545" t="n">
        <v>18.95</v>
      </c>
      <c r="H1545" t="n">
        <v>0.28</v>
      </c>
      <c r="I1545" t="n">
        <v>17</v>
      </c>
      <c r="J1545" t="n">
        <v>258.32</v>
      </c>
      <c r="K1545" t="n">
        <v>59.19</v>
      </c>
      <c r="L1545" t="n">
        <v>4</v>
      </c>
      <c r="M1545" t="n">
        <v>15</v>
      </c>
      <c r="N1545" t="n">
        <v>65.13</v>
      </c>
      <c r="O1545" t="n">
        <v>32094.19</v>
      </c>
      <c r="P1545" t="n">
        <v>86.95</v>
      </c>
      <c r="Q1545" t="n">
        <v>202.81</v>
      </c>
      <c r="R1545" t="n">
        <v>27.81</v>
      </c>
      <c r="S1545" t="n">
        <v>13.89</v>
      </c>
      <c r="T1545" t="n">
        <v>5221.48</v>
      </c>
      <c r="U1545" t="n">
        <v>0.5</v>
      </c>
      <c r="V1545" t="n">
        <v>0.72</v>
      </c>
      <c r="W1545" t="n">
        <v>0.67</v>
      </c>
      <c r="X1545" t="n">
        <v>0.33</v>
      </c>
      <c r="Y1545" t="n">
        <v>1</v>
      </c>
      <c r="Z1545" t="n">
        <v>10</v>
      </c>
    </row>
    <row r="1546">
      <c r="A1546" t="n">
        <v>13</v>
      </c>
      <c r="B1546" t="n">
        <v>130</v>
      </c>
      <c r="C1546" t="inlineStr">
        <is>
          <t xml:space="preserve">CONCLUIDO	</t>
        </is>
      </c>
      <c r="D1546" t="n">
        <v>11.1885</v>
      </c>
      <c r="E1546" t="n">
        <v>8.94</v>
      </c>
      <c r="F1546" t="n">
        <v>5.35</v>
      </c>
      <c r="G1546" t="n">
        <v>20.06</v>
      </c>
      <c r="H1546" t="n">
        <v>0.29</v>
      </c>
      <c r="I1546" t="n">
        <v>16</v>
      </c>
      <c r="J1546" t="n">
        <v>258.78</v>
      </c>
      <c r="K1546" t="n">
        <v>59.19</v>
      </c>
      <c r="L1546" t="n">
        <v>4.25</v>
      </c>
      <c r="M1546" t="n">
        <v>14</v>
      </c>
      <c r="N1546" t="n">
        <v>65.34</v>
      </c>
      <c r="O1546" t="n">
        <v>32150.98</v>
      </c>
      <c r="P1546" t="n">
        <v>86.54000000000001</v>
      </c>
      <c r="Q1546" t="n">
        <v>202.81</v>
      </c>
      <c r="R1546" t="n">
        <v>27.22</v>
      </c>
      <c r="S1546" t="n">
        <v>13.89</v>
      </c>
      <c r="T1546" t="n">
        <v>4931.91</v>
      </c>
      <c r="U1546" t="n">
        <v>0.51</v>
      </c>
      <c r="V1546" t="n">
        <v>0.72</v>
      </c>
      <c r="W1546" t="n">
        <v>0.67</v>
      </c>
      <c r="X1546" t="n">
        <v>0.31</v>
      </c>
      <c r="Y1546" t="n">
        <v>1</v>
      </c>
      <c r="Z1546" t="n">
        <v>10</v>
      </c>
    </row>
    <row r="1547">
      <c r="A1547" t="n">
        <v>14</v>
      </c>
      <c r="B1547" t="n">
        <v>130</v>
      </c>
      <c r="C1547" t="inlineStr">
        <is>
          <t xml:space="preserve">CONCLUIDO	</t>
        </is>
      </c>
      <c r="D1547" t="n">
        <v>11.2761</v>
      </c>
      <c r="E1547" t="n">
        <v>8.869999999999999</v>
      </c>
      <c r="F1547" t="n">
        <v>5.33</v>
      </c>
      <c r="G1547" t="n">
        <v>21.32</v>
      </c>
      <c r="H1547" t="n">
        <v>0.31</v>
      </c>
      <c r="I1547" t="n">
        <v>15</v>
      </c>
      <c r="J1547" t="n">
        <v>259.25</v>
      </c>
      <c r="K1547" t="n">
        <v>59.19</v>
      </c>
      <c r="L1547" t="n">
        <v>4.5</v>
      </c>
      <c r="M1547" t="n">
        <v>13</v>
      </c>
      <c r="N1547" t="n">
        <v>65.55</v>
      </c>
      <c r="O1547" t="n">
        <v>32207.85</v>
      </c>
      <c r="P1547" t="n">
        <v>86.09</v>
      </c>
      <c r="Q1547" t="n">
        <v>202.83</v>
      </c>
      <c r="R1547" t="n">
        <v>26.86</v>
      </c>
      <c r="S1547" t="n">
        <v>13.89</v>
      </c>
      <c r="T1547" t="n">
        <v>4755.97</v>
      </c>
      <c r="U1547" t="n">
        <v>0.52</v>
      </c>
      <c r="V1547" t="n">
        <v>0.73</v>
      </c>
      <c r="W1547" t="n">
        <v>0.66</v>
      </c>
      <c r="X1547" t="n">
        <v>0.29</v>
      </c>
      <c r="Y1547" t="n">
        <v>1</v>
      </c>
      <c r="Z1547" t="n">
        <v>10</v>
      </c>
    </row>
    <row r="1548">
      <c r="A1548" t="n">
        <v>15</v>
      </c>
      <c r="B1548" t="n">
        <v>130</v>
      </c>
      <c r="C1548" t="inlineStr">
        <is>
          <t xml:space="preserve">CONCLUIDO	</t>
        </is>
      </c>
      <c r="D1548" t="n">
        <v>11.3672</v>
      </c>
      <c r="E1548" t="n">
        <v>8.800000000000001</v>
      </c>
      <c r="F1548" t="n">
        <v>5.31</v>
      </c>
      <c r="G1548" t="n">
        <v>22.75</v>
      </c>
      <c r="H1548" t="n">
        <v>0.33</v>
      </c>
      <c r="I1548" t="n">
        <v>14</v>
      </c>
      <c r="J1548" t="n">
        <v>259.71</v>
      </c>
      <c r="K1548" t="n">
        <v>59.19</v>
      </c>
      <c r="L1548" t="n">
        <v>4.75</v>
      </c>
      <c r="M1548" t="n">
        <v>12</v>
      </c>
      <c r="N1548" t="n">
        <v>65.76000000000001</v>
      </c>
      <c r="O1548" t="n">
        <v>32264.79</v>
      </c>
      <c r="P1548" t="n">
        <v>85.62</v>
      </c>
      <c r="Q1548" t="n">
        <v>202.81</v>
      </c>
      <c r="R1548" t="n">
        <v>25.9</v>
      </c>
      <c r="S1548" t="n">
        <v>13.89</v>
      </c>
      <c r="T1548" t="n">
        <v>4278.67</v>
      </c>
      <c r="U1548" t="n">
        <v>0.54</v>
      </c>
      <c r="V1548" t="n">
        <v>0.73</v>
      </c>
      <c r="W1548" t="n">
        <v>0.66</v>
      </c>
      <c r="X1548" t="n">
        <v>0.27</v>
      </c>
      <c r="Y1548" t="n">
        <v>1</v>
      </c>
      <c r="Z1548" t="n">
        <v>10</v>
      </c>
    </row>
    <row r="1549">
      <c r="A1549" t="n">
        <v>16</v>
      </c>
      <c r="B1549" t="n">
        <v>130</v>
      </c>
      <c r="C1549" t="inlineStr">
        <is>
          <t xml:space="preserve">CONCLUIDO	</t>
        </is>
      </c>
      <c r="D1549" t="n">
        <v>11.3723</v>
      </c>
      <c r="E1549" t="n">
        <v>8.789999999999999</v>
      </c>
      <c r="F1549" t="n">
        <v>5.3</v>
      </c>
      <c r="G1549" t="n">
        <v>22.73</v>
      </c>
      <c r="H1549" t="n">
        <v>0.34</v>
      </c>
      <c r="I1549" t="n">
        <v>14</v>
      </c>
      <c r="J1549" t="n">
        <v>260.17</v>
      </c>
      <c r="K1549" t="n">
        <v>59.19</v>
      </c>
      <c r="L1549" t="n">
        <v>5</v>
      </c>
      <c r="M1549" t="n">
        <v>12</v>
      </c>
      <c r="N1549" t="n">
        <v>65.98</v>
      </c>
      <c r="O1549" t="n">
        <v>32321.82</v>
      </c>
      <c r="P1549" t="n">
        <v>85.52</v>
      </c>
      <c r="Q1549" t="n">
        <v>202.82</v>
      </c>
      <c r="R1549" t="n">
        <v>25.81</v>
      </c>
      <c r="S1549" t="n">
        <v>13.89</v>
      </c>
      <c r="T1549" t="n">
        <v>4236.42</v>
      </c>
      <c r="U1549" t="n">
        <v>0.54</v>
      </c>
      <c r="V1549" t="n">
        <v>0.73</v>
      </c>
      <c r="W1549" t="n">
        <v>0.66</v>
      </c>
      <c r="X1549" t="n">
        <v>0.27</v>
      </c>
      <c r="Y1549" t="n">
        <v>1</v>
      </c>
      <c r="Z1549" t="n">
        <v>10</v>
      </c>
    </row>
    <row r="1550">
      <c r="A1550" t="n">
        <v>17</v>
      </c>
      <c r="B1550" t="n">
        <v>130</v>
      </c>
      <c r="C1550" t="inlineStr">
        <is>
          <t xml:space="preserve">CONCLUIDO	</t>
        </is>
      </c>
      <c r="D1550" t="n">
        <v>11.4628</v>
      </c>
      <c r="E1550" t="n">
        <v>8.720000000000001</v>
      </c>
      <c r="F1550" t="n">
        <v>5.28</v>
      </c>
      <c r="G1550" t="n">
        <v>24.38</v>
      </c>
      <c r="H1550" t="n">
        <v>0.36</v>
      </c>
      <c r="I1550" t="n">
        <v>13</v>
      </c>
      <c r="J1550" t="n">
        <v>260.63</v>
      </c>
      <c r="K1550" t="n">
        <v>59.19</v>
      </c>
      <c r="L1550" t="n">
        <v>5.25</v>
      </c>
      <c r="M1550" t="n">
        <v>11</v>
      </c>
      <c r="N1550" t="n">
        <v>66.19</v>
      </c>
      <c r="O1550" t="n">
        <v>32378.93</v>
      </c>
      <c r="P1550" t="n">
        <v>85.06</v>
      </c>
      <c r="Q1550" t="n">
        <v>202.82</v>
      </c>
      <c r="R1550" t="n">
        <v>25.22</v>
      </c>
      <c r="S1550" t="n">
        <v>13.89</v>
      </c>
      <c r="T1550" t="n">
        <v>3947.26</v>
      </c>
      <c r="U1550" t="n">
        <v>0.55</v>
      </c>
      <c r="V1550" t="n">
        <v>0.73</v>
      </c>
      <c r="W1550" t="n">
        <v>0.66</v>
      </c>
      <c r="X1550" t="n">
        <v>0.24</v>
      </c>
      <c r="Y1550" t="n">
        <v>1</v>
      </c>
      <c r="Z1550" t="n">
        <v>10</v>
      </c>
    </row>
    <row r="1551">
      <c r="A1551" t="n">
        <v>18</v>
      </c>
      <c r="B1551" t="n">
        <v>130</v>
      </c>
      <c r="C1551" t="inlineStr">
        <is>
          <t xml:space="preserve">CONCLUIDO	</t>
        </is>
      </c>
      <c r="D1551" t="n">
        <v>11.5655</v>
      </c>
      <c r="E1551" t="n">
        <v>8.65</v>
      </c>
      <c r="F1551" t="n">
        <v>5.25</v>
      </c>
      <c r="G1551" t="n">
        <v>26.27</v>
      </c>
      <c r="H1551" t="n">
        <v>0.37</v>
      </c>
      <c r="I1551" t="n">
        <v>12</v>
      </c>
      <c r="J1551" t="n">
        <v>261.1</v>
      </c>
      <c r="K1551" t="n">
        <v>59.19</v>
      </c>
      <c r="L1551" t="n">
        <v>5.5</v>
      </c>
      <c r="M1551" t="n">
        <v>10</v>
      </c>
      <c r="N1551" t="n">
        <v>66.40000000000001</v>
      </c>
      <c r="O1551" t="n">
        <v>32436.11</v>
      </c>
      <c r="P1551" t="n">
        <v>84.45999999999999</v>
      </c>
      <c r="Q1551" t="n">
        <v>202.81</v>
      </c>
      <c r="R1551" t="n">
        <v>24.35</v>
      </c>
      <c r="S1551" t="n">
        <v>13.89</v>
      </c>
      <c r="T1551" t="n">
        <v>3515.13</v>
      </c>
      <c r="U1551" t="n">
        <v>0.57</v>
      </c>
      <c r="V1551" t="n">
        <v>0.74</v>
      </c>
      <c r="W1551" t="n">
        <v>0.66</v>
      </c>
      <c r="X1551" t="n">
        <v>0.22</v>
      </c>
      <c r="Y1551" t="n">
        <v>1</v>
      </c>
      <c r="Z1551" t="n">
        <v>10</v>
      </c>
    </row>
    <row r="1552">
      <c r="A1552" t="n">
        <v>19</v>
      </c>
      <c r="B1552" t="n">
        <v>130</v>
      </c>
      <c r="C1552" t="inlineStr">
        <is>
          <t xml:space="preserve">CONCLUIDO	</t>
        </is>
      </c>
      <c r="D1552" t="n">
        <v>11.5603</v>
      </c>
      <c r="E1552" t="n">
        <v>8.65</v>
      </c>
      <c r="F1552" t="n">
        <v>5.26</v>
      </c>
      <c r="G1552" t="n">
        <v>26.29</v>
      </c>
      <c r="H1552" t="n">
        <v>0.39</v>
      </c>
      <c r="I1552" t="n">
        <v>12</v>
      </c>
      <c r="J1552" t="n">
        <v>261.56</v>
      </c>
      <c r="K1552" t="n">
        <v>59.19</v>
      </c>
      <c r="L1552" t="n">
        <v>5.75</v>
      </c>
      <c r="M1552" t="n">
        <v>10</v>
      </c>
      <c r="N1552" t="n">
        <v>66.62</v>
      </c>
      <c r="O1552" t="n">
        <v>32493.38</v>
      </c>
      <c r="P1552" t="n">
        <v>84.56</v>
      </c>
      <c r="Q1552" t="n">
        <v>202.82</v>
      </c>
      <c r="R1552" t="n">
        <v>24.45</v>
      </c>
      <c r="S1552" t="n">
        <v>13.89</v>
      </c>
      <c r="T1552" t="n">
        <v>3563.59</v>
      </c>
      <c r="U1552" t="n">
        <v>0.57</v>
      </c>
      <c r="V1552" t="n">
        <v>0.74</v>
      </c>
      <c r="W1552" t="n">
        <v>0.66</v>
      </c>
      <c r="X1552" t="n">
        <v>0.22</v>
      </c>
      <c r="Y1552" t="n">
        <v>1</v>
      </c>
      <c r="Z1552" t="n">
        <v>10</v>
      </c>
    </row>
    <row r="1553">
      <c r="A1553" t="n">
        <v>20</v>
      </c>
      <c r="B1553" t="n">
        <v>130</v>
      </c>
      <c r="C1553" t="inlineStr">
        <is>
          <t xml:space="preserve">CONCLUIDO	</t>
        </is>
      </c>
      <c r="D1553" t="n">
        <v>11.5414</v>
      </c>
      <c r="E1553" t="n">
        <v>8.66</v>
      </c>
      <c r="F1553" t="n">
        <v>5.27</v>
      </c>
      <c r="G1553" t="n">
        <v>26.36</v>
      </c>
      <c r="H1553" t="n">
        <v>0.41</v>
      </c>
      <c r="I1553" t="n">
        <v>12</v>
      </c>
      <c r="J1553" t="n">
        <v>262.03</v>
      </c>
      <c r="K1553" t="n">
        <v>59.19</v>
      </c>
      <c r="L1553" t="n">
        <v>6</v>
      </c>
      <c r="M1553" t="n">
        <v>10</v>
      </c>
      <c r="N1553" t="n">
        <v>66.83</v>
      </c>
      <c r="O1553" t="n">
        <v>32550.72</v>
      </c>
      <c r="P1553" t="n">
        <v>84.58</v>
      </c>
      <c r="Q1553" t="n">
        <v>202.81</v>
      </c>
      <c r="R1553" t="n">
        <v>24.93</v>
      </c>
      <c r="S1553" t="n">
        <v>13.89</v>
      </c>
      <c r="T1553" t="n">
        <v>3805.48</v>
      </c>
      <c r="U1553" t="n">
        <v>0.5600000000000001</v>
      </c>
      <c r="V1553" t="n">
        <v>0.73</v>
      </c>
      <c r="W1553" t="n">
        <v>0.66</v>
      </c>
      <c r="X1553" t="n">
        <v>0.23</v>
      </c>
      <c r="Y1553" t="n">
        <v>1</v>
      </c>
      <c r="Z1553" t="n">
        <v>10</v>
      </c>
    </row>
    <row r="1554">
      <c r="A1554" t="n">
        <v>21</v>
      </c>
      <c r="B1554" t="n">
        <v>130</v>
      </c>
      <c r="C1554" t="inlineStr">
        <is>
          <t xml:space="preserve">CONCLUIDO	</t>
        </is>
      </c>
      <c r="D1554" t="n">
        <v>11.6539</v>
      </c>
      <c r="E1554" t="n">
        <v>8.58</v>
      </c>
      <c r="F1554" t="n">
        <v>5.24</v>
      </c>
      <c r="G1554" t="n">
        <v>28.57</v>
      </c>
      <c r="H1554" t="n">
        <v>0.42</v>
      </c>
      <c r="I1554" t="n">
        <v>11</v>
      </c>
      <c r="J1554" t="n">
        <v>262.49</v>
      </c>
      <c r="K1554" t="n">
        <v>59.19</v>
      </c>
      <c r="L1554" t="n">
        <v>6.25</v>
      </c>
      <c r="M1554" t="n">
        <v>9</v>
      </c>
      <c r="N1554" t="n">
        <v>67.05</v>
      </c>
      <c r="O1554" t="n">
        <v>32608.15</v>
      </c>
      <c r="P1554" t="n">
        <v>83.91</v>
      </c>
      <c r="Q1554" t="n">
        <v>202.83</v>
      </c>
      <c r="R1554" t="n">
        <v>23.82</v>
      </c>
      <c r="S1554" t="n">
        <v>13.89</v>
      </c>
      <c r="T1554" t="n">
        <v>3253.19</v>
      </c>
      <c r="U1554" t="n">
        <v>0.58</v>
      </c>
      <c r="V1554" t="n">
        <v>0.74</v>
      </c>
      <c r="W1554" t="n">
        <v>0.66</v>
      </c>
      <c r="X1554" t="n">
        <v>0.2</v>
      </c>
      <c r="Y1554" t="n">
        <v>1</v>
      </c>
      <c r="Z1554" t="n">
        <v>10</v>
      </c>
    </row>
    <row r="1555">
      <c r="A1555" t="n">
        <v>22</v>
      </c>
      <c r="B1555" t="n">
        <v>130</v>
      </c>
      <c r="C1555" t="inlineStr">
        <is>
          <t xml:space="preserve">CONCLUIDO	</t>
        </is>
      </c>
      <c r="D1555" t="n">
        <v>11.6599</v>
      </c>
      <c r="E1555" t="n">
        <v>8.58</v>
      </c>
      <c r="F1555" t="n">
        <v>5.23</v>
      </c>
      <c r="G1555" t="n">
        <v>28.55</v>
      </c>
      <c r="H1555" t="n">
        <v>0.44</v>
      </c>
      <c r="I1555" t="n">
        <v>11</v>
      </c>
      <c r="J1555" t="n">
        <v>262.96</v>
      </c>
      <c r="K1555" t="n">
        <v>59.19</v>
      </c>
      <c r="L1555" t="n">
        <v>6.5</v>
      </c>
      <c r="M1555" t="n">
        <v>9</v>
      </c>
      <c r="N1555" t="n">
        <v>67.26000000000001</v>
      </c>
      <c r="O1555" t="n">
        <v>32665.66</v>
      </c>
      <c r="P1555" t="n">
        <v>83.77</v>
      </c>
      <c r="Q1555" t="n">
        <v>202.81</v>
      </c>
      <c r="R1555" t="n">
        <v>23.85</v>
      </c>
      <c r="S1555" t="n">
        <v>13.89</v>
      </c>
      <c r="T1555" t="n">
        <v>3267.71</v>
      </c>
      <c r="U1555" t="n">
        <v>0.58</v>
      </c>
      <c r="V1555" t="n">
        <v>0.74</v>
      </c>
      <c r="W1555" t="n">
        <v>0.65</v>
      </c>
      <c r="X1555" t="n">
        <v>0.2</v>
      </c>
      <c r="Y1555" t="n">
        <v>1</v>
      </c>
      <c r="Z1555" t="n">
        <v>10</v>
      </c>
    </row>
    <row r="1556">
      <c r="A1556" t="n">
        <v>23</v>
      </c>
      <c r="B1556" t="n">
        <v>130</v>
      </c>
      <c r="C1556" t="inlineStr">
        <is>
          <t xml:space="preserve">CONCLUIDO	</t>
        </is>
      </c>
      <c r="D1556" t="n">
        <v>11.7509</v>
      </c>
      <c r="E1556" t="n">
        <v>8.51</v>
      </c>
      <c r="F1556" t="n">
        <v>5.22</v>
      </c>
      <c r="G1556" t="n">
        <v>31.3</v>
      </c>
      <c r="H1556" t="n">
        <v>0.46</v>
      </c>
      <c r="I1556" t="n">
        <v>10</v>
      </c>
      <c r="J1556" t="n">
        <v>263.42</v>
      </c>
      <c r="K1556" t="n">
        <v>59.19</v>
      </c>
      <c r="L1556" t="n">
        <v>6.75</v>
      </c>
      <c r="M1556" t="n">
        <v>8</v>
      </c>
      <c r="N1556" t="n">
        <v>67.48</v>
      </c>
      <c r="O1556" t="n">
        <v>32723.25</v>
      </c>
      <c r="P1556" t="n">
        <v>83.18000000000001</v>
      </c>
      <c r="Q1556" t="n">
        <v>202.81</v>
      </c>
      <c r="R1556" t="n">
        <v>23.22</v>
      </c>
      <c r="S1556" t="n">
        <v>13.89</v>
      </c>
      <c r="T1556" t="n">
        <v>2961.1</v>
      </c>
      <c r="U1556" t="n">
        <v>0.6</v>
      </c>
      <c r="V1556" t="n">
        <v>0.74</v>
      </c>
      <c r="W1556" t="n">
        <v>0.65</v>
      </c>
      <c r="X1556" t="n">
        <v>0.18</v>
      </c>
      <c r="Y1556" t="n">
        <v>1</v>
      </c>
      <c r="Z1556" t="n">
        <v>10</v>
      </c>
    </row>
    <row r="1557">
      <c r="A1557" t="n">
        <v>24</v>
      </c>
      <c r="B1557" t="n">
        <v>130</v>
      </c>
      <c r="C1557" t="inlineStr">
        <is>
          <t xml:space="preserve">CONCLUIDO	</t>
        </is>
      </c>
      <c r="D1557" t="n">
        <v>11.7528</v>
      </c>
      <c r="E1557" t="n">
        <v>8.51</v>
      </c>
      <c r="F1557" t="n">
        <v>5.21</v>
      </c>
      <c r="G1557" t="n">
        <v>31.29</v>
      </c>
      <c r="H1557" t="n">
        <v>0.47</v>
      </c>
      <c r="I1557" t="n">
        <v>10</v>
      </c>
      <c r="J1557" t="n">
        <v>263.89</v>
      </c>
      <c r="K1557" t="n">
        <v>59.19</v>
      </c>
      <c r="L1557" t="n">
        <v>7</v>
      </c>
      <c r="M1557" t="n">
        <v>8</v>
      </c>
      <c r="N1557" t="n">
        <v>67.7</v>
      </c>
      <c r="O1557" t="n">
        <v>32780.92</v>
      </c>
      <c r="P1557" t="n">
        <v>83.26000000000001</v>
      </c>
      <c r="Q1557" t="n">
        <v>202.86</v>
      </c>
      <c r="R1557" t="n">
        <v>23.11</v>
      </c>
      <c r="S1557" t="n">
        <v>13.89</v>
      </c>
      <c r="T1557" t="n">
        <v>2902.64</v>
      </c>
      <c r="U1557" t="n">
        <v>0.6</v>
      </c>
      <c r="V1557" t="n">
        <v>0.74</v>
      </c>
      <c r="W1557" t="n">
        <v>0.65</v>
      </c>
      <c r="X1557" t="n">
        <v>0.18</v>
      </c>
      <c r="Y1557" t="n">
        <v>1</v>
      </c>
      <c r="Z1557" t="n">
        <v>10</v>
      </c>
    </row>
    <row r="1558">
      <c r="A1558" t="n">
        <v>25</v>
      </c>
      <c r="B1558" t="n">
        <v>130</v>
      </c>
      <c r="C1558" t="inlineStr">
        <is>
          <t xml:space="preserve">CONCLUIDO	</t>
        </is>
      </c>
      <c r="D1558" t="n">
        <v>11.7536</v>
      </c>
      <c r="E1558" t="n">
        <v>8.51</v>
      </c>
      <c r="F1558" t="n">
        <v>5.21</v>
      </c>
      <c r="G1558" t="n">
        <v>31.29</v>
      </c>
      <c r="H1558" t="n">
        <v>0.49</v>
      </c>
      <c r="I1558" t="n">
        <v>10</v>
      </c>
      <c r="J1558" t="n">
        <v>264.36</v>
      </c>
      <c r="K1558" t="n">
        <v>59.19</v>
      </c>
      <c r="L1558" t="n">
        <v>7.25</v>
      </c>
      <c r="M1558" t="n">
        <v>8</v>
      </c>
      <c r="N1558" t="n">
        <v>67.92</v>
      </c>
      <c r="O1558" t="n">
        <v>32838.68</v>
      </c>
      <c r="P1558" t="n">
        <v>83.18000000000001</v>
      </c>
      <c r="Q1558" t="n">
        <v>202.84</v>
      </c>
      <c r="R1558" t="n">
        <v>22.99</v>
      </c>
      <c r="S1558" t="n">
        <v>13.89</v>
      </c>
      <c r="T1558" t="n">
        <v>2843.22</v>
      </c>
      <c r="U1558" t="n">
        <v>0.6</v>
      </c>
      <c r="V1558" t="n">
        <v>0.74</v>
      </c>
      <c r="W1558" t="n">
        <v>0.66</v>
      </c>
      <c r="X1558" t="n">
        <v>0.18</v>
      </c>
      <c r="Y1558" t="n">
        <v>1</v>
      </c>
      <c r="Z1558" t="n">
        <v>10</v>
      </c>
    </row>
    <row r="1559">
      <c r="A1559" t="n">
        <v>26</v>
      </c>
      <c r="B1559" t="n">
        <v>130</v>
      </c>
      <c r="C1559" t="inlineStr">
        <is>
          <t xml:space="preserve">CONCLUIDO	</t>
        </is>
      </c>
      <c r="D1559" t="n">
        <v>11.846</v>
      </c>
      <c r="E1559" t="n">
        <v>8.44</v>
      </c>
      <c r="F1559" t="n">
        <v>5.2</v>
      </c>
      <c r="G1559" t="n">
        <v>34.64</v>
      </c>
      <c r="H1559" t="n">
        <v>0.5</v>
      </c>
      <c r="I1559" t="n">
        <v>9</v>
      </c>
      <c r="J1559" t="n">
        <v>264.83</v>
      </c>
      <c r="K1559" t="n">
        <v>59.19</v>
      </c>
      <c r="L1559" t="n">
        <v>7.5</v>
      </c>
      <c r="M1559" t="n">
        <v>7</v>
      </c>
      <c r="N1559" t="n">
        <v>68.14</v>
      </c>
      <c r="O1559" t="n">
        <v>32896.51</v>
      </c>
      <c r="P1559" t="n">
        <v>82.56999999999999</v>
      </c>
      <c r="Q1559" t="n">
        <v>202.81</v>
      </c>
      <c r="R1559" t="n">
        <v>22.55</v>
      </c>
      <c r="S1559" t="n">
        <v>13.89</v>
      </c>
      <c r="T1559" t="n">
        <v>2632.23</v>
      </c>
      <c r="U1559" t="n">
        <v>0.62</v>
      </c>
      <c r="V1559" t="n">
        <v>0.74</v>
      </c>
      <c r="W1559" t="n">
        <v>0.65</v>
      </c>
      <c r="X1559" t="n">
        <v>0.16</v>
      </c>
      <c r="Y1559" t="n">
        <v>1</v>
      </c>
      <c r="Z1559" t="n">
        <v>10</v>
      </c>
    </row>
    <row r="1560">
      <c r="A1560" t="n">
        <v>27</v>
      </c>
      <c r="B1560" t="n">
        <v>130</v>
      </c>
      <c r="C1560" t="inlineStr">
        <is>
          <t xml:space="preserve">CONCLUIDO	</t>
        </is>
      </c>
      <c r="D1560" t="n">
        <v>11.8554</v>
      </c>
      <c r="E1560" t="n">
        <v>8.44</v>
      </c>
      <c r="F1560" t="n">
        <v>5.19</v>
      </c>
      <c r="G1560" t="n">
        <v>34.6</v>
      </c>
      <c r="H1560" t="n">
        <v>0.52</v>
      </c>
      <c r="I1560" t="n">
        <v>9</v>
      </c>
      <c r="J1560" t="n">
        <v>265.3</v>
      </c>
      <c r="K1560" t="n">
        <v>59.19</v>
      </c>
      <c r="L1560" t="n">
        <v>7.75</v>
      </c>
      <c r="M1560" t="n">
        <v>7</v>
      </c>
      <c r="N1560" t="n">
        <v>68.36</v>
      </c>
      <c r="O1560" t="n">
        <v>32954.43</v>
      </c>
      <c r="P1560" t="n">
        <v>82.44</v>
      </c>
      <c r="Q1560" t="n">
        <v>202.81</v>
      </c>
      <c r="R1560" t="n">
        <v>22.46</v>
      </c>
      <c r="S1560" t="n">
        <v>13.89</v>
      </c>
      <c r="T1560" t="n">
        <v>2584.72</v>
      </c>
      <c r="U1560" t="n">
        <v>0.62</v>
      </c>
      <c r="V1560" t="n">
        <v>0.75</v>
      </c>
      <c r="W1560" t="n">
        <v>0.65</v>
      </c>
      <c r="X1560" t="n">
        <v>0.15</v>
      </c>
      <c r="Y1560" t="n">
        <v>1</v>
      </c>
      <c r="Z1560" t="n">
        <v>10</v>
      </c>
    </row>
    <row r="1561">
      <c r="A1561" t="n">
        <v>28</v>
      </c>
      <c r="B1561" t="n">
        <v>130</v>
      </c>
      <c r="C1561" t="inlineStr">
        <is>
          <t xml:space="preserve">CONCLUIDO	</t>
        </is>
      </c>
      <c r="D1561" t="n">
        <v>11.8519</v>
      </c>
      <c r="E1561" t="n">
        <v>8.44</v>
      </c>
      <c r="F1561" t="n">
        <v>5.19</v>
      </c>
      <c r="G1561" t="n">
        <v>34.62</v>
      </c>
      <c r="H1561" t="n">
        <v>0.54</v>
      </c>
      <c r="I1561" t="n">
        <v>9</v>
      </c>
      <c r="J1561" t="n">
        <v>265.77</v>
      </c>
      <c r="K1561" t="n">
        <v>59.19</v>
      </c>
      <c r="L1561" t="n">
        <v>8</v>
      </c>
      <c r="M1561" t="n">
        <v>7</v>
      </c>
      <c r="N1561" t="n">
        <v>68.58</v>
      </c>
      <c r="O1561" t="n">
        <v>33012.44</v>
      </c>
      <c r="P1561" t="n">
        <v>82.31</v>
      </c>
      <c r="Q1561" t="n">
        <v>202.81</v>
      </c>
      <c r="R1561" t="n">
        <v>22.51</v>
      </c>
      <c r="S1561" t="n">
        <v>13.89</v>
      </c>
      <c r="T1561" t="n">
        <v>2612.06</v>
      </c>
      <c r="U1561" t="n">
        <v>0.62</v>
      </c>
      <c r="V1561" t="n">
        <v>0.74</v>
      </c>
      <c r="W1561" t="n">
        <v>0.65</v>
      </c>
      <c r="X1561" t="n">
        <v>0.15</v>
      </c>
      <c r="Y1561" t="n">
        <v>1</v>
      </c>
      <c r="Z1561" t="n">
        <v>10</v>
      </c>
    </row>
    <row r="1562">
      <c r="A1562" t="n">
        <v>29</v>
      </c>
      <c r="B1562" t="n">
        <v>130</v>
      </c>
      <c r="C1562" t="inlineStr">
        <is>
          <t xml:space="preserve">CONCLUIDO	</t>
        </is>
      </c>
      <c r="D1562" t="n">
        <v>11.8339</v>
      </c>
      <c r="E1562" t="n">
        <v>8.449999999999999</v>
      </c>
      <c r="F1562" t="n">
        <v>5.21</v>
      </c>
      <c r="G1562" t="n">
        <v>34.7</v>
      </c>
      <c r="H1562" t="n">
        <v>0.55</v>
      </c>
      <c r="I1562" t="n">
        <v>9</v>
      </c>
      <c r="J1562" t="n">
        <v>266.24</v>
      </c>
      <c r="K1562" t="n">
        <v>59.19</v>
      </c>
      <c r="L1562" t="n">
        <v>8.25</v>
      </c>
      <c r="M1562" t="n">
        <v>7</v>
      </c>
      <c r="N1562" t="n">
        <v>68.8</v>
      </c>
      <c r="O1562" t="n">
        <v>33070.52</v>
      </c>
      <c r="P1562" t="n">
        <v>82.47</v>
      </c>
      <c r="Q1562" t="n">
        <v>202.81</v>
      </c>
      <c r="R1562" t="n">
        <v>22.85</v>
      </c>
      <c r="S1562" t="n">
        <v>13.89</v>
      </c>
      <c r="T1562" t="n">
        <v>2777.7</v>
      </c>
      <c r="U1562" t="n">
        <v>0.61</v>
      </c>
      <c r="V1562" t="n">
        <v>0.74</v>
      </c>
      <c r="W1562" t="n">
        <v>0.65</v>
      </c>
      <c r="X1562" t="n">
        <v>0.17</v>
      </c>
      <c r="Y1562" t="n">
        <v>1</v>
      </c>
      <c r="Z1562" t="n">
        <v>10</v>
      </c>
    </row>
    <row r="1563">
      <c r="A1563" t="n">
        <v>30</v>
      </c>
      <c r="B1563" t="n">
        <v>130</v>
      </c>
      <c r="C1563" t="inlineStr">
        <is>
          <t xml:space="preserve">CONCLUIDO	</t>
        </is>
      </c>
      <c r="D1563" t="n">
        <v>11.934</v>
      </c>
      <c r="E1563" t="n">
        <v>8.380000000000001</v>
      </c>
      <c r="F1563" t="n">
        <v>5.18</v>
      </c>
      <c r="G1563" t="n">
        <v>38.88</v>
      </c>
      <c r="H1563" t="n">
        <v>0.57</v>
      </c>
      <c r="I1563" t="n">
        <v>8</v>
      </c>
      <c r="J1563" t="n">
        <v>266.71</v>
      </c>
      <c r="K1563" t="n">
        <v>59.19</v>
      </c>
      <c r="L1563" t="n">
        <v>8.5</v>
      </c>
      <c r="M1563" t="n">
        <v>6</v>
      </c>
      <c r="N1563" t="n">
        <v>69.02</v>
      </c>
      <c r="O1563" t="n">
        <v>33128.7</v>
      </c>
      <c r="P1563" t="n">
        <v>82.01000000000001</v>
      </c>
      <c r="Q1563" t="n">
        <v>202.82</v>
      </c>
      <c r="R1563" t="n">
        <v>22.21</v>
      </c>
      <c r="S1563" t="n">
        <v>13.89</v>
      </c>
      <c r="T1563" t="n">
        <v>2465.62</v>
      </c>
      <c r="U1563" t="n">
        <v>0.63</v>
      </c>
      <c r="V1563" t="n">
        <v>0.75</v>
      </c>
      <c r="W1563" t="n">
        <v>0.65</v>
      </c>
      <c r="X1563" t="n">
        <v>0.14</v>
      </c>
      <c r="Y1563" t="n">
        <v>1</v>
      </c>
      <c r="Z1563" t="n">
        <v>10</v>
      </c>
    </row>
    <row r="1564">
      <c r="A1564" t="n">
        <v>31</v>
      </c>
      <c r="B1564" t="n">
        <v>130</v>
      </c>
      <c r="C1564" t="inlineStr">
        <is>
          <t xml:space="preserve">CONCLUIDO	</t>
        </is>
      </c>
      <c r="D1564" t="n">
        <v>11.9296</v>
      </c>
      <c r="E1564" t="n">
        <v>8.380000000000001</v>
      </c>
      <c r="F1564" t="n">
        <v>5.19</v>
      </c>
      <c r="G1564" t="n">
        <v>38.9</v>
      </c>
      <c r="H1564" t="n">
        <v>0.58</v>
      </c>
      <c r="I1564" t="n">
        <v>8</v>
      </c>
      <c r="J1564" t="n">
        <v>267.18</v>
      </c>
      <c r="K1564" t="n">
        <v>59.19</v>
      </c>
      <c r="L1564" t="n">
        <v>8.75</v>
      </c>
      <c r="M1564" t="n">
        <v>6</v>
      </c>
      <c r="N1564" t="n">
        <v>69.23999999999999</v>
      </c>
      <c r="O1564" t="n">
        <v>33186.95</v>
      </c>
      <c r="P1564" t="n">
        <v>82.09999999999999</v>
      </c>
      <c r="Q1564" t="n">
        <v>202.81</v>
      </c>
      <c r="R1564" t="n">
        <v>22.2</v>
      </c>
      <c r="S1564" t="n">
        <v>13.89</v>
      </c>
      <c r="T1564" t="n">
        <v>2461.45</v>
      </c>
      <c r="U1564" t="n">
        <v>0.63</v>
      </c>
      <c r="V1564" t="n">
        <v>0.75</v>
      </c>
      <c r="W1564" t="n">
        <v>0.65</v>
      </c>
      <c r="X1564" t="n">
        <v>0.15</v>
      </c>
      <c r="Y1564" t="n">
        <v>1</v>
      </c>
      <c r="Z1564" t="n">
        <v>10</v>
      </c>
    </row>
    <row r="1565">
      <c r="A1565" t="n">
        <v>32</v>
      </c>
      <c r="B1565" t="n">
        <v>130</v>
      </c>
      <c r="C1565" t="inlineStr">
        <is>
          <t xml:space="preserve">CONCLUIDO	</t>
        </is>
      </c>
      <c r="D1565" t="n">
        <v>11.9466</v>
      </c>
      <c r="E1565" t="n">
        <v>8.369999999999999</v>
      </c>
      <c r="F1565" t="n">
        <v>5.17</v>
      </c>
      <c r="G1565" t="n">
        <v>38.81</v>
      </c>
      <c r="H1565" t="n">
        <v>0.6</v>
      </c>
      <c r="I1565" t="n">
        <v>8</v>
      </c>
      <c r="J1565" t="n">
        <v>267.66</v>
      </c>
      <c r="K1565" t="n">
        <v>59.19</v>
      </c>
      <c r="L1565" t="n">
        <v>9</v>
      </c>
      <c r="M1565" t="n">
        <v>6</v>
      </c>
      <c r="N1565" t="n">
        <v>69.45999999999999</v>
      </c>
      <c r="O1565" t="n">
        <v>33245.29</v>
      </c>
      <c r="P1565" t="n">
        <v>81.66</v>
      </c>
      <c r="Q1565" t="n">
        <v>202.81</v>
      </c>
      <c r="R1565" t="n">
        <v>21.89</v>
      </c>
      <c r="S1565" t="n">
        <v>13.89</v>
      </c>
      <c r="T1565" t="n">
        <v>2303.5</v>
      </c>
      <c r="U1565" t="n">
        <v>0.63</v>
      </c>
      <c r="V1565" t="n">
        <v>0.75</v>
      </c>
      <c r="W1565" t="n">
        <v>0.65</v>
      </c>
      <c r="X1565" t="n">
        <v>0.14</v>
      </c>
      <c r="Y1565" t="n">
        <v>1</v>
      </c>
      <c r="Z1565" t="n">
        <v>10</v>
      </c>
    </row>
    <row r="1566">
      <c r="A1566" t="n">
        <v>33</v>
      </c>
      <c r="B1566" t="n">
        <v>130</v>
      </c>
      <c r="C1566" t="inlineStr">
        <is>
          <t xml:space="preserve">CONCLUIDO	</t>
        </is>
      </c>
      <c r="D1566" t="n">
        <v>11.9403</v>
      </c>
      <c r="E1566" t="n">
        <v>8.380000000000001</v>
      </c>
      <c r="F1566" t="n">
        <v>5.18</v>
      </c>
      <c r="G1566" t="n">
        <v>38.84</v>
      </c>
      <c r="H1566" t="n">
        <v>0.61</v>
      </c>
      <c r="I1566" t="n">
        <v>8</v>
      </c>
      <c r="J1566" t="n">
        <v>268.13</v>
      </c>
      <c r="K1566" t="n">
        <v>59.19</v>
      </c>
      <c r="L1566" t="n">
        <v>9.25</v>
      </c>
      <c r="M1566" t="n">
        <v>6</v>
      </c>
      <c r="N1566" t="n">
        <v>69.69</v>
      </c>
      <c r="O1566" t="n">
        <v>33303.72</v>
      </c>
      <c r="P1566" t="n">
        <v>81.55</v>
      </c>
      <c r="Q1566" t="n">
        <v>202.81</v>
      </c>
      <c r="R1566" t="n">
        <v>21.94</v>
      </c>
      <c r="S1566" t="n">
        <v>13.89</v>
      </c>
      <c r="T1566" t="n">
        <v>2331.63</v>
      </c>
      <c r="U1566" t="n">
        <v>0.63</v>
      </c>
      <c r="V1566" t="n">
        <v>0.75</v>
      </c>
      <c r="W1566" t="n">
        <v>0.65</v>
      </c>
      <c r="X1566" t="n">
        <v>0.14</v>
      </c>
      <c r="Y1566" t="n">
        <v>1</v>
      </c>
      <c r="Z1566" t="n">
        <v>10</v>
      </c>
    </row>
    <row r="1567">
      <c r="A1567" t="n">
        <v>34</v>
      </c>
      <c r="B1567" t="n">
        <v>130</v>
      </c>
      <c r="C1567" t="inlineStr">
        <is>
          <t xml:space="preserve">CONCLUIDO	</t>
        </is>
      </c>
      <c r="D1567" t="n">
        <v>11.9498</v>
      </c>
      <c r="E1567" t="n">
        <v>8.369999999999999</v>
      </c>
      <c r="F1567" t="n">
        <v>5.17</v>
      </c>
      <c r="G1567" t="n">
        <v>38.79</v>
      </c>
      <c r="H1567" t="n">
        <v>0.63</v>
      </c>
      <c r="I1567" t="n">
        <v>8</v>
      </c>
      <c r="J1567" t="n">
        <v>268.61</v>
      </c>
      <c r="K1567" t="n">
        <v>59.19</v>
      </c>
      <c r="L1567" t="n">
        <v>9.5</v>
      </c>
      <c r="M1567" t="n">
        <v>6</v>
      </c>
      <c r="N1567" t="n">
        <v>69.91</v>
      </c>
      <c r="O1567" t="n">
        <v>33362.23</v>
      </c>
      <c r="P1567" t="n">
        <v>81.31999999999999</v>
      </c>
      <c r="Q1567" t="n">
        <v>202.81</v>
      </c>
      <c r="R1567" t="n">
        <v>21.77</v>
      </c>
      <c r="S1567" t="n">
        <v>13.89</v>
      </c>
      <c r="T1567" t="n">
        <v>2246.04</v>
      </c>
      <c r="U1567" t="n">
        <v>0.64</v>
      </c>
      <c r="V1567" t="n">
        <v>0.75</v>
      </c>
      <c r="W1567" t="n">
        <v>0.65</v>
      </c>
      <c r="X1567" t="n">
        <v>0.13</v>
      </c>
      <c r="Y1567" t="n">
        <v>1</v>
      </c>
      <c r="Z1567" t="n">
        <v>10</v>
      </c>
    </row>
    <row r="1568">
      <c r="A1568" t="n">
        <v>35</v>
      </c>
      <c r="B1568" t="n">
        <v>130</v>
      </c>
      <c r="C1568" t="inlineStr">
        <is>
          <t xml:space="preserve">CONCLUIDO	</t>
        </is>
      </c>
      <c r="D1568" t="n">
        <v>12.0365</v>
      </c>
      <c r="E1568" t="n">
        <v>8.31</v>
      </c>
      <c r="F1568" t="n">
        <v>5.16</v>
      </c>
      <c r="G1568" t="n">
        <v>44.24</v>
      </c>
      <c r="H1568" t="n">
        <v>0.64</v>
      </c>
      <c r="I1568" t="n">
        <v>7</v>
      </c>
      <c r="J1568" t="n">
        <v>269.08</v>
      </c>
      <c r="K1568" t="n">
        <v>59.19</v>
      </c>
      <c r="L1568" t="n">
        <v>9.75</v>
      </c>
      <c r="M1568" t="n">
        <v>5</v>
      </c>
      <c r="N1568" t="n">
        <v>70.14</v>
      </c>
      <c r="O1568" t="n">
        <v>33420.83</v>
      </c>
      <c r="P1568" t="n">
        <v>81.04000000000001</v>
      </c>
      <c r="Q1568" t="n">
        <v>202.81</v>
      </c>
      <c r="R1568" t="n">
        <v>21.42</v>
      </c>
      <c r="S1568" t="n">
        <v>13.89</v>
      </c>
      <c r="T1568" t="n">
        <v>2074.29</v>
      </c>
      <c r="U1568" t="n">
        <v>0.65</v>
      </c>
      <c r="V1568" t="n">
        <v>0.75</v>
      </c>
      <c r="W1568" t="n">
        <v>0.65</v>
      </c>
      <c r="X1568" t="n">
        <v>0.12</v>
      </c>
      <c r="Y1568" t="n">
        <v>1</v>
      </c>
      <c r="Z1568" t="n">
        <v>10</v>
      </c>
    </row>
    <row r="1569">
      <c r="A1569" t="n">
        <v>36</v>
      </c>
      <c r="B1569" t="n">
        <v>130</v>
      </c>
      <c r="C1569" t="inlineStr">
        <is>
          <t xml:space="preserve">CONCLUIDO	</t>
        </is>
      </c>
      <c r="D1569" t="n">
        <v>12.0305</v>
      </c>
      <c r="E1569" t="n">
        <v>8.31</v>
      </c>
      <c r="F1569" t="n">
        <v>5.17</v>
      </c>
      <c r="G1569" t="n">
        <v>44.27</v>
      </c>
      <c r="H1569" t="n">
        <v>0.66</v>
      </c>
      <c r="I1569" t="n">
        <v>7</v>
      </c>
      <c r="J1569" t="n">
        <v>269.56</v>
      </c>
      <c r="K1569" t="n">
        <v>59.19</v>
      </c>
      <c r="L1569" t="n">
        <v>10</v>
      </c>
      <c r="M1569" t="n">
        <v>5</v>
      </c>
      <c r="N1569" t="n">
        <v>70.36</v>
      </c>
      <c r="O1569" t="n">
        <v>33479.51</v>
      </c>
      <c r="P1569" t="n">
        <v>81.11</v>
      </c>
      <c r="Q1569" t="n">
        <v>202.82</v>
      </c>
      <c r="R1569" t="n">
        <v>21.53</v>
      </c>
      <c r="S1569" t="n">
        <v>13.89</v>
      </c>
      <c r="T1569" t="n">
        <v>2127.84</v>
      </c>
      <c r="U1569" t="n">
        <v>0.65</v>
      </c>
      <c r="V1569" t="n">
        <v>0.75</v>
      </c>
      <c r="W1569" t="n">
        <v>0.65</v>
      </c>
      <c r="X1569" t="n">
        <v>0.13</v>
      </c>
      <c r="Y1569" t="n">
        <v>1</v>
      </c>
      <c r="Z1569" t="n">
        <v>10</v>
      </c>
    </row>
    <row r="1570">
      <c r="A1570" t="n">
        <v>37</v>
      </c>
      <c r="B1570" t="n">
        <v>130</v>
      </c>
      <c r="C1570" t="inlineStr">
        <is>
          <t xml:space="preserve">CONCLUIDO	</t>
        </is>
      </c>
      <c r="D1570" t="n">
        <v>12.0474</v>
      </c>
      <c r="E1570" t="n">
        <v>8.300000000000001</v>
      </c>
      <c r="F1570" t="n">
        <v>5.15</v>
      </c>
      <c r="G1570" t="n">
        <v>44.17</v>
      </c>
      <c r="H1570" t="n">
        <v>0.68</v>
      </c>
      <c r="I1570" t="n">
        <v>7</v>
      </c>
      <c r="J1570" t="n">
        <v>270.03</v>
      </c>
      <c r="K1570" t="n">
        <v>59.19</v>
      </c>
      <c r="L1570" t="n">
        <v>10.25</v>
      </c>
      <c r="M1570" t="n">
        <v>5</v>
      </c>
      <c r="N1570" t="n">
        <v>70.59</v>
      </c>
      <c r="O1570" t="n">
        <v>33538.28</v>
      </c>
      <c r="P1570" t="n">
        <v>81.02</v>
      </c>
      <c r="Q1570" t="n">
        <v>202.81</v>
      </c>
      <c r="R1570" t="n">
        <v>21.18</v>
      </c>
      <c r="S1570" t="n">
        <v>13.89</v>
      </c>
      <c r="T1570" t="n">
        <v>1955.97</v>
      </c>
      <c r="U1570" t="n">
        <v>0.66</v>
      </c>
      <c r="V1570" t="n">
        <v>0.75</v>
      </c>
      <c r="W1570" t="n">
        <v>0.65</v>
      </c>
      <c r="X1570" t="n">
        <v>0.12</v>
      </c>
      <c r="Y1570" t="n">
        <v>1</v>
      </c>
      <c r="Z1570" t="n">
        <v>10</v>
      </c>
    </row>
    <row r="1571">
      <c r="A1571" t="n">
        <v>38</v>
      </c>
      <c r="B1571" t="n">
        <v>130</v>
      </c>
      <c r="C1571" t="inlineStr">
        <is>
          <t xml:space="preserve">CONCLUIDO	</t>
        </is>
      </c>
      <c r="D1571" t="n">
        <v>12.0446</v>
      </c>
      <c r="E1571" t="n">
        <v>8.300000000000001</v>
      </c>
      <c r="F1571" t="n">
        <v>5.16</v>
      </c>
      <c r="G1571" t="n">
        <v>44.19</v>
      </c>
      <c r="H1571" t="n">
        <v>0.6899999999999999</v>
      </c>
      <c r="I1571" t="n">
        <v>7</v>
      </c>
      <c r="J1571" t="n">
        <v>270.51</v>
      </c>
      <c r="K1571" t="n">
        <v>59.19</v>
      </c>
      <c r="L1571" t="n">
        <v>10.5</v>
      </c>
      <c r="M1571" t="n">
        <v>5</v>
      </c>
      <c r="N1571" t="n">
        <v>70.81999999999999</v>
      </c>
      <c r="O1571" t="n">
        <v>33597.14</v>
      </c>
      <c r="P1571" t="n">
        <v>81.09</v>
      </c>
      <c r="Q1571" t="n">
        <v>202.81</v>
      </c>
      <c r="R1571" t="n">
        <v>21.29</v>
      </c>
      <c r="S1571" t="n">
        <v>13.89</v>
      </c>
      <c r="T1571" t="n">
        <v>2007.99</v>
      </c>
      <c r="U1571" t="n">
        <v>0.65</v>
      </c>
      <c r="V1571" t="n">
        <v>0.75</v>
      </c>
      <c r="W1571" t="n">
        <v>0.65</v>
      </c>
      <c r="X1571" t="n">
        <v>0.12</v>
      </c>
      <c r="Y1571" t="n">
        <v>1</v>
      </c>
      <c r="Z1571" t="n">
        <v>10</v>
      </c>
    </row>
    <row r="1572">
      <c r="A1572" t="n">
        <v>39</v>
      </c>
      <c r="B1572" t="n">
        <v>130</v>
      </c>
      <c r="C1572" t="inlineStr">
        <is>
          <t xml:space="preserve">CONCLUIDO	</t>
        </is>
      </c>
      <c r="D1572" t="n">
        <v>12.0281</v>
      </c>
      <c r="E1572" t="n">
        <v>8.31</v>
      </c>
      <c r="F1572" t="n">
        <v>5.17</v>
      </c>
      <c r="G1572" t="n">
        <v>44.29</v>
      </c>
      <c r="H1572" t="n">
        <v>0.71</v>
      </c>
      <c r="I1572" t="n">
        <v>7</v>
      </c>
      <c r="J1572" t="n">
        <v>270.99</v>
      </c>
      <c r="K1572" t="n">
        <v>59.19</v>
      </c>
      <c r="L1572" t="n">
        <v>10.75</v>
      </c>
      <c r="M1572" t="n">
        <v>5</v>
      </c>
      <c r="N1572" t="n">
        <v>71.04000000000001</v>
      </c>
      <c r="O1572" t="n">
        <v>33656.08</v>
      </c>
      <c r="P1572" t="n">
        <v>81.16</v>
      </c>
      <c r="Q1572" t="n">
        <v>202.85</v>
      </c>
      <c r="R1572" t="n">
        <v>21.65</v>
      </c>
      <c r="S1572" t="n">
        <v>13.89</v>
      </c>
      <c r="T1572" t="n">
        <v>2192.14</v>
      </c>
      <c r="U1572" t="n">
        <v>0.64</v>
      </c>
      <c r="V1572" t="n">
        <v>0.75</v>
      </c>
      <c r="W1572" t="n">
        <v>0.65</v>
      </c>
      <c r="X1572" t="n">
        <v>0.13</v>
      </c>
      <c r="Y1572" t="n">
        <v>1</v>
      </c>
      <c r="Z1572" t="n">
        <v>10</v>
      </c>
    </row>
    <row r="1573">
      <c r="A1573" t="n">
        <v>40</v>
      </c>
      <c r="B1573" t="n">
        <v>130</v>
      </c>
      <c r="C1573" t="inlineStr">
        <is>
          <t xml:space="preserve">CONCLUIDO	</t>
        </is>
      </c>
      <c r="D1573" t="n">
        <v>12.0413</v>
      </c>
      <c r="E1573" t="n">
        <v>8.300000000000001</v>
      </c>
      <c r="F1573" t="n">
        <v>5.16</v>
      </c>
      <c r="G1573" t="n">
        <v>44.21</v>
      </c>
      <c r="H1573" t="n">
        <v>0.72</v>
      </c>
      <c r="I1573" t="n">
        <v>7</v>
      </c>
      <c r="J1573" t="n">
        <v>271.47</v>
      </c>
      <c r="K1573" t="n">
        <v>59.19</v>
      </c>
      <c r="L1573" t="n">
        <v>11</v>
      </c>
      <c r="M1573" t="n">
        <v>5</v>
      </c>
      <c r="N1573" t="n">
        <v>71.27</v>
      </c>
      <c r="O1573" t="n">
        <v>33715.11</v>
      </c>
      <c r="P1573" t="n">
        <v>80.78</v>
      </c>
      <c r="Q1573" t="n">
        <v>202.82</v>
      </c>
      <c r="R1573" t="n">
        <v>21.26</v>
      </c>
      <c r="S1573" t="n">
        <v>13.89</v>
      </c>
      <c r="T1573" t="n">
        <v>1997.13</v>
      </c>
      <c r="U1573" t="n">
        <v>0.65</v>
      </c>
      <c r="V1573" t="n">
        <v>0.75</v>
      </c>
      <c r="W1573" t="n">
        <v>0.65</v>
      </c>
      <c r="X1573" t="n">
        <v>0.12</v>
      </c>
      <c r="Y1573" t="n">
        <v>1</v>
      </c>
      <c r="Z1573" t="n">
        <v>10</v>
      </c>
    </row>
    <row r="1574">
      <c r="A1574" t="n">
        <v>41</v>
      </c>
      <c r="B1574" t="n">
        <v>130</v>
      </c>
      <c r="C1574" t="inlineStr">
        <is>
          <t xml:space="preserve">CONCLUIDO	</t>
        </is>
      </c>
      <c r="D1574" t="n">
        <v>12.0228</v>
      </c>
      <c r="E1574" t="n">
        <v>8.32</v>
      </c>
      <c r="F1574" t="n">
        <v>5.17</v>
      </c>
      <c r="G1574" t="n">
        <v>44.32</v>
      </c>
      <c r="H1574" t="n">
        <v>0.74</v>
      </c>
      <c r="I1574" t="n">
        <v>7</v>
      </c>
      <c r="J1574" t="n">
        <v>271.95</v>
      </c>
      <c r="K1574" t="n">
        <v>59.19</v>
      </c>
      <c r="L1574" t="n">
        <v>11.25</v>
      </c>
      <c r="M1574" t="n">
        <v>5</v>
      </c>
      <c r="N1574" t="n">
        <v>71.5</v>
      </c>
      <c r="O1574" t="n">
        <v>33774.23</v>
      </c>
      <c r="P1574" t="n">
        <v>80.69</v>
      </c>
      <c r="Q1574" t="n">
        <v>202.81</v>
      </c>
      <c r="R1574" t="n">
        <v>21.75</v>
      </c>
      <c r="S1574" t="n">
        <v>13.89</v>
      </c>
      <c r="T1574" t="n">
        <v>2240.34</v>
      </c>
      <c r="U1574" t="n">
        <v>0.64</v>
      </c>
      <c r="V1574" t="n">
        <v>0.75</v>
      </c>
      <c r="W1574" t="n">
        <v>0.65</v>
      </c>
      <c r="X1574" t="n">
        <v>0.13</v>
      </c>
      <c r="Y1574" t="n">
        <v>1</v>
      </c>
      <c r="Z1574" t="n">
        <v>10</v>
      </c>
    </row>
    <row r="1575">
      <c r="A1575" t="n">
        <v>42</v>
      </c>
      <c r="B1575" t="n">
        <v>130</v>
      </c>
      <c r="C1575" t="inlineStr">
        <is>
          <t xml:space="preserve">CONCLUIDO	</t>
        </is>
      </c>
      <c r="D1575" t="n">
        <v>12.1445</v>
      </c>
      <c r="E1575" t="n">
        <v>8.23</v>
      </c>
      <c r="F1575" t="n">
        <v>5.14</v>
      </c>
      <c r="G1575" t="n">
        <v>51.36</v>
      </c>
      <c r="H1575" t="n">
        <v>0.75</v>
      </c>
      <c r="I1575" t="n">
        <v>6</v>
      </c>
      <c r="J1575" t="n">
        <v>272.43</v>
      </c>
      <c r="K1575" t="n">
        <v>59.19</v>
      </c>
      <c r="L1575" t="n">
        <v>11.5</v>
      </c>
      <c r="M1575" t="n">
        <v>4</v>
      </c>
      <c r="N1575" t="n">
        <v>71.73</v>
      </c>
      <c r="O1575" t="n">
        <v>33833.57</v>
      </c>
      <c r="P1575" t="n">
        <v>79.87</v>
      </c>
      <c r="Q1575" t="n">
        <v>202.82</v>
      </c>
      <c r="R1575" t="n">
        <v>20.74</v>
      </c>
      <c r="S1575" t="n">
        <v>13.89</v>
      </c>
      <c r="T1575" t="n">
        <v>1738.78</v>
      </c>
      <c r="U1575" t="n">
        <v>0.67</v>
      </c>
      <c r="V1575" t="n">
        <v>0.75</v>
      </c>
      <c r="W1575" t="n">
        <v>0.65</v>
      </c>
      <c r="X1575" t="n">
        <v>0.1</v>
      </c>
      <c r="Y1575" t="n">
        <v>1</v>
      </c>
      <c r="Z1575" t="n">
        <v>10</v>
      </c>
    </row>
    <row r="1576">
      <c r="A1576" t="n">
        <v>43</v>
      </c>
      <c r="B1576" t="n">
        <v>130</v>
      </c>
      <c r="C1576" t="inlineStr">
        <is>
          <t xml:space="preserve">CONCLUIDO	</t>
        </is>
      </c>
      <c r="D1576" t="n">
        <v>12.14</v>
      </c>
      <c r="E1576" t="n">
        <v>8.24</v>
      </c>
      <c r="F1576" t="n">
        <v>5.14</v>
      </c>
      <c r="G1576" t="n">
        <v>51.39</v>
      </c>
      <c r="H1576" t="n">
        <v>0.77</v>
      </c>
      <c r="I1576" t="n">
        <v>6</v>
      </c>
      <c r="J1576" t="n">
        <v>272.91</v>
      </c>
      <c r="K1576" t="n">
        <v>59.19</v>
      </c>
      <c r="L1576" t="n">
        <v>11.75</v>
      </c>
      <c r="M1576" t="n">
        <v>4</v>
      </c>
      <c r="N1576" t="n">
        <v>71.95999999999999</v>
      </c>
      <c r="O1576" t="n">
        <v>33892.87</v>
      </c>
      <c r="P1576" t="n">
        <v>79.97</v>
      </c>
      <c r="Q1576" t="n">
        <v>202.82</v>
      </c>
      <c r="R1576" t="n">
        <v>20.75</v>
      </c>
      <c r="S1576" t="n">
        <v>13.89</v>
      </c>
      <c r="T1576" t="n">
        <v>1747.09</v>
      </c>
      <c r="U1576" t="n">
        <v>0.67</v>
      </c>
      <c r="V1576" t="n">
        <v>0.75</v>
      </c>
      <c r="W1576" t="n">
        <v>0.65</v>
      </c>
      <c r="X1576" t="n">
        <v>0.1</v>
      </c>
      <c r="Y1576" t="n">
        <v>1</v>
      </c>
      <c r="Z1576" t="n">
        <v>10</v>
      </c>
    </row>
    <row r="1577">
      <c r="A1577" t="n">
        <v>44</v>
      </c>
      <c r="B1577" t="n">
        <v>130</v>
      </c>
      <c r="C1577" t="inlineStr">
        <is>
          <t xml:space="preserve">CONCLUIDO	</t>
        </is>
      </c>
      <c r="D1577" t="n">
        <v>12.1396</v>
      </c>
      <c r="E1577" t="n">
        <v>8.24</v>
      </c>
      <c r="F1577" t="n">
        <v>5.14</v>
      </c>
      <c r="G1577" t="n">
        <v>51.39</v>
      </c>
      <c r="H1577" t="n">
        <v>0.78</v>
      </c>
      <c r="I1577" t="n">
        <v>6</v>
      </c>
      <c r="J1577" t="n">
        <v>273.39</v>
      </c>
      <c r="K1577" t="n">
        <v>59.19</v>
      </c>
      <c r="L1577" t="n">
        <v>12</v>
      </c>
      <c r="M1577" t="n">
        <v>4</v>
      </c>
      <c r="N1577" t="n">
        <v>72.2</v>
      </c>
      <c r="O1577" t="n">
        <v>33952.26</v>
      </c>
      <c r="P1577" t="n">
        <v>80</v>
      </c>
      <c r="Q1577" t="n">
        <v>202.81</v>
      </c>
      <c r="R1577" t="n">
        <v>20.84</v>
      </c>
      <c r="S1577" t="n">
        <v>13.89</v>
      </c>
      <c r="T1577" t="n">
        <v>1790.4</v>
      </c>
      <c r="U1577" t="n">
        <v>0.67</v>
      </c>
      <c r="V1577" t="n">
        <v>0.75</v>
      </c>
      <c r="W1577" t="n">
        <v>0.65</v>
      </c>
      <c r="X1577" t="n">
        <v>0.1</v>
      </c>
      <c r="Y1577" t="n">
        <v>1</v>
      </c>
      <c r="Z1577" t="n">
        <v>10</v>
      </c>
    </row>
    <row r="1578">
      <c r="A1578" t="n">
        <v>45</v>
      </c>
      <c r="B1578" t="n">
        <v>130</v>
      </c>
      <c r="C1578" t="inlineStr">
        <is>
          <t xml:space="preserve">CONCLUIDO	</t>
        </is>
      </c>
      <c r="D1578" t="n">
        <v>12.1441</v>
      </c>
      <c r="E1578" t="n">
        <v>8.23</v>
      </c>
      <c r="F1578" t="n">
        <v>5.14</v>
      </c>
      <c r="G1578" t="n">
        <v>51.36</v>
      </c>
      <c r="H1578" t="n">
        <v>0.8</v>
      </c>
      <c r="I1578" t="n">
        <v>6</v>
      </c>
      <c r="J1578" t="n">
        <v>273.87</v>
      </c>
      <c r="K1578" t="n">
        <v>59.19</v>
      </c>
      <c r="L1578" t="n">
        <v>12.25</v>
      </c>
      <c r="M1578" t="n">
        <v>4</v>
      </c>
      <c r="N1578" t="n">
        <v>72.43000000000001</v>
      </c>
      <c r="O1578" t="n">
        <v>34011.74</v>
      </c>
      <c r="P1578" t="n">
        <v>79.89</v>
      </c>
      <c r="Q1578" t="n">
        <v>202.81</v>
      </c>
      <c r="R1578" t="n">
        <v>20.81</v>
      </c>
      <c r="S1578" t="n">
        <v>13.89</v>
      </c>
      <c r="T1578" t="n">
        <v>1773.13</v>
      </c>
      <c r="U1578" t="n">
        <v>0.67</v>
      </c>
      <c r="V1578" t="n">
        <v>0.75</v>
      </c>
      <c r="W1578" t="n">
        <v>0.64</v>
      </c>
      <c r="X1578" t="n">
        <v>0.1</v>
      </c>
      <c r="Y1578" t="n">
        <v>1</v>
      </c>
      <c r="Z1578" t="n">
        <v>10</v>
      </c>
    </row>
    <row r="1579">
      <c r="A1579" t="n">
        <v>46</v>
      </c>
      <c r="B1579" t="n">
        <v>130</v>
      </c>
      <c r="C1579" t="inlineStr">
        <is>
          <t xml:space="preserve">CONCLUIDO	</t>
        </is>
      </c>
      <c r="D1579" t="n">
        <v>12.1556</v>
      </c>
      <c r="E1579" t="n">
        <v>8.23</v>
      </c>
      <c r="F1579" t="n">
        <v>5.13</v>
      </c>
      <c r="G1579" t="n">
        <v>51.28</v>
      </c>
      <c r="H1579" t="n">
        <v>0.8100000000000001</v>
      </c>
      <c r="I1579" t="n">
        <v>6</v>
      </c>
      <c r="J1579" t="n">
        <v>274.35</v>
      </c>
      <c r="K1579" t="n">
        <v>59.19</v>
      </c>
      <c r="L1579" t="n">
        <v>12.5</v>
      </c>
      <c r="M1579" t="n">
        <v>4</v>
      </c>
      <c r="N1579" t="n">
        <v>72.66</v>
      </c>
      <c r="O1579" t="n">
        <v>34071.31</v>
      </c>
      <c r="P1579" t="n">
        <v>79.67</v>
      </c>
      <c r="Q1579" t="n">
        <v>202.82</v>
      </c>
      <c r="R1579" t="n">
        <v>20.42</v>
      </c>
      <c r="S1579" t="n">
        <v>13.89</v>
      </c>
      <c r="T1579" t="n">
        <v>1581.52</v>
      </c>
      <c r="U1579" t="n">
        <v>0.68</v>
      </c>
      <c r="V1579" t="n">
        <v>0.75</v>
      </c>
      <c r="W1579" t="n">
        <v>0.65</v>
      </c>
      <c r="X1579" t="n">
        <v>0.09</v>
      </c>
      <c r="Y1579" t="n">
        <v>1</v>
      </c>
      <c r="Z1579" t="n">
        <v>10</v>
      </c>
    </row>
    <row r="1580">
      <c r="A1580" t="n">
        <v>47</v>
      </c>
      <c r="B1580" t="n">
        <v>130</v>
      </c>
      <c r="C1580" t="inlineStr">
        <is>
          <t xml:space="preserve">CONCLUIDO	</t>
        </is>
      </c>
      <c r="D1580" t="n">
        <v>12.1339</v>
      </c>
      <c r="E1580" t="n">
        <v>8.24</v>
      </c>
      <c r="F1580" t="n">
        <v>5.14</v>
      </c>
      <c r="G1580" t="n">
        <v>51.43</v>
      </c>
      <c r="H1580" t="n">
        <v>0.83</v>
      </c>
      <c r="I1580" t="n">
        <v>6</v>
      </c>
      <c r="J1580" t="n">
        <v>274.84</v>
      </c>
      <c r="K1580" t="n">
        <v>59.19</v>
      </c>
      <c r="L1580" t="n">
        <v>12.75</v>
      </c>
      <c r="M1580" t="n">
        <v>4</v>
      </c>
      <c r="N1580" t="n">
        <v>72.89</v>
      </c>
      <c r="O1580" t="n">
        <v>34130.98</v>
      </c>
      <c r="P1580" t="n">
        <v>79.81</v>
      </c>
      <c r="Q1580" t="n">
        <v>202.82</v>
      </c>
      <c r="R1580" t="n">
        <v>20.78</v>
      </c>
      <c r="S1580" t="n">
        <v>13.89</v>
      </c>
      <c r="T1580" t="n">
        <v>1759.79</v>
      </c>
      <c r="U1580" t="n">
        <v>0.67</v>
      </c>
      <c r="V1580" t="n">
        <v>0.75</v>
      </c>
      <c r="W1580" t="n">
        <v>0.65</v>
      </c>
      <c r="X1580" t="n">
        <v>0.1</v>
      </c>
      <c r="Y1580" t="n">
        <v>1</v>
      </c>
      <c r="Z1580" t="n">
        <v>10</v>
      </c>
    </row>
    <row r="1581">
      <c r="A1581" t="n">
        <v>48</v>
      </c>
      <c r="B1581" t="n">
        <v>130</v>
      </c>
      <c r="C1581" t="inlineStr">
        <is>
          <t xml:space="preserve">CONCLUIDO	</t>
        </is>
      </c>
      <c r="D1581" t="n">
        <v>12.1408</v>
      </c>
      <c r="E1581" t="n">
        <v>8.24</v>
      </c>
      <c r="F1581" t="n">
        <v>5.14</v>
      </c>
      <c r="G1581" t="n">
        <v>51.38</v>
      </c>
      <c r="H1581" t="n">
        <v>0.84</v>
      </c>
      <c r="I1581" t="n">
        <v>6</v>
      </c>
      <c r="J1581" t="n">
        <v>275.32</v>
      </c>
      <c r="K1581" t="n">
        <v>59.19</v>
      </c>
      <c r="L1581" t="n">
        <v>13</v>
      </c>
      <c r="M1581" t="n">
        <v>4</v>
      </c>
      <c r="N1581" t="n">
        <v>73.13</v>
      </c>
      <c r="O1581" t="n">
        <v>34190.73</v>
      </c>
      <c r="P1581" t="n">
        <v>79.68000000000001</v>
      </c>
      <c r="Q1581" t="n">
        <v>202.81</v>
      </c>
      <c r="R1581" t="n">
        <v>20.69</v>
      </c>
      <c r="S1581" t="n">
        <v>13.89</v>
      </c>
      <c r="T1581" t="n">
        <v>1717.23</v>
      </c>
      <c r="U1581" t="n">
        <v>0.67</v>
      </c>
      <c r="V1581" t="n">
        <v>0.75</v>
      </c>
      <c r="W1581" t="n">
        <v>0.65</v>
      </c>
      <c r="X1581" t="n">
        <v>0.1</v>
      </c>
      <c r="Y1581" t="n">
        <v>1</v>
      </c>
      <c r="Z1581" t="n">
        <v>10</v>
      </c>
    </row>
    <row r="1582">
      <c r="A1582" t="n">
        <v>49</v>
      </c>
      <c r="B1582" t="n">
        <v>130</v>
      </c>
      <c r="C1582" t="inlineStr">
        <is>
          <t xml:space="preserve">CONCLUIDO	</t>
        </is>
      </c>
      <c r="D1582" t="n">
        <v>12.1433</v>
      </c>
      <c r="E1582" t="n">
        <v>8.24</v>
      </c>
      <c r="F1582" t="n">
        <v>5.14</v>
      </c>
      <c r="G1582" t="n">
        <v>51.37</v>
      </c>
      <c r="H1582" t="n">
        <v>0.86</v>
      </c>
      <c r="I1582" t="n">
        <v>6</v>
      </c>
      <c r="J1582" t="n">
        <v>275.81</v>
      </c>
      <c r="K1582" t="n">
        <v>59.19</v>
      </c>
      <c r="L1582" t="n">
        <v>13.25</v>
      </c>
      <c r="M1582" t="n">
        <v>4</v>
      </c>
      <c r="N1582" t="n">
        <v>73.36</v>
      </c>
      <c r="O1582" t="n">
        <v>34250.57</v>
      </c>
      <c r="P1582" t="n">
        <v>79.55</v>
      </c>
      <c r="Q1582" t="n">
        <v>202.81</v>
      </c>
      <c r="R1582" t="n">
        <v>20.7</v>
      </c>
      <c r="S1582" t="n">
        <v>13.89</v>
      </c>
      <c r="T1582" t="n">
        <v>1718.32</v>
      </c>
      <c r="U1582" t="n">
        <v>0.67</v>
      </c>
      <c r="V1582" t="n">
        <v>0.75</v>
      </c>
      <c r="W1582" t="n">
        <v>0.65</v>
      </c>
      <c r="X1582" t="n">
        <v>0.1</v>
      </c>
      <c r="Y1582" t="n">
        <v>1</v>
      </c>
      <c r="Z1582" t="n">
        <v>10</v>
      </c>
    </row>
    <row r="1583">
      <c r="A1583" t="n">
        <v>50</v>
      </c>
      <c r="B1583" t="n">
        <v>130</v>
      </c>
      <c r="C1583" t="inlineStr">
        <is>
          <t xml:space="preserve">CONCLUIDO	</t>
        </is>
      </c>
      <c r="D1583" t="n">
        <v>12.1449</v>
      </c>
      <c r="E1583" t="n">
        <v>8.23</v>
      </c>
      <c r="F1583" t="n">
        <v>5.14</v>
      </c>
      <c r="G1583" t="n">
        <v>51.36</v>
      </c>
      <c r="H1583" t="n">
        <v>0.87</v>
      </c>
      <c r="I1583" t="n">
        <v>6</v>
      </c>
      <c r="J1583" t="n">
        <v>276.29</v>
      </c>
      <c r="K1583" t="n">
        <v>59.19</v>
      </c>
      <c r="L1583" t="n">
        <v>13.5</v>
      </c>
      <c r="M1583" t="n">
        <v>4</v>
      </c>
      <c r="N1583" t="n">
        <v>73.59999999999999</v>
      </c>
      <c r="O1583" t="n">
        <v>34310.51</v>
      </c>
      <c r="P1583" t="n">
        <v>79.47</v>
      </c>
      <c r="Q1583" t="n">
        <v>202.81</v>
      </c>
      <c r="R1583" t="n">
        <v>20.66</v>
      </c>
      <c r="S1583" t="n">
        <v>13.89</v>
      </c>
      <c r="T1583" t="n">
        <v>1697.43</v>
      </c>
      <c r="U1583" t="n">
        <v>0.67</v>
      </c>
      <c r="V1583" t="n">
        <v>0.75</v>
      </c>
      <c r="W1583" t="n">
        <v>0.65</v>
      </c>
      <c r="X1583" t="n">
        <v>0.1</v>
      </c>
      <c r="Y1583" t="n">
        <v>1</v>
      </c>
      <c r="Z1583" t="n">
        <v>10</v>
      </c>
    </row>
    <row r="1584">
      <c r="A1584" t="n">
        <v>51</v>
      </c>
      <c r="B1584" t="n">
        <v>130</v>
      </c>
      <c r="C1584" t="inlineStr">
        <is>
          <t xml:space="preserve">CONCLUIDO	</t>
        </is>
      </c>
      <c r="D1584" t="n">
        <v>12.1437</v>
      </c>
      <c r="E1584" t="n">
        <v>8.23</v>
      </c>
      <c r="F1584" t="n">
        <v>5.14</v>
      </c>
      <c r="G1584" t="n">
        <v>51.36</v>
      </c>
      <c r="H1584" t="n">
        <v>0.88</v>
      </c>
      <c r="I1584" t="n">
        <v>6</v>
      </c>
      <c r="J1584" t="n">
        <v>276.78</v>
      </c>
      <c r="K1584" t="n">
        <v>59.19</v>
      </c>
      <c r="L1584" t="n">
        <v>13.75</v>
      </c>
      <c r="M1584" t="n">
        <v>4</v>
      </c>
      <c r="N1584" t="n">
        <v>73.84</v>
      </c>
      <c r="O1584" t="n">
        <v>34370.54</v>
      </c>
      <c r="P1584" t="n">
        <v>79.27</v>
      </c>
      <c r="Q1584" t="n">
        <v>202.81</v>
      </c>
      <c r="R1584" t="n">
        <v>20.75</v>
      </c>
      <c r="S1584" t="n">
        <v>13.89</v>
      </c>
      <c r="T1584" t="n">
        <v>1744.21</v>
      </c>
      <c r="U1584" t="n">
        <v>0.67</v>
      </c>
      <c r="V1584" t="n">
        <v>0.75</v>
      </c>
      <c r="W1584" t="n">
        <v>0.64</v>
      </c>
      <c r="X1584" t="n">
        <v>0.1</v>
      </c>
      <c r="Y1584" t="n">
        <v>1</v>
      </c>
      <c r="Z1584" t="n">
        <v>10</v>
      </c>
    </row>
    <row r="1585">
      <c r="A1585" t="n">
        <v>52</v>
      </c>
      <c r="B1585" t="n">
        <v>130</v>
      </c>
      <c r="C1585" t="inlineStr">
        <is>
          <t xml:space="preserve">CONCLUIDO	</t>
        </is>
      </c>
      <c r="D1585" t="n">
        <v>12.1417</v>
      </c>
      <c r="E1585" t="n">
        <v>8.24</v>
      </c>
      <c r="F1585" t="n">
        <v>5.14</v>
      </c>
      <c r="G1585" t="n">
        <v>51.38</v>
      </c>
      <c r="H1585" t="n">
        <v>0.9</v>
      </c>
      <c r="I1585" t="n">
        <v>6</v>
      </c>
      <c r="J1585" t="n">
        <v>277.27</v>
      </c>
      <c r="K1585" t="n">
        <v>59.19</v>
      </c>
      <c r="L1585" t="n">
        <v>14</v>
      </c>
      <c r="M1585" t="n">
        <v>4</v>
      </c>
      <c r="N1585" t="n">
        <v>74.06999999999999</v>
      </c>
      <c r="O1585" t="n">
        <v>34430.66</v>
      </c>
      <c r="P1585" t="n">
        <v>79.15000000000001</v>
      </c>
      <c r="Q1585" t="n">
        <v>202.81</v>
      </c>
      <c r="R1585" t="n">
        <v>20.83</v>
      </c>
      <c r="S1585" t="n">
        <v>13.89</v>
      </c>
      <c r="T1585" t="n">
        <v>1786.8</v>
      </c>
      <c r="U1585" t="n">
        <v>0.67</v>
      </c>
      <c r="V1585" t="n">
        <v>0.75</v>
      </c>
      <c r="W1585" t="n">
        <v>0.64</v>
      </c>
      <c r="X1585" t="n">
        <v>0.1</v>
      </c>
      <c r="Y1585" t="n">
        <v>1</v>
      </c>
      <c r="Z1585" t="n">
        <v>10</v>
      </c>
    </row>
    <row r="1586">
      <c r="A1586" t="n">
        <v>53</v>
      </c>
      <c r="B1586" t="n">
        <v>130</v>
      </c>
      <c r="C1586" t="inlineStr">
        <is>
          <t xml:space="preserve">CONCLUIDO	</t>
        </is>
      </c>
      <c r="D1586" t="n">
        <v>12.2387</v>
      </c>
      <c r="E1586" t="n">
        <v>8.17</v>
      </c>
      <c r="F1586" t="n">
        <v>5.12</v>
      </c>
      <c r="G1586" t="n">
        <v>61.46</v>
      </c>
      <c r="H1586" t="n">
        <v>0.91</v>
      </c>
      <c r="I1586" t="n">
        <v>5</v>
      </c>
      <c r="J1586" t="n">
        <v>277.76</v>
      </c>
      <c r="K1586" t="n">
        <v>59.19</v>
      </c>
      <c r="L1586" t="n">
        <v>14.25</v>
      </c>
      <c r="M1586" t="n">
        <v>3</v>
      </c>
      <c r="N1586" t="n">
        <v>74.31</v>
      </c>
      <c r="O1586" t="n">
        <v>34490.87</v>
      </c>
      <c r="P1586" t="n">
        <v>78.76000000000001</v>
      </c>
      <c r="Q1586" t="n">
        <v>202.81</v>
      </c>
      <c r="R1586" t="n">
        <v>20.32</v>
      </c>
      <c r="S1586" t="n">
        <v>13.89</v>
      </c>
      <c r="T1586" t="n">
        <v>1532.72</v>
      </c>
      <c r="U1586" t="n">
        <v>0.68</v>
      </c>
      <c r="V1586" t="n">
        <v>0.76</v>
      </c>
      <c r="W1586" t="n">
        <v>0.64</v>
      </c>
      <c r="X1586" t="n">
        <v>0.08</v>
      </c>
      <c r="Y1586" t="n">
        <v>1</v>
      </c>
      <c r="Z1586" t="n">
        <v>10</v>
      </c>
    </row>
    <row r="1587">
      <c r="A1587" t="n">
        <v>54</v>
      </c>
      <c r="B1587" t="n">
        <v>130</v>
      </c>
      <c r="C1587" t="inlineStr">
        <is>
          <t xml:space="preserve">CONCLUIDO	</t>
        </is>
      </c>
      <c r="D1587" t="n">
        <v>12.2316</v>
      </c>
      <c r="E1587" t="n">
        <v>8.18</v>
      </c>
      <c r="F1587" t="n">
        <v>5.13</v>
      </c>
      <c r="G1587" t="n">
        <v>61.51</v>
      </c>
      <c r="H1587" t="n">
        <v>0.93</v>
      </c>
      <c r="I1587" t="n">
        <v>5</v>
      </c>
      <c r="J1587" t="n">
        <v>278.25</v>
      </c>
      <c r="K1587" t="n">
        <v>59.19</v>
      </c>
      <c r="L1587" t="n">
        <v>14.5</v>
      </c>
      <c r="M1587" t="n">
        <v>3</v>
      </c>
      <c r="N1587" t="n">
        <v>74.55</v>
      </c>
      <c r="O1587" t="n">
        <v>34551.18</v>
      </c>
      <c r="P1587" t="n">
        <v>78.77</v>
      </c>
      <c r="Q1587" t="n">
        <v>202.81</v>
      </c>
      <c r="R1587" t="n">
        <v>20.32</v>
      </c>
      <c r="S1587" t="n">
        <v>13.89</v>
      </c>
      <c r="T1587" t="n">
        <v>1532.38</v>
      </c>
      <c r="U1587" t="n">
        <v>0.68</v>
      </c>
      <c r="V1587" t="n">
        <v>0.75</v>
      </c>
      <c r="W1587" t="n">
        <v>0.65</v>
      </c>
      <c r="X1587" t="n">
        <v>0.09</v>
      </c>
      <c r="Y1587" t="n">
        <v>1</v>
      </c>
      <c r="Z1587" t="n">
        <v>10</v>
      </c>
    </row>
    <row r="1588">
      <c r="A1588" t="n">
        <v>55</v>
      </c>
      <c r="B1588" t="n">
        <v>130</v>
      </c>
      <c r="C1588" t="inlineStr">
        <is>
          <t xml:space="preserve">CONCLUIDO	</t>
        </is>
      </c>
      <c r="D1588" t="n">
        <v>12.2362</v>
      </c>
      <c r="E1588" t="n">
        <v>8.17</v>
      </c>
      <c r="F1588" t="n">
        <v>5.12</v>
      </c>
      <c r="G1588" t="n">
        <v>61.48</v>
      </c>
      <c r="H1588" t="n">
        <v>0.9399999999999999</v>
      </c>
      <c r="I1588" t="n">
        <v>5</v>
      </c>
      <c r="J1588" t="n">
        <v>278.74</v>
      </c>
      <c r="K1588" t="n">
        <v>59.19</v>
      </c>
      <c r="L1588" t="n">
        <v>14.75</v>
      </c>
      <c r="M1588" t="n">
        <v>3</v>
      </c>
      <c r="N1588" t="n">
        <v>74.79000000000001</v>
      </c>
      <c r="O1588" t="n">
        <v>34611.59</v>
      </c>
      <c r="P1588" t="n">
        <v>78.67</v>
      </c>
      <c r="Q1588" t="n">
        <v>202.81</v>
      </c>
      <c r="R1588" t="n">
        <v>20.28</v>
      </c>
      <c r="S1588" t="n">
        <v>13.89</v>
      </c>
      <c r="T1588" t="n">
        <v>1516.31</v>
      </c>
      <c r="U1588" t="n">
        <v>0.68</v>
      </c>
      <c r="V1588" t="n">
        <v>0.76</v>
      </c>
      <c r="W1588" t="n">
        <v>0.65</v>
      </c>
      <c r="X1588" t="n">
        <v>0.09</v>
      </c>
      <c r="Y1588" t="n">
        <v>1</v>
      </c>
      <c r="Z1588" t="n">
        <v>10</v>
      </c>
    </row>
    <row r="1589">
      <c r="A1589" t="n">
        <v>56</v>
      </c>
      <c r="B1589" t="n">
        <v>130</v>
      </c>
      <c r="C1589" t="inlineStr">
        <is>
          <t xml:space="preserve">CONCLUIDO	</t>
        </is>
      </c>
      <c r="D1589" t="n">
        <v>12.2453</v>
      </c>
      <c r="E1589" t="n">
        <v>8.17</v>
      </c>
      <c r="F1589" t="n">
        <v>5.12</v>
      </c>
      <c r="G1589" t="n">
        <v>61.4</v>
      </c>
      <c r="H1589" t="n">
        <v>0.96</v>
      </c>
      <c r="I1589" t="n">
        <v>5</v>
      </c>
      <c r="J1589" t="n">
        <v>279.23</v>
      </c>
      <c r="K1589" t="n">
        <v>59.19</v>
      </c>
      <c r="L1589" t="n">
        <v>15</v>
      </c>
      <c r="M1589" t="n">
        <v>3</v>
      </c>
      <c r="N1589" t="n">
        <v>75.03</v>
      </c>
      <c r="O1589" t="n">
        <v>34672.08</v>
      </c>
      <c r="P1589" t="n">
        <v>78.48999999999999</v>
      </c>
      <c r="Q1589" t="n">
        <v>202.81</v>
      </c>
      <c r="R1589" t="n">
        <v>20.12</v>
      </c>
      <c r="S1589" t="n">
        <v>13.89</v>
      </c>
      <c r="T1589" t="n">
        <v>1433.9</v>
      </c>
      <c r="U1589" t="n">
        <v>0.6899999999999999</v>
      </c>
      <c r="V1589" t="n">
        <v>0.76</v>
      </c>
      <c r="W1589" t="n">
        <v>0.64</v>
      </c>
      <c r="X1589" t="n">
        <v>0.08</v>
      </c>
      <c r="Y1589" t="n">
        <v>1</v>
      </c>
      <c r="Z1589" t="n">
        <v>10</v>
      </c>
    </row>
    <row r="1590">
      <c r="A1590" t="n">
        <v>57</v>
      </c>
      <c r="B1590" t="n">
        <v>130</v>
      </c>
      <c r="C1590" t="inlineStr">
        <is>
          <t xml:space="preserve">CONCLUIDO	</t>
        </is>
      </c>
      <c r="D1590" t="n">
        <v>12.2432</v>
      </c>
      <c r="E1590" t="n">
        <v>8.17</v>
      </c>
      <c r="F1590" t="n">
        <v>5.12</v>
      </c>
      <c r="G1590" t="n">
        <v>61.42</v>
      </c>
      <c r="H1590" t="n">
        <v>0.97</v>
      </c>
      <c r="I1590" t="n">
        <v>5</v>
      </c>
      <c r="J1590" t="n">
        <v>279.72</v>
      </c>
      <c r="K1590" t="n">
        <v>59.19</v>
      </c>
      <c r="L1590" t="n">
        <v>15.25</v>
      </c>
      <c r="M1590" t="n">
        <v>3</v>
      </c>
      <c r="N1590" t="n">
        <v>75.27</v>
      </c>
      <c r="O1590" t="n">
        <v>34732.68</v>
      </c>
      <c r="P1590" t="n">
        <v>78.55</v>
      </c>
      <c r="Q1590" t="n">
        <v>202.82</v>
      </c>
      <c r="R1590" t="n">
        <v>20.16</v>
      </c>
      <c r="S1590" t="n">
        <v>13.89</v>
      </c>
      <c r="T1590" t="n">
        <v>1457</v>
      </c>
      <c r="U1590" t="n">
        <v>0.6899999999999999</v>
      </c>
      <c r="V1590" t="n">
        <v>0.76</v>
      </c>
      <c r="W1590" t="n">
        <v>0.64</v>
      </c>
      <c r="X1590" t="n">
        <v>0.08</v>
      </c>
      <c r="Y1590" t="n">
        <v>1</v>
      </c>
      <c r="Z1590" t="n">
        <v>10</v>
      </c>
    </row>
    <row r="1591">
      <c r="A1591" t="n">
        <v>58</v>
      </c>
      <c r="B1591" t="n">
        <v>130</v>
      </c>
      <c r="C1591" t="inlineStr">
        <is>
          <t xml:space="preserve">CONCLUIDO	</t>
        </is>
      </c>
      <c r="D1591" t="n">
        <v>12.2428</v>
      </c>
      <c r="E1591" t="n">
        <v>8.17</v>
      </c>
      <c r="F1591" t="n">
        <v>5.12</v>
      </c>
      <c r="G1591" t="n">
        <v>61.42</v>
      </c>
      <c r="H1591" t="n">
        <v>0.98</v>
      </c>
      <c r="I1591" t="n">
        <v>5</v>
      </c>
      <c r="J1591" t="n">
        <v>280.21</v>
      </c>
      <c r="K1591" t="n">
        <v>59.19</v>
      </c>
      <c r="L1591" t="n">
        <v>15.5</v>
      </c>
      <c r="M1591" t="n">
        <v>3</v>
      </c>
      <c r="N1591" t="n">
        <v>75.52</v>
      </c>
      <c r="O1591" t="n">
        <v>34793.36</v>
      </c>
      <c r="P1591" t="n">
        <v>78.72</v>
      </c>
      <c r="Q1591" t="n">
        <v>202.81</v>
      </c>
      <c r="R1591" t="n">
        <v>20.14</v>
      </c>
      <c r="S1591" t="n">
        <v>13.89</v>
      </c>
      <c r="T1591" t="n">
        <v>1446.14</v>
      </c>
      <c r="U1591" t="n">
        <v>0.6899999999999999</v>
      </c>
      <c r="V1591" t="n">
        <v>0.76</v>
      </c>
      <c r="W1591" t="n">
        <v>0.65</v>
      </c>
      <c r="X1591" t="n">
        <v>0.08</v>
      </c>
      <c r="Y1591" t="n">
        <v>1</v>
      </c>
      <c r="Z1591" t="n">
        <v>10</v>
      </c>
    </row>
    <row r="1592">
      <c r="A1592" t="n">
        <v>59</v>
      </c>
      <c r="B1592" t="n">
        <v>130</v>
      </c>
      <c r="C1592" t="inlineStr">
        <is>
          <t xml:space="preserve">CONCLUIDO	</t>
        </is>
      </c>
      <c r="D1592" t="n">
        <v>12.2291</v>
      </c>
      <c r="E1592" t="n">
        <v>8.18</v>
      </c>
      <c r="F1592" t="n">
        <v>5.13</v>
      </c>
      <c r="G1592" t="n">
        <v>61.53</v>
      </c>
      <c r="H1592" t="n">
        <v>1</v>
      </c>
      <c r="I1592" t="n">
        <v>5</v>
      </c>
      <c r="J1592" t="n">
        <v>280.7</v>
      </c>
      <c r="K1592" t="n">
        <v>59.19</v>
      </c>
      <c r="L1592" t="n">
        <v>15.75</v>
      </c>
      <c r="M1592" t="n">
        <v>3</v>
      </c>
      <c r="N1592" t="n">
        <v>75.76000000000001</v>
      </c>
      <c r="O1592" t="n">
        <v>34854.15</v>
      </c>
      <c r="P1592" t="n">
        <v>78.81</v>
      </c>
      <c r="Q1592" t="n">
        <v>202.81</v>
      </c>
      <c r="R1592" t="n">
        <v>20.41</v>
      </c>
      <c r="S1592" t="n">
        <v>13.89</v>
      </c>
      <c r="T1592" t="n">
        <v>1580.35</v>
      </c>
      <c r="U1592" t="n">
        <v>0.68</v>
      </c>
      <c r="V1592" t="n">
        <v>0.75</v>
      </c>
      <c r="W1592" t="n">
        <v>0.65</v>
      </c>
      <c r="X1592" t="n">
        <v>0.09</v>
      </c>
      <c r="Y1592" t="n">
        <v>1</v>
      </c>
      <c r="Z1592" t="n">
        <v>10</v>
      </c>
    </row>
    <row r="1593">
      <c r="A1593" t="n">
        <v>60</v>
      </c>
      <c r="B1593" t="n">
        <v>130</v>
      </c>
      <c r="C1593" t="inlineStr">
        <is>
          <t xml:space="preserve">CONCLUIDO	</t>
        </is>
      </c>
      <c r="D1593" t="n">
        <v>12.2324</v>
      </c>
      <c r="E1593" t="n">
        <v>8.18</v>
      </c>
      <c r="F1593" t="n">
        <v>5.13</v>
      </c>
      <c r="G1593" t="n">
        <v>61.51</v>
      </c>
      <c r="H1593" t="n">
        <v>1.01</v>
      </c>
      <c r="I1593" t="n">
        <v>5</v>
      </c>
      <c r="J1593" t="n">
        <v>281.2</v>
      </c>
      <c r="K1593" t="n">
        <v>59.19</v>
      </c>
      <c r="L1593" t="n">
        <v>16</v>
      </c>
      <c r="M1593" t="n">
        <v>3</v>
      </c>
      <c r="N1593" t="n">
        <v>76</v>
      </c>
      <c r="O1593" t="n">
        <v>34915.03</v>
      </c>
      <c r="P1593" t="n">
        <v>78.59999999999999</v>
      </c>
      <c r="Q1593" t="n">
        <v>202.81</v>
      </c>
      <c r="R1593" t="n">
        <v>20.36</v>
      </c>
      <c r="S1593" t="n">
        <v>13.89</v>
      </c>
      <c r="T1593" t="n">
        <v>1553.77</v>
      </c>
      <c r="U1593" t="n">
        <v>0.68</v>
      </c>
      <c r="V1593" t="n">
        <v>0.75</v>
      </c>
      <c r="W1593" t="n">
        <v>0.65</v>
      </c>
      <c r="X1593" t="n">
        <v>0.09</v>
      </c>
      <c r="Y1593" t="n">
        <v>1</v>
      </c>
      <c r="Z1593" t="n">
        <v>10</v>
      </c>
    </row>
    <row r="1594">
      <c r="A1594" t="n">
        <v>61</v>
      </c>
      <c r="B1594" t="n">
        <v>130</v>
      </c>
      <c r="C1594" t="inlineStr">
        <is>
          <t xml:space="preserve">CONCLUIDO	</t>
        </is>
      </c>
      <c r="D1594" t="n">
        <v>12.2341</v>
      </c>
      <c r="E1594" t="n">
        <v>8.17</v>
      </c>
      <c r="F1594" t="n">
        <v>5.12</v>
      </c>
      <c r="G1594" t="n">
        <v>61.49</v>
      </c>
      <c r="H1594" t="n">
        <v>1.03</v>
      </c>
      <c r="I1594" t="n">
        <v>5</v>
      </c>
      <c r="J1594" t="n">
        <v>281.69</v>
      </c>
      <c r="K1594" t="n">
        <v>59.19</v>
      </c>
      <c r="L1594" t="n">
        <v>16.25</v>
      </c>
      <c r="M1594" t="n">
        <v>3</v>
      </c>
      <c r="N1594" t="n">
        <v>76.25</v>
      </c>
      <c r="O1594" t="n">
        <v>34976</v>
      </c>
      <c r="P1594" t="n">
        <v>78.39</v>
      </c>
      <c r="Q1594" t="n">
        <v>202.83</v>
      </c>
      <c r="R1594" t="n">
        <v>20.35</v>
      </c>
      <c r="S1594" t="n">
        <v>13.89</v>
      </c>
      <c r="T1594" t="n">
        <v>1549.28</v>
      </c>
      <c r="U1594" t="n">
        <v>0.68</v>
      </c>
      <c r="V1594" t="n">
        <v>0.75</v>
      </c>
      <c r="W1594" t="n">
        <v>0.65</v>
      </c>
      <c r="X1594" t="n">
        <v>0.09</v>
      </c>
      <c r="Y1594" t="n">
        <v>1</v>
      </c>
      <c r="Z1594" t="n">
        <v>10</v>
      </c>
    </row>
    <row r="1595">
      <c r="A1595" t="n">
        <v>62</v>
      </c>
      <c r="B1595" t="n">
        <v>130</v>
      </c>
      <c r="C1595" t="inlineStr">
        <is>
          <t xml:space="preserve">CONCLUIDO	</t>
        </is>
      </c>
      <c r="D1595" t="n">
        <v>12.2324</v>
      </c>
      <c r="E1595" t="n">
        <v>8.18</v>
      </c>
      <c r="F1595" t="n">
        <v>5.13</v>
      </c>
      <c r="G1595" t="n">
        <v>61.51</v>
      </c>
      <c r="H1595" t="n">
        <v>1.04</v>
      </c>
      <c r="I1595" t="n">
        <v>5</v>
      </c>
      <c r="J1595" t="n">
        <v>282.19</v>
      </c>
      <c r="K1595" t="n">
        <v>59.19</v>
      </c>
      <c r="L1595" t="n">
        <v>16.5</v>
      </c>
      <c r="M1595" t="n">
        <v>3</v>
      </c>
      <c r="N1595" t="n">
        <v>76.48999999999999</v>
      </c>
      <c r="O1595" t="n">
        <v>35037.08</v>
      </c>
      <c r="P1595" t="n">
        <v>78.29000000000001</v>
      </c>
      <c r="Q1595" t="n">
        <v>202.81</v>
      </c>
      <c r="R1595" t="n">
        <v>20.32</v>
      </c>
      <c r="S1595" t="n">
        <v>13.89</v>
      </c>
      <c r="T1595" t="n">
        <v>1534.03</v>
      </c>
      <c r="U1595" t="n">
        <v>0.68</v>
      </c>
      <c r="V1595" t="n">
        <v>0.75</v>
      </c>
      <c r="W1595" t="n">
        <v>0.65</v>
      </c>
      <c r="X1595" t="n">
        <v>0.09</v>
      </c>
      <c r="Y1595" t="n">
        <v>1</v>
      </c>
      <c r="Z1595" t="n">
        <v>10</v>
      </c>
    </row>
    <row r="1596">
      <c r="A1596" t="n">
        <v>63</v>
      </c>
      <c r="B1596" t="n">
        <v>130</v>
      </c>
      <c r="C1596" t="inlineStr">
        <is>
          <t xml:space="preserve">CONCLUIDO	</t>
        </is>
      </c>
      <c r="D1596" t="n">
        <v>12.2391</v>
      </c>
      <c r="E1596" t="n">
        <v>8.17</v>
      </c>
      <c r="F1596" t="n">
        <v>5.12</v>
      </c>
      <c r="G1596" t="n">
        <v>61.45</v>
      </c>
      <c r="H1596" t="n">
        <v>1.06</v>
      </c>
      <c r="I1596" t="n">
        <v>5</v>
      </c>
      <c r="J1596" t="n">
        <v>282.68</v>
      </c>
      <c r="K1596" t="n">
        <v>59.19</v>
      </c>
      <c r="L1596" t="n">
        <v>16.75</v>
      </c>
      <c r="M1596" t="n">
        <v>3</v>
      </c>
      <c r="N1596" t="n">
        <v>76.73999999999999</v>
      </c>
      <c r="O1596" t="n">
        <v>35098.25</v>
      </c>
      <c r="P1596" t="n">
        <v>77.95</v>
      </c>
      <c r="Q1596" t="n">
        <v>202.81</v>
      </c>
      <c r="R1596" t="n">
        <v>20.22</v>
      </c>
      <c r="S1596" t="n">
        <v>13.89</v>
      </c>
      <c r="T1596" t="n">
        <v>1484.04</v>
      </c>
      <c r="U1596" t="n">
        <v>0.6899999999999999</v>
      </c>
      <c r="V1596" t="n">
        <v>0.76</v>
      </c>
      <c r="W1596" t="n">
        <v>0.65</v>
      </c>
      <c r="X1596" t="n">
        <v>0.08</v>
      </c>
      <c r="Y1596" t="n">
        <v>1</v>
      </c>
      <c r="Z1596" t="n">
        <v>10</v>
      </c>
    </row>
    <row r="1597">
      <c r="A1597" t="n">
        <v>64</v>
      </c>
      <c r="B1597" t="n">
        <v>130</v>
      </c>
      <c r="C1597" t="inlineStr">
        <is>
          <t xml:space="preserve">CONCLUIDO	</t>
        </is>
      </c>
      <c r="D1597" t="n">
        <v>12.2499</v>
      </c>
      <c r="E1597" t="n">
        <v>8.16</v>
      </c>
      <c r="F1597" t="n">
        <v>5.11</v>
      </c>
      <c r="G1597" t="n">
        <v>61.37</v>
      </c>
      <c r="H1597" t="n">
        <v>1.07</v>
      </c>
      <c r="I1597" t="n">
        <v>5</v>
      </c>
      <c r="J1597" t="n">
        <v>283.18</v>
      </c>
      <c r="K1597" t="n">
        <v>59.19</v>
      </c>
      <c r="L1597" t="n">
        <v>17</v>
      </c>
      <c r="M1597" t="n">
        <v>3</v>
      </c>
      <c r="N1597" t="n">
        <v>76.98</v>
      </c>
      <c r="O1597" t="n">
        <v>35159.52</v>
      </c>
      <c r="P1597" t="n">
        <v>77.47</v>
      </c>
      <c r="Q1597" t="n">
        <v>202.81</v>
      </c>
      <c r="R1597" t="n">
        <v>19.95</v>
      </c>
      <c r="S1597" t="n">
        <v>13.89</v>
      </c>
      <c r="T1597" t="n">
        <v>1349.55</v>
      </c>
      <c r="U1597" t="n">
        <v>0.7</v>
      </c>
      <c r="V1597" t="n">
        <v>0.76</v>
      </c>
      <c r="W1597" t="n">
        <v>0.65</v>
      </c>
      <c r="X1597" t="n">
        <v>0.08</v>
      </c>
      <c r="Y1597" t="n">
        <v>1</v>
      </c>
      <c r="Z1597" t="n">
        <v>10</v>
      </c>
    </row>
    <row r="1598">
      <c r="A1598" t="n">
        <v>65</v>
      </c>
      <c r="B1598" t="n">
        <v>130</v>
      </c>
      <c r="C1598" t="inlineStr">
        <is>
          <t xml:space="preserve">CONCLUIDO	</t>
        </is>
      </c>
      <c r="D1598" t="n">
        <v>12.2499</v>
      </c>
      <c r="E1598" t="n">
        <v>8.16</v>
      </c>
      <c r="F1598" t="n">
        <v>5.11</v>
      </c>
      <c r="G1598" t="n">
        <v>61.37</v>
      </c>
      <c r="H1598" t="n">
        <v>1.08</v>
      </c>
      <c r="I1598" t="n">
        <v>5</v>
      </c>
      <c r="J1598" t="n">
        <v>283.68</v>
      </c>
      <c r="K1598" t="n">
        <v>59.19</v>
      </c>
      <c r="L1598" t="n">
        <v>17.25</v>
      </c>
      <c r="M1598" t="n">
        <v>3</v>
      </c>
      <c r="N1598" t="n">
        <v>77.23</v>
      </c>
      <c r="O1598" t="n">
        <v>35220.89</v>
      </c>
      <c r="P1598" t="n">
        <v>77.25</v>
      </c>
      <c r="Q1598" t="n">
        <v>202.81</v>
      </c>
      <c r="R1598" t="n">
        <v>19.97</v>
      </c>
      <c r="S1598" t="n">
        <v>13.89</v>
      </c>
      <c r="T1598" t="n">
        <v>1361.35</v>
      </c>
      <c r="U1598" t="n">
        <v>0.7</v>
      </c>
      <c r="V1598" t="n">
        <v>0.76</v>
      </c>
      <c r="W1598" t="n">
        <v>0.65</v>
      </c>
      <c r="X1598" t="n">
        <v>0.08</v>
      </c>
      <c r="Y1598" t="n">
        <v>1</v>
      </c>
      <c r="Z1598" t="n">
        <v>10</v>
      </c>
    </row>
    <row r="1599">
      <c r="A1599" t="n">
        <v>66</v>
      </c>
      <c r="B1599" t="n">
        <v>130</v>
      </c>
      <c r="C1599" t="inlineStr">
        <is>
          <t xml:space="preserve">CONCLUIDO	</t>
        </is>
      </c>
      <c r="D1599" t="n">
        <v>12.2507</v>
      </c>
      <c r="E1599" t="n">
        <v>8.16</v>
      </c>
      <c r="F1599" t="n">
        <v>5.11</v>
      </c>
      <c r="G1599" t="n">
        <v>61.36</v>
      </c>
      <c r="H1599" t="n">
        <v>1.1</v>
      </c>
      <c r="I1599" t="n">
        <v>5</v>
      </c>
      <c r="J1599" t="n">
        <v>284.17</v>
      </c>
      <c r="K1599" t="n">
        <v>59.19</v>
      </c>
      <c r="L1599" t="n">
        <v>17.5</v>
      </c>
      <c r="M1599" t="n">
        <v>3</v>
      </c>
      <c r="N1599" t="n">
        <v>77.48</v>
      </c>
      <c r="O1599" t="n">
        <v>35282.36</v>
      </c>
      <c r="P1599" t="n">
        <v>76.93000000000001</v>
      </c>
      <c r="Q1599" t="n">
        <v>202.81</v>
      </c>
      <c r="R1599" t="n">
        <v>20</v>
      </c>
      <c r="S1599" t="n">
        <v>13.89</v>
      </c>
      <c r="T1599" t="n">
        <v>1375.92</v>
      </c>
      <c r="U1599" t="n">
        <v>0.6899999999999999</v>
      </c>
      <c r="V1599" t="n">
        <v>0.76</v>
      </c>
      <c r="W1599" t="n">
        <v>0.64</v>
      </c>
      <c r="X1599" t="n">
        <v>0.08</v>
      </c>
      <c r="Y1599" t="n">
        <v>1</v>
      </c>
      <c r="Z1599" t="n">
        <v>10</v>
      </c>
    </row>
    <row r="1600">
      <c r="A1600" t="n">
        <v>67</v>
      </c>
      <c r="B1600" t="n">
        <v>130</v>
      </c>
      <c r="C1600" t="inlineStr">
        <is>
          <t xml:space="preserve">CONCLUIDO	</t>
        </is>
      </c>
      <c r="D1600" t="n">
        <v>12.2362</v>
      </c>
      <c r="E1600" t="n">
        <v>8.17</v>
      </c>
      <c r="F1600" t="n">
        <v>5.12</v>
      </c>
      <c r="G1600" t="n">
        <v>61.48</v>
      </c>
      <c r="H1600" t="n">
        <v>1.11</v>
      </c>
      <c r="I1600" t="n">
        <v>5</v>
      </c>
      <c r="J1600" t="n">
        <v>284.67</v>
      </c>
      <c r="K1600" t="n">
        <v>59.19</v>
      </c>
      <c r="L1600" t="n">
        <v>17.75</v>
      </c>
      <c r="M1600" t="n">
        <v>3</v>
      </c>
      <c r="N1600" t="n">
        <v>77.73</v>
      </c>
      <c r="O1600" t="n">
        <v>35343.92</v>
      </c>
      <c r="P1600" t="n">
        <v>77.04000000000001</v>
      </c>
      <c r="Q1600" t="n">
        <v>202.81</v>
      </c>
      <c r="R1600" t="n">
        <v>20.26</v>
      </c>
      <c r="S1600" t="n">
        <v>13.89</v>
      </c>
      <c r="T1600" t="n">
        <v>1503.08</v>
      </c>
      <c r="U1600" t="n">
        <v>0.6899999999999999</v>
      </c>
      <c r="V1600" t="n">
        <v>0.76</v>
      </c>
      <c r="W1600" t="n">
        <v>0.65</v>
      </c>
      <c r="X1600" t="n">
        <v>0.09</v>
      </c>
      <c r="Y1600" t="n">
        <v>1</v>
      </c>
      <c r="Z1600" t="n">
        <v>10</v>
      </c>
    </row>
    <row r="1601">
      <c r="A1601" t="n">
        <v>68</v>
      </c>
      <c r="B1601" t="n">
        <v>130</v>
      </c>
      <c r="C1601" t="inlineStr">
        <is>
          <t xml:space="preserve">CONCLUIDO	</t>
        </is>
      </c>
      <c r="D1601" t="n">
        <v>12.2482</v>
      </c>
      <c r="E1601" t="n">
        <v>8.16</v>
      </c>
      <c r="F1601" t="n">
        <v>5.12</v>
      </c>
      <c r="G1601" t="n">
        <v>61.38</v>
      </c>
      <c r="H1601" t="n">
        <v>1.12</v>
      </c>
      <c r="I1601" t="n">
        <v>5</v>
      </c>
      <c r="J1601" t="n">
        <v>285.17</v>
      </c>
      <c r="K1601" t="n">
        <v>59.19</v>
      </c>
      <c r="L1601" t="n">
        <v>18</v>
      </c>
      <c r="M1601" t="n">
        <v>3</v>
      </c>
      <c r="N1601" t="n">
        <v>77.98</v>
      </c>
      <c r="O1601" t="n">
        <v>35405.59</v>
      </c>
      <c r="P1601" t="n">
        <v>76.73</v>
      </c>
      <c r="Q1601" t="n">
        <v>202.81</v>
      </c>
      <c r="R1601" t="n">
        <v>20.05</v>
      </c>
      <c r="S1601" t="n">
        <v>13.89</v>
      </c>
      <c r="T1601" t="n">
        <v>1398.93</v>
      </c>
      <c r="U1601" t="n">
        <v>0.6899999999999999</v>
      </c>
      <c r="V1601" t="n">
        <v>0.76</v>
      </c>
      <c r="W1601" t="n">
        <v>0.64</v>
      </c>
      <c r="X1601" t="n">
        <v>0.08</v>
      </c>
      <c r="Y1601" t="n">
        <v>1</v>
      </c>
      <c r="Z1601" t="n">
        <v>10</v>
      </c>
    </row>
    <row r="1602">
      <c r="A1602" t="n">
        <v>69</v>
      </c>
      <c r="B1602" t="n">
        <v>130</v>
      </c>
      <c r="C1602" t="inlineStr">
        <is>
          <t xml:space="preserve">CONCLUIDO	</t>
        </is>
      </c>
      <c r="D1602" t="n">
        <v>12.3529</v>
      </c>
      <c r="E1602" t="n">
        <v>8.1</v>
      </c>
      <c r="F1602" t="n">
        <v>5.09</v>
      </c>
      <c r="G1602" t="n">
        <v>76.42</v>
      </c>
      <c r="H1602" t="n">
        <v>1.14</v>
      </c>
      <c r="I1602" t="n">
        <v>4</v>
      </c>
      <c r="J1602" t="n">
        <v>285.67</v>
      </c>
      <c r="K1602" t="n">
        <v>59.19</v>
      </c>
      <c r="L1602" t="n">
        <v>18.25</v>
      </c>
      <c r="M1602" t="n">
        <v>2</v>
      </c>
      <c r="N1602" t="n">
        <v>78.23</v>
      </c>
      <c r="O1602" t="n">
        <v>35467.36</v>
      </c>
      <c r="P1602" t="n">
        <v>76.19</v>
      </c>
      <c r="Q1602" t="n">
        <v>202.81</v>
      </c>
      <c r="R1602" t="n">
        <v>19.32</v>
      </c>
      <c r="S1602" t="n">
        <v>13.89</v>
      </c>
      <c r="T1602" t="n">
        <v>1037.43</v>
      </c>
      <c r="U1602" t="n">
        <v>0.72</v>
      </c>
      <c r="V1602" t="n">
        <v>0.76</v>
      </c>
      <c r="W1602" t="n">
        <v>0.65</v>
      </c>
      <c r="X1602" t="n">
        <v>0.06</v>
      </c>
      <c r="Y1602" t="n">
        <v>1</v>
      </c>
      <c r="Z1602" t="n">
        <v>10</v>
      </c>
    </row>
    <row r="1603">
      <c r="A1603" t="n">
        <v>70</v>
      </c>
      <c r="B1603" t="n">
        <v>130</v>
      </c>
      <c r="C1603" t="inlineStr">
        <is>
          <t xml:space="preserve">CONCLUIDO	</t>
        </is>
      </c>
      <c r="D1603" t="n">
        <v>12.3546</v>
      </c>
      <c r="E1603" t="n">
        <v>8.09</v>
      </c>
      <c r="F1603" t="n">
        <v>5.09</v>
      </c>
      <c r="G1603" t="n">
        <v>76.40000000000001</v>
      </c>
      <c r="H1603" t="n">
        <v>1.15</v>
      </c>
      <c r="I1603" t="n">
        <v>4</v>
      </c>
      <c r="J1603" t="n">
        <v>286.18</v>
      </c>
      <c r="K1603" t="n">
        <v>59.19</v>
      </c>
      <c r="L1603" t="n">
        <v>18.5</v>
      </c>
      <c r="M1603" t="n">
        <v>2</v>
      </c>
      <c r="N1603" t="n">
        <v>78.48</v>
      </c>
      <c r="O1603" t="n">
        <v>35529.23</v>
      </c>
      <c r="P1603" t="n">
        <v>76.15000000000001</v>
      </c>
      <c r="Q1603" t="n">
        <v>202.81</v>
      </c>
      <c r="R1603" t="n">
        <v>19.37</v>
      </c>
      <c r="S1603" t="n">
        <v>13.89</v>
      </c>
      <c r="T1603" t="n">
        <v>1064.49</v>
      </c>
      <c r="U1603" t="n">
        <v>0.72</v>
      </c>
      <c r="V1603" t="n">
        <v>0.76</v>
      </c>
      <c r="W1603" t="n">
        <v>0.64</v>
      </c>
      <c r="X1603" t="n">
        <v>0.06</v>
      </c>
      <c r="Y1603" t="n">
        <v>1</v>
      </c>
      <c r="Z1603" t="n">
        <v>10</v>
      </c>
    </row>
    <row r="1604">
      <c r="A1604" t="n">
        <v>71</v>
      </c>
      <c r="B1604" t="n">
        <v>130</v>
      </c>
      <c r="C1604" t="inlineStr">
        <is>
          <t xml:space="preserve">CONCLUIDO	</t>
        </is>
      </c>
      <c r="D1604" t="n">
        <v>12.3457</v>
      </c>
      <c r="E1604" t="n">
        <v>8.1</v>
      </c>
      <c r="F1604" t="n">
        <v>5.1</v>
      </c>
      <c r="G1604" t="n">
        <v>76.48999999999999</v>
      </c>
      <c r="H1604" t="n">
        <v>1.16</v>
      </c>
      <c r="I1604" t="n">
        <v>4</v>
      </c>
      <c r="J1604" t="n">
        <v>286.68</v>
      </c>
      <c r="K1604" t="n">
        <v>59.19</v>
      </c>
      <c r="L1604" t="n">
        <v>18.75</v>
      </c>
      <c r="M1604" t="n">
        <v>2</v>
      </c>
      <c r="N1604" t="n">
        <v>78.73999999999999</v>
      </c>
      <c r="O1604" t="n">
        <v>35591.33</v>
      </c>
      <c r="P1604" t="n">
        <v>76.38</v>
      </c>
      <c r="Q1604" t="n">
        <v>202.81</v>
      </c>
      <c r="R1604" t="n">
        <v>19.55</v>
      </c>
      <c r="S1604" t="n">
        <v>13.89</v>
      </c>
      <c r="T1604" t="n">
        <v>1152.66</v>
      </c>
      <c r="U1604" t="n">
        <v>0.71</v>
      </c>
      <c r="V1604" t="n">
        <v>0.76</v>
      </c>
      <c r="W1604" t="n">
        <v>0.64</v>
      </c>
      <c r="X1604" t="n">
        <v>0.06</v>
      </c>
      <c r="Y1604" t="n">
        <v>1</v>
      </c>
      <c r="Z1604" t="n">
        <v>10</v>
      </c>
    </row>
    <row r="1605">
      <c r="A1605" t="n">
        <v>72</v>
      </c>
      <c r="B1605" t="n">
        <v>130</v>
      </c>
      <c r="C1605" t="inlineStr">
        <is>
          <t xml:space="preserve">CONCLUIDO	</t>
        </is>
      </c>
      <c r="D1605" t="n">
        <v>12.3512</v>
      </c>
      <c r="E1605" t="n">
        <v>8.1</v>
      </c>
      <c r="F1605" t="n">
        <v>5.1</v>
      </c>
      <c r="G1605" t="n">
        <v>76.44</v>
      </c>
      <c r="H1605" t="n">
        <v>1.18</v>
      </c>
      <c r="I1605" t="n">
        <v>4</v>
      </c>
      <c r="J1605" t="n">
        <v>287.18</v>
      </c>
      <c r="K1605" t="n">
        <v>59.19</v>
      </c>
      <c r="L1605" t="n">
        <v>19</v>
      </c>
      <c r="M1605" t="n">
        <v>2</v>
      </c>
      <c r="N1605" t="n">
        <v>78.98999999999999</v>
      </c>
      <c r="O1605" t="n">
        <v>35653.4</v>
      </c>
      <c r="P1605" t="n">
        <v>76.59</v>
      </c>
      <c r="Q1605" t="n">
        <v>202.84</v>
      </c>
      <c r="R1605" t="n">
        <v>19.47</v>
      </c>
      <c r="S1605" t="n">
        <v>13.89</v>
      </c>
      <c r="T1605" t="n">
        <v>1116.84</v>
      </c>
      <c r="U1605" t="n">
        <v>0.71</v>
      </c>
      <c r="V1605" t="n">
        <v>0.76</v>
      </c>
      <c r="W1605" t="n">
        <v>0.64</v>
      </c>
      <c r="X1605" t="n">
        <v>0.06</v>
      </c>
      <c r="Y1605" t="n">
        <v>1</v>
      </c>
      <c r="Z1605" t="n">
        <v>10</v>
      </c>
    </row>
    <row r="1606">
      <c r="A1606" t="n">
        <v>73</v>
      </c>
      <c r="B1606" t="n">
        <v>130</v>
      </c>
      <c r="C1606" t="inlineStr">
        <is>
          <t xml:space="preserve">CONCLUIDO	</t>
        </is>
      </c>
      <c r="D1606" t="n">
        <v>12.3512</v>
      </c>
      <c r="E1606" t="n">
        <v>8.1</v>
      </c>
      <c r="F1606" t="n">
        <v>5.1</v>
      </c>
      <c r="G1606" t="n">
        <v>76.44</v>
      </c>
      <c r="H1606" t="n">
        <v>1.19</v>
      </c>
      <c r="I1606" t="n">
        <v>4</v>
      </c>
      <c r="J1606" t="n">
        <v>287.69</v>
      </c>
      <c r="K1606" t="n">
        <v>59.19</v>
      </c>
      <c r="L1606" t="n">
        <v>19.25</v>
      </c>
      <c r="M1606" t="n">
        <v>2</v>
      </c>
      <c r="N1606" t="n">
        <v>79.23999999999999</v>
      </c>
      <c r="O1606" t="n">
        <v>35715.58</v>
      </c>
      <c r="P1606" t="n">
        <v>76.58</v>
      </c>
      <c r="Q1606" t="n">
        <v>202.81</v>
      </c>
      <c r="R1606" t="n">
        <v>19.48</v>
      </c>
      <c r="S1606" t="n">
        <v>13.89</v>
      </c>
      <c r="T1606" t="n">
        <v>1118.83</v>
      </c>
      <c r="U1606" t="n">
        <v>0.71</v>
      </c>
      <c r="V1606" t="n">
        <v>0.76</v>
      </c>
      <c r="W1606" t="n">
        <v>0.64</v>
      </c>
      <c r="X1606" t="n">
        <v>0.06</v>
      </c>
      <c r="Y1606" t="n">
        <v>1</v>
      </c>
      <c r="Z1606" t="n">
        <v>10</v>
      </c>
    </row>
    <row r="1607">
      <c r="A1607" t="n">
        <v>74</v>
      </c>
      <c r="B1607" t="n">
        <v>130</v>
      </c>
      <c r="C1607" t="inlineStr">
        <is>
          <t xml:space="preserve">CONCLUIDO	</t>
        </is>
      </c>
      <c r="D1607" t="n">
        <v>12.3406</v>
      </c>
      <c r="E1607" t="n">
        <v>8.1</v>
      </c>
      <c r="F1607" t="n">
        <v>5.1</v>
      </c>
      <c r="G1607" t="n">
        <v>76.54000000000001</v>
      </c>
      <c r="H1607" t="n">
        <v>1.2</v>
      </c>
      <c r="I1607" t="n">
        <v>4</v>
      </c>
      <c r="J1607" t="n">
        <v>288.19</v>
      </c>
      <c r="K1607" t="n">
        <v>59.19</v>
      </c>
      <c r="L1607" t="n">
        <v>19.5</v>
      </c>
      <c r="M1607" t="n">
        <v>2</v>
      </c>
      <c r="N1607" t="n">
        <v>79.5</v>
      </c>
      <c r="O1607" t="n">
        <v>35777.86</v>
      </c>
      <c r="P1607" t="n">
        <v>76.84</v>
      </c>
      <c r="Q1607" t="n">
        <v>202.87</v>
      </c>
      <c r="R1607" t="n">
        <v>19.6</v>
      </c>
      <c r="S1607" t="n">
        <v>13.89</v>
      </c>
      <c r="T1607" t="n">
        <v>1181.51</v>
      </c>
      <c r="U1607" t="n">
        <v>0.71</v>
      </c>
      <c r="V1607" t="n">
        <v>0.76</v>
      </c>
      <c r="W1607" t="n">
        <v>0.64</v>
      </c>
      <c r="X1607" t="n">
        <v>0.06</v>
      </c>
      <c r="Y1607" t="n">
        <v>1</v>
      </c>
      <c r="Z1607" t="n">
        <v>10</v>
      </c>
    </row>
    <row r="1608">
      <c r="A1608" t="n">
        <v>75</v>
      </c>
      <c r="B1608" t="n">
        <v>130</v>
      </c>
      <c r="C1608" t="inlineStr">
        <is>
          <t xml:space="preserve">CONCLUIDO	</t>
        </is>
      </c>
      <c r="D1608" t="n">
        <v>12.3448</v>
      </c>
      <c r="E1608" t="n">
        <v>8.1</v>
      </c>
      <c r="F1608" t="n">
        <v>5.1</v>
      </c>
      <c r="G1608" t="n">
        <v>76.5</v>
      </c>
      <c r="H1608" t="n">
        <v>1.22</v>
      </c>
      <c r="I1608" t="n">
        <v>4</v>
      </c>
      <c r="J1608" t="n">
        <v>288.7</v>
      </c>
      <c r="K1608" t="n">
        <v>59.19</v>
      </c>
      <c r="L1608" t="n">
        <v>19.75</v>
      </c>
      <c r="M1608" t="n">
        <v>2</v>
      </c>
      <c r="N1608" t="n">
        <v>79.75</v>
      </c>
      <c r="O1608" t="n">
        <v>35840.25</v>
      </c>
      <c r="P1608" t="n">
        <v>76.77</v>
      </c>
      <c r="Q1608" t="n">
        <v>202.81</v>
      </c>
      <c r="R1608" t="n">
        <v>19.54</v>
      </c>
      <c r="S1608" t="n">
        <v>13.89</v>
      </c>
      <c r="T1608" t="n">
        <v>1149.3</v>
      </c>
      <c r="U1608" t="n">
        <v>0.71</v>
      </c>
      <c r="V1608" t="n">
        <v>0.76</v>
      </c>
      <c r="W1608" t="n">
        <v>0.64</v>
      </c>
      <c r="X1608" t="n">
        <v>0.06</v>
      </c>
      <c r="Y1608" t="n">
        <v>1</v>
      </c>
      <c r="Z1608" t="n">
        <v>10</v>
      </c>
    </row>
    <row r="1609">
      <c r="A1609" t="n">
        <v>76</v>
      </c>
      <c r="B1609" t="n">
        <v>130</v>
      </c>
      <c r="C1609" t="inlineStr">
        <is>
          <t xml:space="preserve">CONCLUIDO	</t>
        </is>
      </c>
      <c r="D1609" t="n">
        <v>12.3406</v>
      </c>
      <c r="E1609" t="n">
        <v>8.1</v>
      </c>
      <c r="F1609" t="n">
        <v>5.1</v>
      </c>
      <c r="G1609" t="n">
        <v>76.54000000000001</v>
      </c>
      <c r="H1609" t="n">
        <v>1.23</v>
      </c>
      <c r="I1609" t="n">
        <v>4</v>
      </c>
      <c r="J1609" t="n">
        <v>289.2</v>
      </c>
      <c r="K1609" t="n">
        <v>59.19</v>
      </c>
      <c r="L1609" t="n">
        <v>20</v>
      </c>
      <c r="M1609" t="n">
        <v>2</v>
      </c>
      <c r="N1609" t="n">
        <v>80.01000000000001</v>
      </c>
      <c r="O1609" t="n">
        <v>35902.74</v>
      </c>
      <c r="P1609" t="n">
        <v>76.77</v>
      </c>
      <c r="Q1609" t="n">
        <v>202.81</v>
      </c>
      <c r="R1609" t="n">
        <v>19.68</v>
      </c>
      <c r="S1609" t="n">
        <v>13.89</v>
      </c>
      <c r="T1609" t="n">
        <v>1219.31</v>
      </c>
      <c r="U1609" t="n">
        <v>0.71</v>
      </c>
      <c r="V1609" t="n">
        <v>0.76</v>
      </c>
      <c r="W1609" t="n">
        <v>0.64</v>
      </c>
      <c r="X1609" t="n">
        <v>0.06</v>
      </c>
      <c r="Y1609" t="n">
        <v>1</v>
      </c>
      <c r="Z1609" t="n">
        <v>10</v>
      </c>
    </row>
    <row r="1610">
      <c r="A1610" t="n">
        <v>77</v>
      </c>
      <c r="B1610" t="n">
        <v>130</v>
      </c>
      <c r="C1610" t="inlineStr">
        <is>
          <t xml:space="preserve">CONCLUIDO	</t>
        </is>
      </c>
      <c r="D1610" t="n">
        <v>12.344</v>
      </c>
      <c r="E1610" t="n">
        <v>8.1</v>
      </c>
      <c r="F1610" t="n">
        <v>5.1</v>
      </c>
      <c r="G1610" t="n">
        <v>76.51000000000001</v>
      </c>
      <c r="H1610" t="n">
        <v>1.24</v>
      </c>
      <c r="I1610" t="n">
        <v>4</v>
      </c>
      <c r="J1610" t="n">
        <v>289.71</v>
      </c>
      <c r="K1610" t="n">
        <v>59.19</v>
      </c>
      <c r="L1610" t="n">
        <v>20.25</v>
      </c>
      <c r="M1610" t="n">
        <v>2</v>
      </c>
      <c r="N1610" t="n">
        <v>80.27</v>
      </c>
      <c r="O1610" t="n">
        <v>35965.33</v>
      </c>
      <c r="P1610" t="n">
        <v>76.59999999999999</v>
      </c>
      <c r="Q1610" t="n">
        <v>202.81</v>
      </c>
      <c r="R1610" t="n">
        <v>19.59</v>
      </c>
      <c r="S1610" t="n">
        <v>13.89</v>
      </c>
      <c r="T1610" t="n">
        <v>1174.94</v>
      </c>
      <c r="U1610" t="n">
        <v>0.71</v>
      </c>
      <c r="V1610" t="n">
        <v>0.76</v>
      </c>
      <c r="W1610" t="n">
        <v>0.64</v>
      </c>
      <c r="X1610" t="n">
        <v>0.06</v>
      </c>
      <c r="Y1610" t="n">
        <v>1</v>
      </c>
      <c r="Z1610" t="n">
        <v>10</v>
      </c>
    </row>
    <row r="1611">
      <c r="A1611" t="n">
        <v>78</v>
      </c>
      <c r="B1611" t="n">
        <v>130</v>
      </c>
      <c r="C1611" t="inlineStr">
        <is>
          <t xml:space="preserve">CONCLUIDO	</t>
        </is>
      </c>
      <c r="D1611" t="n">
        <v>12.3525</v>
      </c>
      <c r="E1611" t="n">
        <v>8.1</v>
      </c>
      <c r="F1611" t="n">
        <v>5.09</v>
      </c>
      <c r="G1611" t="n">
        <v>76.42</v>
      </c>
      <c r="H1611" t="n">
        <v>1.26</v>
      </c>
      <c r="I1611" t="n">
        <v>4</v>
      </c>
      <c r="J1611" t="n">
        <v>290.22</v>
      </c>
      <c r="K1611" t="n">
        <v>59.19</v>
      </c>
      <c r="L1611" t="n">
        <v>20.5</v>
      </c>
      <c r="M1611" t="n">
        <v>2</v>
      </c>
      <c r="N1611" t="n">
        <v>80.53</v>
      </c>
      <c r="O1611" t="n">
        <v>36028.03</v>
      </c>
      <c r="P1611" t="n">
        <v>76.66</v>
      </c>
      <c r="Q1611" t="n">
        <v>202.81</v>
      </c>
      <c r="R1611" t="n">
        <v>19.35</v>
      </c>
      <c r="S1611" t="n">
        <v>13.89</v>
      </c>
      <c r="T1611" t="n">
        <v>1056.76</v>
      </c>
      <c r="U1611" t="n">
        <v>0.72</v>
      </c>
      <c r="V1611" t="n">
        <v>0.76</v>
      </c>
      <c r="W1611" t="n">
        <v>0.64</v>
      </c>
      <c r="X1611" t="n">
        <v>0.06</v>
      </c>
      <c r="Y1611" t="n">
        <v>1</v>
      </c>
      <c r="Z1611" t="n">
        <v>10</v>
      </c>
    </row>
    <row r="1612">
      <c r="A1612" t="n">
        <v>79</v>
      </c>
      <c r="B1612" t="n">
        <v>130</v>
      </c>
      <c r="C1612" t="inlineStr">
        <is>
          <t xml:space="preserve">CONCLUIDO	</t>
        </is>
      </c>
      <c r="D1612" t="n">
        <v>12.3465</v>
      </c>
      <c r="E1612" t="n">
        <v>8.1</v>
      </c>
      <c r="F1612" t="n">
        <v>5.1</v>
      </c>
      <c r="G1612" t="n">
        <v>76.48</v>
      </c>
      <c r="H1612" t="n">
        <v>1.27</v>
      </c>
      <c r="I1612" t="n">
        <v>4</v>
      </c>
      <c r="J1612" t="n">
        <v>290.73</v>
      </c>
      <c r="K1612" t="n">
        <v>59.19</v>
      </c>
      <c r="L1612" t="n">
        <v>20.75</v>
      </c>
      <c r="M1612" t="n">
        <v>2</v>
      </c>
      <c r="N1612" t="n">
        <v>80.79000000000001</v>
      </c>
      <c r="O1612" t="n">
        <v>36090.84</v>
      </c>
      <c r="P1612" t="n">
        <v>76.58</v>
      </c>
      <c r="Q1612" t="n">
        <v>202.81</v>
      </c>
      <c r="R1612" t="n">
        <v>19.5</v>
      </c>
      <c r="S1612" t="n">
        <v>13.89</v>
      </c>
      <c r="T1612" t="n">
        <v>1131.37</v>
      </c>
      <c r="U1612" t="n">
        <v>0.71</v>
      </c>
      <c r="V1612" t="n">
        <v>0.76</v>
      </c>
      <c r="W1612" t="n">
        <v>0.64</v>
      </c>
      <c r="X1612" t="n">
        <v>0.06</v>
      </c>
      <c r="Y1612" t="n">
        <v>1</v>
      </c>
      <c r="Z1612" t="n">
        <v>10</v>
      </c>
    </row>
    <row r="1613">
      <c r="A1613" t="n">
        <v>80</v>
      </c>
      <c r="B1613" t="n">
        <v>130</v>
      </c>
      <c r="C1613" t="inlineStr">
        <is>
          <t xml:space="preserve">CONCLUIDO	</t>
        </is>
      </c>
      <c r="D1613" t="n">
        <v>12.3469</v>
      </c>
      <c r="E1613" t="n">
        <v>8.1</v>
      </c>
      <c r="F1613" t="n">
        <v>5.1</v>
      </c>
      <c r="G1613" t="n">
        <v>76.48</v>
      </c>
      <c r="H1613" t="n">
        <v>1.28</v>
      </c>
      <c r="I1613" t="n">
        <v>4</v>
      </c>
      <c r="J1613" t="n">
        <v>291.24</v>
      </c>
      <c r="K1613" t="n">
        <v>59.19</v>
      </c>
      <c r="L1613" t="n">
        <v>21</v>
      </c>
      <c r="M1613" t="n">
        <v>2</v>
      </c>
      <c r="N1613" t="n">
        <v>81.05</v>
      </c>
      <c r="O1613" t="n">
        <v>36153.75</v>
      </c>
      <c r="P1613" t="n">
        <v>76.43000000000001</v>
      </c>
      <c r="Q1613" t="n">
        <v>202.81</v>
      </c>
      <c r="R1613" t="n">
        <v>19.48</v>
      </c>
      <c r="S1613" t="n">
        <v>13.89</v>
      </c>
      <c r="T1613" t="n">
        <v>1120.98</v>
      </c>
      <c r="U1613" t="n">
        <v>0.71</v>
      </c>
      <c r="V1613" t="n">
        <v>0.76</v>
      </c>
      <c r="W1613" t="n">
        <v>0.64</v>
      </c>
      <c r="X1613" t="n">
        <v>0.06</v>
      </c>
      <c r="Y1613" t="n">
        <v>1</v>
      </c>
      <c r="Z1613" t="n">
        <v>10</v>
      </c>
    </row>
    <row r="1614">
      <c r="A1614" t="n">
        <v>81</v>
      </c>
      <c r="B1614" t="n">
        <v>130</v>
      </c>
      <c r="C1614" t="inlineStr">
        <is>
          <t xml:space="preserve">CONCLUIDO	</t>
        </is>
      </c>
      <c r="D1614" t="n">
        <v>12.3465</v>
      </c>
      <c r="E1614" t="n">
        <v>8.1</v>
      </c>
      <c r="F1614" t="n">
        <v>5.1</v>
      </c>
      <c r="G1614" t="n">
        <v>76.48</v>
      </c>
      <c r="H1614" t="n">
        <v>1.3</v>
      </c>
      <c r="I1614" t="n">
        <v>4</v>
      </c>
      <c r="J1614" t="n">
        <v>291.75</v>
      </c>
      <c r="K1614" t="n">
        <v>59.19</v>
      </c>
      <c r="L1614" t="n">
        <v>21.25</v>
      </c>
      <c r="M1614" t="n">
        <v>2</v>
      </c>
      <c r="N1614" t="n">
        <v>81.31</v>
      </c>
      <c r="O1614" t="n">
        <v>36216.77</v>
      </c>
      <c r="P1614" t="n">
        <v>76.27</v>
      </c>
      <c r="Q1614" t="n">
        <v>202.81</v>
      </c>
      <c r="R1614" t="n">
        <v>19.53</v>
      </c>
      <c r="S1614" t="n">
        <v>13.89</v>
      </c>
      <c r="T1614" t="n">
        <v>1143.41</v>
      </c>
      <c r="U1614" t="n">
        <v>0.71</v>
      </c>
      <c r="V1614" t="n">
        <v>0.76</v>
      </c>
      <c r="W1614" t="n">
        <v>0.64</v>
      </c>
      <c r="X1614" t="n">
        <v>0.06</v>
      </c>
      <c r="Y1614" t="n">
        <v>1</v>
      </c>
      <c r="Z1614" t="n">
        <v>10</v>
      </c>
    </row>
    <row r="1615">
      <c r="A1615" t="n">
        <v>82</v>
      </c>
      <c r="B1615" t="n">
        <v>130</v>
      </c>
      <c r="C1615" t="inlineStr">
        <is>
          <t xml:space="preserve">CONCLUIDO	</t>
        </is>
      </c>
      <c r="D1615" t="n">
        <v>12.355</v>
      </c>
      <c r="E1615" t="n">
        <v>8.09</v>
      </c>
      <c r="F1615" t="n">
        <v>5.09</v>
      </c>
      <c r="G1615" t="n">
        <v>76.40000000000001</v>
      </c>
      <c r="H1615" t="n">
        <v>1.31</v>
      </c>
      <c r="I1615" t="n">
        <v>4</v>
      </c>
      <c r="J1615" t="n">
        <v>292.26</v>
      </c>
      <c r="K1615" t="n">
        <v>59.19</v>
      </c>
      <c r="L1615" t="n">
        <v>21.5</v>
      </c>
      <c r="M1615" t="n">
        <v>2</v>
      </c>
      <c r="N1615" t="n">
        <v>81.56999999999999</v>
      </c>
      <c r="O1615" t="n">
        <v>36279.9</v>
      </c>
      <c r="P1615" t="n">
        <v>76.05</v>
      </c>
      <c r="Q1615" t="n">
        <v>202.81</v>
      </c>
      <c r="R1615" t="n">
        <v>19.33</v>
      </c>
      <c r="S1615" t="n">
        <v>13.89</v>
      </c>
      <c r="T1615" t="n">
        <v>1042.93</v>
      </c>
      <c r="U1615" t="n">
        <v>0.72</v>
      </c>
      <c r="V1615" t="n">
        <v>0.76</v>
      </c>
      <c r="W1615" t="n">
        <v>0.64</v>
      </c>
      <c r="X1615" t="n">
        <v>0.06</v>
      </c>
      <c r="Y1615" t="n">
        <v>1</v>
      </c>
      <c r="Z1615" t="n">
        <v>10</v>
      </c>
    </row>
    <row r="1616">
      <c r="A1616" t="n">
        <v>83</v>
      </c>
      <c r="B1616" t="n">
        <v>130</v>
      </c>
      <c r="C1616" t="inlineStr">
        <is>
          <t xml:space="preserve">CONCLUIDO	</t>
        </is>
      </c>
      <c r="D1616" t="n">
        <v>12.3499</v>
      </c>
      <c r="E1616" t="n">
        <v>8.1</v>
      </c>
      <c r="F1616" t="n">
        <v>5.1</v>
      </c>
      <c r="G1616" t="n">
        <v>76.45</v>
      </c>
      <c r="H1616" t="n">
        <v>1.32</v>
      </c>
      <c r="I1616" t="n">
        <v>4</v>
      </c>
      <c r="J1616" t="n">
        <v>292.77</v>
      </c>
      <c r="K1616" t="n">
        <v>59.19</v>
      </c>
      <c r="L1616" t="n">
        <v>21.75</v>
      </c>
      <c r="M1616" t="n">
        <v>2</v>
      </c>
      <c r="N1616" t="n">
        <v>81.83</v>
      </c>
      <c r="O1616" t="n">
        <v>36343.13</v>
      </c>
      <c r="P1616" t="n">
        <v>75.89</v>
      </c>
      <c r="Q1616" t="n">
        <v>202.81</v>
      </c>
      <c r="R1616" t="n">
        <v>19.44</v>
      </c>
      <c r="S1616" t="n">
        <v>13.89</v>
      </c>
      <c r="T1616" t="n">
        <v>1100.55</v>
      </c>
      <c r="U1616" t="n">
        <v>0.71</v>
      </c>
      <c r="V1616" t="n">
        <v>0.76</v>
      </c>
      <c r="W1616" t="n">
        <v>0.64</v>
      </c>
      <c r="X1616" t="n">
        <v>0.06</v>
      </c>
      <c r="Y1616" t="n">
        <v>1</v>
      </c>
      <c r="Z1616" t="n">
        <v>10</v>
      </c>
    </row>
    <row r="1617">
      <c r="A1617" t="n">
        <v>84</v>
      </c>
      <c r="B1617" t="n">
        <v>130</v>
      </c>
      <c r="C1617" t="inlineStr">
        <is>
          <t xml:space="preserve">CONCLUIDO	</t>
        </is>
      </c>
      <c r="D1617" t="n">
        <v>12.3571</v>
      </c>
      <c r="E1617" t="n">
        <v>8.09</v>
      </c>
      <c r="F1617" t="n">
        <v>5.09</v>
      </c>
      <c r="G1617" t="n">
        <v>76.38</v>
      </c>
      <c r="H1617" t="n">
        <v>1.34</v>
      </c>
      <c r="I1617" t="n">
        <v>4</v>
      </c>
      <c r="J1617" t="n">
        <v>293.29</v>
      </c>
      <c r="K1617" t="n">
        <v>59.19</v>
      </c>
      <c r="L1617" t="n">
        <v>22</v>
      </c>
      <c r="M1617" t="n">
        <v>2</v>
      </c>
      <c r="N1617" t="n">
        <v>82.09</v>
      </c>
      <c r="O1617" t="n">
        <v>36406.47</v>
      </c>
      <c r="P1617" t="n">
        <v>75.76000000000001</v>
      </c>
      <c r="Q1617" t="n">
        <v>202.81</v>
      </c>
      <c r="R1617" t="n">
        <v>19.28</v>
      </c>
      <c r="S1617" t="n">
        <v>13.89</v>
      </c>
      <c r="T1617" t="n">
        <v>1019.73</v>
      </c>
      <c r="U1617" t="n">
        <v>0.72</v>
      </c>
      <c r="V1617" t="n">
        <v>0.76</v>
      </c>
      <c r="W1617" t="n">
        <v>0.64</v>
      </c>
      <c r="X1617" t="n">
        <v>0.05</v>
      </c>
      <c r="Y1617" t="n">
        <v>1</v>
      </c>
      <c r="Z1617" t="n">
        <v>10</v>
      </c>
    </row>
    <row r="1618">
      <c r="A1618" t="n">
        <v>85</v>
      </c>
      <c r="B1618" t="n">
        <v>130</v>
      </c>
      <c r="C1618" t="inlineStr">
        <is>
          <t xml:space="preserve">CONCLUIDO	</t>
        </is>
      </c>
      <c r="D1618" t="n">
        <v>12.355</v>
      </c>
      <c r="E1618" t="n">
        <v>8.09</v>
      </c>
      <c r="F1618" t="n">
        <v>5.09</v>
      </c>
      <c r="G1618" t="n">
        <v>76.40000000000001</v>
      </c>
      <c r="H1618" t="n">
        <v>1.35</v>
      </c>
      <c r="I1618" t="n">
        <v>4</v>
      </c>
      <c r="J1618" t="n">
        <v>293.8</v>
      </c>
      <c r="K1618" t="n">
        <v>59.19</v>
      </c>
      <c r="L1618" t="n">
        <v>22.25</v>
      </c>
      <c r="M1618" t="n">
        <v>2</v>
      </c>
      <c r="N1618" t="n">
        <v>82.36</v>
      </c>
      <c r="O1618" t="n">
        <v>36469.92</v>
      </c>
      <c r="P1618" t="n">
        <v>75.53</v>
      </c>
      <c r="Q1618" t="n">
        <v>202.81</v>
      </c>
      <c r="R1618" t="n">
        <v>19.3</v>
      </c>
      <c r="S1618" t="n">
        <v>13.89</v>
      </c>
      <c r="T1618" t="n">
        <v>1032</v>
      </c>
      <c r="U1618" t="n">
        <v>0.72</v>
      </c>
      <c r="V1618" t="n">
        <v>0.76</v>
      </c>
      <c r="W1618" t="n">
        <v>0.64</v>
      </c>
      <c r="X1618" t="n">
        <v>0.06</v>
      </c>
      <c r="Y1618" t="n">
        <v>1</v>
      </c>
      <c r="Z1618" t="n">
        <v>10</v>
      </c>
    </row>
    <row r="1619">
      <c r="A1619" t="n">
        <v>86</v>
      </c>
      <c r="B1619" t="n">
        <v>130</v>
      </c>
      <c r="C1619" t="inlineStr">
        <is>
          <t xml:space="preserve">CONCLUIDO	</t>
        </is>
      </c>
      <c r="D1619" t="n">
        <v>12.3512</v>
      </c>
      <c r="E1619" t="n">
        <v>8.1</v>
      </c>
      <c r="F1619" t="n">
        <v>5.1</v>
      </c>
      <c r="G1619" t="n">
        <v>76.44</v>
      </c>
      <c r="H1619" t="n">
        <v>1.36</v>
      </c>
      <c r="I1619" t="n">
        <v>4</v>
      </c>
      <c r="J1619" t="n">
        <v>294.32</v>
      </c>
      <c r="K1619" t="n">
        <v>59.19</v>
      </c>
      <c r="L1619" t="n">
        <v>22.5</v>
      </c>
      <c r="M1619" t="n">
        <v>2</v>
      </c>
      <c r="N1619" t="n">
        <v>82.62</v>
      </c>
      <c r="O1619" t="n">
        <v>36533.49</v>
      </c>
      <c r="P1619" t="n">
        <v>75.34999999999999</v>
      </c>
      <c r="Q1619" t="n">
        <v>202.81</v>
      </c>
      <c r="R1619" t="n">
        <v>19.43</v>
      </c>
      <c r="S1619" t="n">
        <v>13.89</v>
      </c>
      <c r="T1619" t="n">
        <v>1094.06</v>
      </c>
      <c r="U1619" t="n">
        <v>0.72</v>
      </c>
      <c r="V1619" t="n">
        <v>0.76</v>
      </c>
      <c r="W1619" t="n">
        <v>0.64</v>
      </c>
      <c r="X1619" t="n">
        <v>0.06</v>
      </c>
      <c r="Y1619" t="n">
        <v>1</v>
      </c>
      <c r="Z1619" t="n">
        <v>10</v>
      </c>
    </row>
    <row r="1620">
      <c r="A1620" t="n">
        <v>87</v>
      </c>
      <c r="B1620" t="n">
        <v>130</v>
      </c>
      <c r="C1620" t="inlineStr">
        <is>
          <t xml:space="preserve">CONCLUIDO	</t>
        </is>
      </c>
      <c r="D1620" t="n">
        <v>12.3601</v>
      </c>
      <c r="E1620" t="n">
        <v>8.09</v>
      </c>
      <c r="F1620" t="n">
        <v>5.09</v>
      </c>
      <c r="G1620" t="n">
        <v>76.34999999999999</v>
      </c>
      <c r="H1620" t="n">
        <v>1.37</v>
      </c>
      <c r="I1620" t="n">
        <v>4</v>
      </c>
      <c r="J1620" t="n">
        <v>294.83</v>
      </c>
      <c r="K1620" t="n">
        <v>59.19</v>
      </c>
      <c r="L1620" t="n">
        <v>22.75</v>
      </c>
      <c r="M1620" t="n">
        <v>2</v>
      </c>
      <c r="N1620" t="n">
        <v>82.89</v>
      </c>
      <c r="O1620" t="n">
        <v>36597.16</v>
      </c>
      <c r="P1620" t="n">
        <v>75.04000000000001</v>
      </c>
      <c r="Q1620" t="n">
        <v>202.81</v>
      </c>
      <c r="R1620" t="n">
        <v>19.28</v>
      </c>
      <c r="S1620" t="n">
        <v>13.89</v>
      </c>
      <c r="T1620" t="n">
        <v>1019.77</v>
      </c>
      <c r="U1620" t="n">
        <v>0.72</v>
      </c>
      <c r="V1620" t="n">
        <v>0.76</v>
      </c>
      <c r="W1620" t="n">
        <v>0.64</v>
      </c>
      <c r="X1620" t="n">
        <v>0.05</v>
      </c>
      <c r="Y1620" t="n">
        <v>1</v>
      </c>
      <c r="Z1620" t="n">
        <v>10</v>
      </c>
    </row>
    <row r="1621">
      <c r="A1621" t="n">
        <v>88</v>
      </c>
      <c r="B1621" t="n">
        <v>130</v>
      </c>
      <c r="C1621" t="inlineStr">
        <is>
          <t xml:space="preserve">CONCLUIDO	</t>
        </is>
      </c>
      <c r="D1621" t="n">
        <v>12.3656</v>
      </c>
      <c r="E1621" t="n">
        <v>8.09</v>
      </c>
      <c r="F1621" t="n">
        <v>5.09</v>
      </c>
      <c r="G1621" t="n">
        <v>76.3</v>
      </c>
      <c r="H1621" t="n">
        <v>1.39</v>
      </c>
      <c r="I1621" t="n">
        <v>4</v>
      </c>
      <c r="J1621" t="n">
        <v>295.35</v>
      </c>
      <c r="K1621" t="n">
        <v>59.19</v>
      </c>
      <c r="L1621" t="n">
        <v>23</v>
      </c>
      <c r="M1621" t="n">
        <v>2</v>
      </c>
      <c r="N1621" t="n">
        <v>83.16</v>
      </c>
      <c r="O1621" t="n">
        <v>36660.94</v>
      </c>
      <c r="P1621" t="n">
        <v>74.56</v>
      </c>
      <c r="Q1621" t="n">
        <v>202.82</v>
      </c>
      <c r="R1621" t="n">
        <v>19.06</v>
      </c>
      <c r="S1621" t="n">
        <v>13.89</v>
      </c>
      <c r="T1621" t="n">
        <v>909.09</v>
      </c>
      <c r="U1621" t="n">
        <v>0.73</v>
      </c>
      <c r="V1621" t="n">
        <v>0.76</v>
      </c>
      <c r="W1621" t="n">
        <v>0.64</v>
      </c>
      <c r="X1621" t="n">
        <v>0.05</v>
      </c>
      <c r="Y1621" t="n">
        <v>1</v>
      </c>
      <c r="Z1621" t="n">
        <v>10</v>
      </c>
    </row>
    <row r="1622">
      <c r="A1622" t="n">
        <v>89</v>
      </c>
      <c r="B1622" t="n">
        <v>130</v>
      </c>
      <c r="C1622" t="inlineStr">
        <is>
          <t xml:space="preserve">CONCLUIDO	</t>
        </is>
      </c>
      <c r="D1622" t="n">
        <v>12.3601</v>
      </c>
      <c r="E1622" t="n">
        <v>8.09</v>
      </c>
      <c r="F1622" t="n">
        <v>5.09</v>
      </c>
      <c r="G1622" t="n">
        <v>76.34999999999999</v>
      </c>
      <c r="H1622" t="n">
        <v>1.4</v>
      </c>
      <c r="I1622" t="n">
        <v>4</v>
      </c>
      <c r="J1622" t="n">
        <v>295.87</v>
      </c>
      <c r="K1622" t="n">
        <v>59.19</v>
      </c>
      <c r="L1622" t="n">
        <v>23.25</v>
      </c>
      <c r="M1622" t="n">
        <v>2</v>
      </c>
      <c r="N1622" t="n">
        <v>83.43000000000001</v>
      </c>
      <c r="O1622" t="n">
        <v>36724.83</v>
      </c>
      <c r="P1622" t="n">
        <v>74.5</v>
      </c>
      <c r="Q1622" t="n">
        <v>202.81</v>
      </c>
      <c r="R1622" t="n">
        <v>19.18</v>
      </c>
      <c r="S1622" t="n">
        <v>13.89</v>
      </c>
      <c r="T1622" t="n">
        <v>970.7</v>
      </c>
      <c r="U1622" t="n">
        <v>0.72</v>
      </c>
      <c r="V1622" t="n">
        <v>0.76</v>
      </c>
      <c r="W1622" t="n">
        <v>0.64</v>
      </c>
      <c r="X1622" t="n">
        <v>0.05</v>
      </c>
      <c r="Y1622" t="n">
        <v>1</v>
      </c>
      <c r="Z1622" t="n">
        <v>10</v>
      </c>
    </row>
    <row r="1623">
      <c r="A1623" t="n">
        <v>90</v>
      </c>
      <c r="B1623" t="n">
        <v>130</v>
      </c>
      <c r="C1623" t="inlineStr">
        <is>
          <t xml:space="preserve">CONCLUIDO	</t>
        </is>
      </c>
      <c r="D1623" t="n">
        <v>12.3597</v>
      </c>
      <c r="E1623" t="n">
        <v>8.09</v>
      </c>
      <c r="F1623" t="n">
        <v>5.09</v>
      </c>
      <c r="G1623" t="n">
        <v>76.34999999999999</v>
      </c>
      <c r="H1623" t="n">
        <v>1.41</v>
      </c>
      <c r="I1623" t="n">
        <v>4</v>
      </c>
      <c r="J1623" t="n">
        <v>296.39</v>
      </c>
      <c r="K1623" t="n">
        <v>59.19</v>
      </c>
      <c r="L1623" t="n">
        <v>23.5</v>
      </c>
      <c r="M1623" t="n">
        <v>2</v>
      </c>
      <c r="N1623" t="n">
        <v>83.69</v>
      </c>
      <c r="O1623" t="n">
        <v>36788.84</v>
      </c>
      <c r="P1623" t="n">
        <v>74.31999999999999</v>
      </c>
      <c r="Q1623" t="n">
        <v>202.81</v>
      </c>
      <c r="R1623" t="n">
        <v>19.2</v>
      </c>
      <c r="S1623" t="n">
        <v>13.89</v>
      </c>
      <c r="T1623" t="n">
        <v>980.01</v>
      </c>
      <c r="U1623" t="n">
        <v>0.72</v>
      </c>
      <c r="V1623" t="n">
        <v>0.76</v>
      </c>
      <c r="W1623" t="n">
        <v>0.64</v>
      </c>
      <c r="X1623" t="n">
        <v>0.05</v>
      </c>
      <c r="Y1623" t="n">
        <v>1</v>
      </c>
      <c r="Z1623" t="n">
        <v>10</v>
      </c>
    </row>
    <row r="1624">
      <c r="A1624" t="n">
        <v>91</v>
      </c>
      <c r="B1624" t="n">
        <v>130</v>
      </c>
      <c r="C1624" t="inlineStr">
        <is>
          <t xml:space="preserve">CONCLUIDO	</t>
        </is>
      </c>
      <c r="D1624" t="n">
        <v>12.3622</v>
      </c>
      <c r="E1624" t="n">
        <v>8.09</v>
      </c>
      <c r="F1624" t="n">
        <v>5.09</v>
      </c>
      <c r="G1624" t="n">
        <v>76.33</v>
      </c>
      <c r="H1624" t="n">
        <v>1.42</v>
      </c>
      <c r="I1624" t="n">
        <v>4</v>
      </c>
      <c r="J1624" t="n">
        <v>296.91</v>
      </c>
      <c r="K1624" t="n">
        <v>59.19</v>
      </c>
      <c r="L1624" t="n">
        <v>23.75</v>
      </c>
      <c r="M1624" t="n">
        <v>2</v>
      </c>
      <c r="N1624" t="n">
        <v>83.95999999999999</v>
      </c>
      <c r="O1624" t="n">
        <v>36852.96</v>
      </c>
      <c r="P1624" t="n">
        <v>74.11</v>
      </c>
      <c r="Q1624" t="n">
        <v>202.82</v>
      </c>
      <c r="R1624" t="n">
        <v>19.16</v>
      </c>
      <c r="S1624" t="n">
        <v>13.89</v>
      </c>
      <c r="T1624" t="n">
        <v>958.38</v>
      </c>
      <c r="U1624" t="n">
        <v>0.73</v>
      </c>
      <c r="V1624" t="n">
        <v>0.76</v>
      </c>
      <c r="W1624" t="n">
        <v>0.64</v>
      </c>
      <c r="X1624" t="n">
        <v>0.05</v>
      </c>
      <c r="Y1624" t="n">
        <v>1</v>
      </c>
      <c r="Z1624" t="n">
        <v>10</v>
      </c>
    </row>
    <row r="1625">
      <c r="A1625" t="n">
        <v>92</v>
      </c>
      <c r="B1625" t="n">
        <v>130</v>
      </c>
      <c r="C1625" t="inlineStr">
        <is>
          <t xml:space="preserve">CONCLUIDO	</t>
        </is>
      </c>
      <c r="D1625" t="n">
        <v>12.3635</v>
      </c>
      <c r="E1625" t="n">
        <v>8.09</v>
      </c>
      <c r="F1625" t="n">
        <v>5.09</v>
      </c>
      <c r="G1625" t="n">
        <v>76.31999999999999</v>
      </c>
      <c r="H1625" t="n">
        <v>1.44</v>
      </c>
      <c r="I1625" t="n">
        <v>4</v>
      </c>
      <c r="J1625" t="n">
        <v>297.43</v>
      </c>
      <c r="K1625" t="n">
        <v>59.19</v>
      </c>
      <c r="L1625" t="n">
        <v>24</v>
      </c>
      <c r="M1625" t="n">
        <v>2</v>
      </c>
      <c r="N1625" t="n">
        <v>84.23999999999999</v>
      </c>
      <c r="O1625" t="n">
        <v>36917.19</v>
      </c>
      <c r="P1625" t="n">
        <v>73.88</v>
      </c>
      <c r="Q1625" t="n">
        <v>202.84</v>
      </c>
      <c r="R1625" t="n">
        <v>19.14</v>
      </c>
      <c r="S1625" t="n">
        <v>13.89</v>
      </c>
      <c r="T1625" t="n">
        <v>947.8200000000001</v>
      </c>
      <c r="U1625" t="n">
        <v>0.73</v>
      </c>
      <c r="V1625" t="n">
        <v>0.76</v>
      </c>
      <c r="W1625" t="n">
        <v>0.64</v>
      </c>
      <c r="X1625" t="n">
        <v>0.05</v>
      </c>
      <c r="Y1625" t="n">
        <v>1</v>
      </c>
      <c r="Z1625" t="n">
        <v>10</v>
      </c>
    </row>
    <row r="1626">
      <c r="A1626" t="n">
        <v>93</v>
      </c>
      <c r="B1626" t="n">
        <v>130</v>
      </c>
      <c r="C1626" t="inlineStr">
        <is>
          <t xml:space="preserve">CONCLUIDO	</t>
        </is>
      </c>
      <c r="D1626" t="n">
        <v>12.366</v>
      </c>
      <c r="E1626" t="n">
        <v>8.09</v>
      </c>
      <c r="F1626" t="n">
        <v>5.09</v>
      </c>
      <c r="G1626" t="n">
        <v>76.29000000000001</v>
      </c>
      <c r="H1626" t="n">
        <v>1.45</v>
      </c>
      <c r="I1626" t="n">
        <v>4</v>
      </c>
      <c r="J1626" t="n">
        <v>297.95</v>
      </c>
      <c r="K1626" t="n">
        <v>59.19</v>
      </c>
      <c r="L1626" t="n">
        <v>24.25</v>
      </c>
      <c r="M1626" t="n">
        <v>2</v>
      </c>
      <c r="N1626" t="n">
        <v>84.51000000000001</v>
      </c>
      <c r="O1626" t="n">
        <v>36981.53</v>
      </c>
      <c r="P1626" t="n">
        <v>73.59</v>
      </c>
      <c r="Q1626" t="n">
        <v>202.81</v>
      </c>
      <c r="R1626" t="n">
        <v>19.09</v>
      </c>
      <c r="S1626" t="n">
        <v>13.89</v>
      </c>
      <c r="T1626" t="n">
        <v>924.1</v>
      </c>
      <c r="U1626" t="n">
        <v>0.73</v>
      </c>
      <c r="V1626" t="n">
        <v>0.76</v>
      </c>
      <c r="W1626" t="n">
        <v>0.64</v>
      </c>
      <c r="X1626" t="n">
        <v>0.05</v>
      </c>
      <c r="Y1626" t="n">
        <v>1</v>
      </c>
      <c r="Z1626" t="n">
        <v>10</v>
      </c>
    </row>
    <row r="1627">
      <c r="A1627" t="n">
        <v>94</v>
      </c>
      <c r="B1627" t="n">
        <v>130</v>
      </c>
      <c r="C1627" t="inlineStr">
        <is>
          <t xml:space="preserve">CONCLUIDO	</t>
        </is>
      </c>
      <c r="D1627" t="n">
        <v>12.3665</v>
      </c>
      <c r="E1627" t="n">
        <v>8.09</v>
      </c>
      <c r="F1627" t="n">
        <v>5.09</v>
      </c>
      <c r="G1627" t="n">
        <v>76.29000000000001</v>
      </c>
      <c r="H1627" t="n">
        <v>1.46</v>
      </c>
      <c r="I1627" t="n">
        <v>4</v>
      </c>
      <c r="J1627" t="n">
        <v>298.47</v>
      </c>
      <c r="K1627" t="n">
        <v>59.19</v>
      </c>
      <c r="L1627" t="n">
        <v>24.5</v>
      </c>
      <c r="M1627" t="n">
        <v>2</v>
      </c>
      <c r="N1627" t="n">
        <v>84.78</v>
      </c>
      <c r="O1627" t="n">
        <v>37045.99</v>
      </c>
      <c r="P1627" t="n">
        <v>73.43000000000001</v>
      </c>
      <c r="Q1627" t="n">
        <v>202.81</v>
      </c>
      <c r="R1627" t="n">
        <v>19.1</v>
      </c>
      <c r="S1627" t="n">
        <v>13.89</v>
      </c>
      <c r="T1627" t="n">
        <v>930.6799999999999</v>
      </c>
      <c r="U1627" t="n">
        <v>0.73</v>
      </c>
      <c r="V1627" t="n">
        <v>0.76</v>
      </c>
      <c r="W1627" t="n">
        <v>0.64</v>
      </c>
      <c r="X1627" t="n">
        <v>0.05</v>
      </c>
      <c r="Y1627" t="n">
        <v>1</v>
      </c>
      <c r="Z1627" t="n">
        <v>10</v>
      </c>
    </row>
    <row r="1628">
      <c r="A1628" t="n">
        <v>95</v>
      </c>
      <c r="B1628" t="n">
        <v>130</v>
      </c>
      <c r="C1628" t="inlineStr">
        <is>
          <t xml:space="preserve">CONCLUIDO	</t>
        </is>
      </c>
      <c r="D1628" t="n">
        <v>12.3694</v>
      </c>
      <c r="E1628" t="n">
        <v>8.08</v>
      </c>
      <c r="F1628" t="n">
        <v>5.08</v>
      </c>
      <c r="G1628" t="n">
        <v>76.26000000000001</v>
      </c>
      <c r="H1628" t="n">
        <v>1.47</v>
      </c>
      <c r="I1628" t="n">
        <v>4</v>
      </c>
      <c r="J1628" t="n">
        <v>299</v>
      </c>
      <c r="K1628" t="n">
        <v>59.19</v>
      </c>
      <c r="L1628" t="n">
        <v>24.75</v>
      </c>
      <c r="M1628" t="n">
        <v>2</v>
      </c>
      <c r="N1628" t="n">
        <v>85.05</v>
      </c>
      <c r="O1628" t="n">
        <v>37110.57</v>
      </c>
      <c r="P1628" t="n">
        <v>73.08</v>
      </c>
      <c r="Q1628" t="n">
        <v>202.81</v>
      </c>
      <c r="R1628" t="n">
        <v>18.98</v>
      </c>
      <c r="S1628" t="n">
        <v>13.89</v>
      </c>
      <c r="T1628" t="n">
        <v>869.65</v>
      </c>
      <c r="U1628" t="n">
        <v>0.73</v>
      </c>
      <c r="V1628" t="n">
        <v>0.76</v>
      </c>
      <c r="W1628" t="n">
        <v>0.64</v>
      </c>
      <c r="X1628" t="n">
        <v>0.05</v>
      </c>
      <c r="Y1628" t="n">
        <v>1</v>
      </c>
      <c r="Z1628" t="n">
        <v>10</v>
      </c>
    </row>
    <row r="1629">
      <c r="A1629" t="n">
        <v>96</v>
      </c>
      <c r="B1629" t="n">
        <v>130</v>
      </c>
      <c r="C1629" t="inlineStr">
        <is>
          <t xml:space="preserve">CONCLUIDO	</t>
        </is>
      </c>
      <c r="D1629" t="n">
        <v>12.3707</v>
      </c>
      <c r="E1629" t="n">
        <v>8.08</v>
      </c>
      <c r="F1629" t="n">
        <v>5.08</v>
      </c>
      <c r="G1629" t="n">
        <v>76.25</v>
      </c>
      <c r="H1629" t="n">
        <v>1.49</v>
      </c>
      <c r="I1629" t="n">
        <v>4</v>
      </c>
      <c r="J1629" t="n">
        <v>299.52</v>
      </c>
      <c r="K1629" t="n">
        <v>59.19</v>
      </c>
      <c r="L1629" t="n">
        <v>25</v>
      </c>
      <c r="M1629" t="n">
        <v>2</v>
      </c>
      <c r="N1629" t="n">
        <v>85.33</v>
      </c>
      <c r="O1629" t="n">
        <v>37175.38</v>
      </c>
      <c r="P1629" t="n">
        <v>72.69</v>
      </c>
      <c r="Q1629" t="n">
        <v>202.81</v>
      </c>
      <c r="R1629" t="n">
        <v>19.01</v>
      </c>
      <c r="S1629" t="n">
        <v>13.89</v>
      </c>
      <c r="T1629" t="n">
        <v>886.62</v>
      </c>
      <c r="U1629" t="n">
        <v>0.73</v>
      </c>
      <c r="V1629" t="n">
        <v>0.76</v>
      </c>
      <c r="W1629" t="n">
        <v>0.64</v>
      </c>
      <c r="X1629" t="n">
        <v>0.04</v>
      </c>
      <c r="Y1629" t="n">
        <v>1</v>
      </c>
      <c r="Z1629" t="n">
        <v>10</v>
      </c>
    </row>
    <row r="1630">
      <c r="A1630" t="n">
        <v>97</v>
      </c>
      <c r="B1630" t="n">
        <v>130</v>
      </c>
      <c r="C1630" t="inlineStr">
        <is>
          <t xml:space="preserve">CONCLUIDO	</t>
        </is>
      </c>
      <c r="D1630" t="n">
        <v>12.369</v>
      </c>
      <c r="E1630" t="n">
        <v>8.08</v>
      </c>
      <c r="F1630" t="n">
        <v>5.08</v>
      </c>
      <c r="G1630" t="n">
        <v>76.26000000000001</v>
      </c>
      <c r="H1630" t="n">
        <v>1.5</v>
      </c>
      <c r="I1630" t="n">
        <v>4</v>
      </c>
      <c r="J1630" t="n">
        <v>300.05</v>
      </c>
      <c r="K1630" t="n">
        <v>59.19</v>
      </c>
      <c r="L1630" t="n">
        <v>25.25</v>
      </c>
      <c r="M1630" t="n">
        <v>2</v>
      </c>
      <c r="N1630" t="n">
        <v>85.59999999999999</v>
      </c>
      <c r="O1630" t="n">
        <v>37240.19</v>
      </c>
      <c r="P1630" t="n">
        <v>72.2</v>
      </c>
      <c r="Q1630" t="n">
        <v>202.81</v>
      </c>
      <c r="R1630" t="n">
        <v>19.05</v>
      </c>
      <c r="S1630" t="n">
        <v>13.89</v>
      </c>
      <c r="T1630" t="n">
        <v>902.5599999999999</v>
      </c>
      <c r="U1630" t="n">
        <v>0.73</v>
      </c>
      <c r="V1630" t="n">
        <v>0.76</v>
      </c>
      <c r="W1630" t="n">
        <v>0.64</v>
      </c>
      <c r="X1630" t="n">
        <v>0.05</v>
      </c>
      <c r="Y1630" t="n">
        <v>1</v>
      </c>
      <c r="Z1630" t="n">
        <v>10</v>
      </c>
    </row>
    <row r="1631">
      <c r="A1631" t="n">
        <v>98</v>
      </c>
      <c r="B1631" t="n">
        <v>130</v>
      </c>
      <c r="C1631" t="inlineStr">
        <is>
          <t xml:space="preserve">CONCLUIDO	</t>
        </is>
      </c>
      <c r="D1631" t="n">
        <v>12.3618</v>
      </c>
      <c r="E1631" t="n">
        <v>8.09</v>
      </c>
      <c r="F1631" t="n">
        <v>5.09</v>
      </c>
      <c r="G1631" t="n">
        <v>76.33</v>
      </c>
      <c r="H1631" t="n">
        <v>1.51</v>
      </c>
      <c r="I1631" t="n">
        <v>4</v>
      </c>
      <c r="J1631" t="n">
        <v>300.57</v>
      </c>
      <c r="K1631" t="n">
        <v>59.19</v>
      </c>
      <c r="L1631" t="n">
        <v>25.5</v>
      </c>
      <c r="M1631" t="n">
        <v>2</v>
      </c>
      <c r="N1631" t="n">
        <v>85.88</v>
      </c>
      <c r="O1631" t="n">
        <v>37305.12</v>
      </c>
      <c r="P1631" t="n">
        <v>71.93000000000001</v>
      </c>
      <c r="Q1631" t="n">
        <v>202.81</v>
      </c>
      <c r="R1631" t="n">
        <v>19.19</v>
      </c>
      <c r="S1631" t="n">
        <v>13.89</v>
      </c>
      <c r="T1631" t="n">
        <v>973.89</v>
      </c>
      <c r="U1631" t="n">
        <v>0.72</v>
      </c>
      <c r="V1631" t="n">
        <v>0.76</v>
      </c>
      <c r="W1631" t="n">
        <v>0.64</v>
      </c>
      <c r="X1631" t="n">
        <v>0.05</v>
      </c>
      <c r="Y1631" t="n">
        <v>1</v>
      </c>
      <c r="Z1631" t="n">
        <v>10</v>
      </c>
    </row>
    <row r="1632">
      <c r="A1632" t="n">
        <v>99</v>
      </c>
      <c r="B1632" t="n">
        <v>130</v>
      </c>
      <c r="C1632" t="inlineStr">
        <is>
          <t xml:space="preserve">CONCLUIDO	</t>
        </is>
      </c>
      <c r="D1632" t="n">
        <v>12.4701</v>
      </c>
      <c r="E1632" t="n">
        <v>8.02</v>
      </c>
      <c r="F1632" t="n">
        <v>5.07</v>
      </c>
      <c r="G1632" t="n">
        <v>101.35</v>
      </c>
      <c r="H1632" t="n">
        <v>1.52</v>
      </c>
      <c r="I1632" t="n">
        <v>3</v>
      </c>
      <c r="J1632" t="n">
        <v>301.1</v>
      </c>
      <c r="K1632" t="n">
        <v>59.19</v>
      </c>
      <c r="L1632" t="n">
        <v>25.75</v>
      </c>
      <c r="M1632" t="n">
        <v>1</v>
      </c>
      <c r="N1632" t="n">
        <v>86.16</v>
      </c>
      <c r="O1632" t="n">
        <v>37370.16</v>
      </c>
      <c r="P1632" t="n">
        <v>71.45999999999999</v>
      </c>
      <c r="Q1632" t="n">
        <v>202.81</v>
      </c>
      <c r="R1632" t="n">
        <v>18.54</v>
      </c>
      <c r="S1632" t="n">
        <v>13.89</v>
      </c>
      <c r="T1632" t="n">
        <v>656.5599999999999</v>
      </c>
      <c r="U1632" t="n">
        <v>0.75</v>
      </c>
      <c r="V1632" t="n">
        <v>0.76</v>
      </c>
      <c r="W1632" t="n">
        <v>0.64</v>
      </c>
      <c r="X1632" t="n">
        <v>0.03</v>
      </c>
      <c r="Y1632" t="n">
        <v>1</v>
      </c>
      <c r="Z1632" t="n">
        <v>10</v>
      </c>
    </row>
    <row r="1633">
      <c r="A1633" t="n">
        <v>100</v>
      </c>
      <c r="B1633" t="n">
        <v>130</v>
      </c>
      <c r="C1633" t="inlineStr">
        <is>
          <t xml:space="preserve">CONCLUIDO	</t>
        </is>
      </c>
      <c r="D1633" t="n">
        <v>12.4662</v>
      </c>
      <c r="E1633" t="n">
        <v>8.02</v>
      </c>
      <c r="F1633" t="n">
        <v>5.07</v>
      </c>
      <c r="G1633" t="n">
        <v>101.4</v>
      </c>
      <c r="H1633" t="n">
        <v>1.54</v>
      </c>
      <c r="I1633" t="n">
        <v>3</v>
      </c>
      <c r="J1633" t="n">
        <v>301.63</v>
      </c>
      <c r="K1633" t="n">
        <v>59.19</v>
      </c>
      <c r="L1633" t="n">
        <v>26</v>
      </c>
      <c r="M1633" t="n">
        <v>1</v>
      </c>
      <c r="N1633" t="n">
        <v>86.44</v>
      </c>
      <c r="O1633" t="n">
        <v>37435.32</v>
      </c>
      <c r="P1633" t="n">
        <v>71.61</v>
      </c>
      <c r="Q1633" t="n">
        <v>202.81</v>
      </c>
      <c r="R1633" t="n">
        <v>18.61</v>
      </c>
      <c r="S1633" t="n">
        <v>13.89</v>
      </c>
      <c r="T1633" t="n">
        <v>688.16</v>
      </c>
      <c r="U1633" t="n">
        <v>0.75</v>
      </c>
      <c r="V1633" t="n">
        <v>0.76</v>
      </c>
      <c r="W1633" t="n">
        <v>0.64</v>
      </c>
      <c r="X1633" t="n">
        <v>0.03</v>
      </c>
      <c r="Y1633" t="n">
        <v>1</v>
      </c>
      <c r="Z1633" t="n">
        <v>10</v>
      </c>
    </row>
    <row r="1634">
      <c r="A1634" t="n">
        <v>101</v>
      </c>
      <c r="B1634" t="n">
        <v>130</v>
      </c>
      <c r="C1634" t="inlineStr">
        <is>
          <t xml:space="preserve">CONCLUIDO	</t>
        </is>
      </c>
      <c r="D1634" t="n">
        <v>12.4667</v>
      </c>
      <c r="E1634" t="n">
        <v>8.02</v>
      </c>
      <c r="F1634" t="n">
        <v>5.07</v>
      </c>
      <c r="G1634" t="n">
        <v>101.39</v>
      </c>
      <c r="H1634" t="n">
        <v>1.55</v>
      </c>
      <c r="I1634" t="n">
        <v>3</v>
      </c>
      <c r="J1634" t="n">
        <v>302.16</v>
      </c>
      <c r="K1634" t="n">
        <v>59.19</v>
      </c>
      <c r="L1634" t="n">
        <v>26.25</v>
      </c>
      <c r="M1634" t="n">
        <v>1</v>
      </c>
      <c r="N1634" t="n">
        <v>86.72</v>
      </c>
      <c r="O1634" t="n">
        <v>37500.6</v>
      </c>
      <c r="P1634" t="n">
        <v>71.78</v>
      </c>
      <c r="Q1634" t="n">
        <v>202.81</v>
      </c>
      <c r="R1634" t="n">
        <v>18.62</v>
      </c>
      <c r="S1634" t="n">
        <v>13.89</v>
      </c>
      <c r="T1634" t="n">
        <v>696.62</v>
      </c>
      <c r="U1634" t="n">
        <v>0.75</v>
      </c>
      <c r="V1634" t="n">
        <v>0.76</v>
      </c>
      <c r="W1634" t="n">
        <v>0.64</v>
      </c>
      <c r="X1634" t="n">
        <v>0.03</v>
      </c>
      <c r="Y1634" t="n">
        <v>1</v>
      </c>
      <c r="Z1634" t="n">
        <v>10</v>
      </c>
    </row>
    <row r="1635">
      <c r="A1635" t="n">
        <v>102</v>
      </c>
      <c r="B1635" t="n">
        <v>130</v>
      </c>
      <c r="C1635" t="inlineStr">
        <is>
          <t xml:space="preserve">CONCLUIDO	</t>
        </is>
      </c>
      <c r="D1635" t="n">
        <v>12.4693</v>
      </c>
      <c r="E1635" t="n">
        <v>8.02</v>
      </c>
      <c r="F1635" t="n">
        <v>5.07</v>
      </c>
      <c r="G1635" t="n">
        <v>101.36</v>
      </c>
      <c r="H1635" t="n">
        <v>1.56</v>
      </c>
      <c r="I1635" t="n">
        <v>3</v>
      </c>
      <c r="J1635" t="n">
        <v>302.69</v>
      </c>
      <c r="K1635" t="n">
        <v>59.19</v>
      </c>
      <c r="L1635" t="n">
        <v>26.5</v>
      </c>
      <c r="M1635" t="n">
        <v>1</v>
      </c>
      <c r="N1635" t="n">
        <v>87</v>
      </c>
      <c r="O1635" t="n">
        <v>37566</v>
      </c>
      <c r="P1635" t="n">
        <v>71.87</v>
      </c>
      <c r="Q1635" t="n">
        <v>202.81</v>
      </c>
      <c r="R1635" t="n">
        <v>18.53</v>
      </c>
      <c r="S1635" t="n">
        <v>13.89</v>
      </c>
      <c r="T1635" t="n">
        <v>651.8099999999999</v>
      </c>
      <c r="U1635" t="n">
        <v>0.75</v>
      </c>
      <c r="V1635" t="n">
        <v>0.76</v>
      </c>
      <c r="W1635" t="n">
        <v>0.64</v>
      </c>
      <c r="X1635" t="n">
        <v>0.03</v>
      </c>
      <c r="Y1635" t="n">
        <v>1</v>
      </c>
      <c r="Z1635" t="n">
        <v>10</v>
      </c>
    </row>
    <row r="1636">
      <c r="A1636" t="n">
        <v>103</v>
      </c>
      <c r="B1636" t="n">
        <v>130</v>
      </c>
      <c r="C1636" t="inlineStr">
        <is>
          <t xml:space="preserve">CONCLUIDO	</t>
        </is>
      </c>
      <c r="D1636" t="n">
        <v>12.4714</v>
      </c>
      <c r="E1636" t="n">
        <v>8.02</v>
      </c>
      <c r="F1636" t="n">
        <v>5.07</v>
      </c>
      <c r="G1636" t="n">
        <v>101.33</v>
      </c>
      <c r="H1636" t="n">
        <v>1.57</v>
      </c>
      <c r="I1636" t="n">
        <v>3</v>
      </c>
      <c r="J1636" t="n">
        <v>303.22</v>
      </c>
      <c r="K1636" t="n">
        <v>59.19</v>
      </c>
      <c r="L1636" t="n">
        <v>26.75</v>
      </c>
      <c r="M1636" t="n">
        <v>1</v>
      </c>
      <c r="N1636" t="n">
        <v>87.28</v>
      </c>
      <c r="O1636" t="n">
        <v>37631.52</v>
      </c>
      <c r="P1636" t="n">
        <v>71.92</v>
      </c>
      <c r="Q1636" t="n">
        <v>202.81</v>
      </c>
      <c r="R1636" t="n">
        <v>18.49</v>
      </c>
      <c r="S1636" t="n">
        <v>13.89</v>
      </c>
      <c r="T1636" t="n">
        <v>630.99</v>
      </c>
      <c r="U1636" t="n">
        <v>0.75</v>
      </c>
      <c r="V1636" t="n">
        <v>0.76</v>
      </c>
      <c r="W1636" t="n">
        <v>0.64</v>
      </c>
      <c r="X1636" t="n">
        <v>0.03</v>
      </c>
      <c r="Y1636" t="n">
        <v>1</v>
      </c>
      <c r="Z1636" t="n">
        <v>10</v>
      </c>
    </row>
    <row r="1637">
      <c r="A1637" t="n">
        <v>104</v>
      </c>
      <c r="B1637" t="n">
        <v>130</v>
      </c>
      <c r="C1637" t="inlineStr">
        <is>
          <t xml:space="preserve">CONCLUIDO	</t>
        </is>
      </c>
      <c r="D1637" t="n">
        <v>12.4719</v>
      </c>
      <c r="E1637" t="n">
        <v>8.02</v>
      </c>
      <c r="F1637" t="n">
        <v>5.07</v>
      </c>
      <c r="G1637" t="n">
        <v>101.33</v>
      </c>
      <c r="H1637" t="n">
        <v>1.58</v>
      </c>
      <c r="I1637" t="n">
        <v>3</v>
      </c>
      <c r="J1637" t="n">
        <v>303.75</v>
      </c>
      <c r="K1637" t="n">
        <v>59.19</v>
      </c>
      <c r="L1637" t="n">
        <v>27</v>
      </c>
      <c r="M1637" t="n">
        <v>1</v>
      </c>
      <c r="N1637" t="n">
        <v>87.56</v>
      </c>
      <c r="O1637" t="n">
        <v>37697.16</v>
      </c>
      <c r="P1637" t="n">
        <v>71.89</v>
      </c>
      <c r="Q1637" t="n">
        <v>202.81</v>
      </c>
      <c r="R1637" t="n">
        <v>18.48</v>
      </c>
      <c r="S1637" t="n">
        <v>13.89</v>
      </c>
      <c r="T1637" t="n">
        <v>624.09</v>
      </c>
      <c r="U1637" t="n">
        <v>0.75</v>
      </c>
      <c r="V1637" t="n">
        <v>0.76</v>
      </c>
      <c r="W1637" t="n">
        <v>0.64</v>
      </c>
      <c r="X1637" t="n">
        <v>0.03</v>
      </c>
      <c r="Y1637" t="n">
        <v>1</v>
      </c>
      <c r="Z1637" t="n">
        <v>10</v>
      </c>
    </row>
    <row r="1638">
      <c r="A1638" t="n">
        <v>105</v>
      </c>
      <c r="B1638" t="n">
        <v>130</v>
      </c>
      <c r="C1638" t="inlineStr">
        <is>
          <t xml:space="preserve">CONCLUIDO	</t>
        </is>
      </c>
      <c r="D1638" t="n">
        <v>12.4706</v>
      </c>
      <c r="E1638" t="n">
        <v>8.02</v>
      </c>
      <c r="F1638" t="n">
        <v>5.07</v>
      </c>
      <c r="G1638" t="n">
        <v>101.34</v>
      </c>
      <c r="H1638" t="n">
        <v>1.6</v>
      </c>
      <c r="I1638" t="n">
        <v>3</v>
      </c>
      <c r="J1638" t="n">
        <v>304.29</v>
      </c>
      <c r="K1638" t="n">
        <v>59.19</v>
      </c>
      <c r="L1638" t="n">
        <v>27.25</v>
      </c>
      <c r="M1638" t="n">
        <v>1</v>
      </c>
      <c r="N1638" t="n">
        <v>87.84</v>
      </c>
      <c r="O1638" t="n">
        <v>37762.92</v>
      </c>
      <c r="P1638" t="n">
        <v>72.02</v>
      </c>
      <c r="Q1638" t="n">
        <v>202.81</v>
      </c>
      <c r="R1638" t="n">
        <v>18.52</v>
      </c>
      <c r="S1638" t="n">
        <v>13.89</v>
      </c>
      <c r="T1638" t="n">
        <v>644.83</v>
      </c>
      <c r="U1638" t="n">
        <v>0.75</v>
      </c>
      <c r="V1638" t="n">
        <v>0.76</v>
      </c>
      <c r="W1638" t="n">
        <v>0.64</v>
      </c>
      <c r="X1638" t="n">
        <v>0.03</v>
      </c>
      <c r="Y1638" t="n">
        <v>1</v>
      </c>
      <c r="Z1638" t="n">
        <v>10</v>
      </c>
    </row>
    <row r="1639">
      <c r="A1639" t="n">
        <v>106</v>
      </c>
      <c r="B1639" t="n">
        <v>130</v>
      </c>
      <c r="C1639" t="inlineStr">
        <is>
          <t xml:space="preserve">CONCLUIDO	</t>
        </is>
      </c>
      <c r="D1639" t="n">
        <v>12.4706</v>
      </c>
      <c r="E1639" t="n">
        <v>8.02</v>
      </c>
      <c r="F1639" t="n">
        <v>5.07</v>
      </c>
      <c r="G1639" t="n">
        <v>101.34</v>
      </c>
      <c r="H1639" t="n">
        <v>1.61</v>
      </c>
      <c r="I1639" t="n">
        <v>3</v>
      </c>
      <c r="J1639" t="n">
        <v>304.82</v>
      </c>
      <c r="K1639" t="n">
        <v>59.19</v>
      </c>
      <c r="L1639" t="n">
        <v>27.5</v>
      </c>
      <c r="M1639" t="n">
        <v>1</v>
      </c>
      <c r="N1639" t="n">
        <v>88.13</v>
      </c>
      <c r="O1639" t="n">
        <v>37828.81</v>
      </c>
      <c r="P1639" t="n">
        <v>72.06</v>
      </c>
      <c r="Q1639" t="n">
        <v>202.81</v>
      </c>
      <c r="R1639" t="n">
        <v>18.5</v>
      </c>
      <c r="S1639" t="n">
        <v>13.89</v>
      </c>
      <c r="T1639" t="n">
        <v>636.22</v>
      </c>
      <c r="U1639" t="n">
        <v>0.75</v>
      </c>
      <c r="V1639" t="n">
        <v>0.76</v>
      </c>
      <c r="W1639" t="n">
        <v>0.64</v>
      </c>
      <c r="X1639" t="n">
        <v>0.03</v>
      </c>
      <c r="Y1639" t="n">
        <v>1</v>
      </c>
      <c r="Z1639" t="n">
        <v>10</v>
      </c>
    </row>
    <row r="1640">
      <c r="A1640" t="n">
        <v>107</v>
      </c>
      <c r="B1640" t="n">
        <v>130</v>
      </c>
      <c r="C1640" t="inlineStr">
        <is>
          <t xml:space="preserve">CONCLUIDO	</t>
        </is>
      </c>
      <c r="D1640" t="n">
        <v>12.4688</v>
      </c>
      <c r="E1640" t="n">
        <v>8.02</v>
      </c>
      <c r="F1640" t="n">
        <v>5.07</v>
      </c>
      <c r="G1640" t="n">
        <v>101.37</v>
      </c>
      <c r="H1640" t="n">
        <v>1.62</v>
      </c>
      <c r="I1640" t="n">
        <v>3</v>
      </c>
      <c r="J1640" t="n">
        <v>305.36</v>
      </c>
      <c r="K1640" t="n">
        <v>59.19</v>
      </c>
      <c r="L1640" t="n">
        <v>27.75</v>
      </c>
      <c r="M1640" t="n">
        <v>1</v>
      </c>
      <c r="N1640" t="n">
        <v>88.41</v>
      </c>
      <c r="O1640" t="n">
        <v>37894.82</v>
      </c>
      <c r="P1640" t="n">
        <v>72.41</v>
      </c>
      <c r="Q1640" t="n">
        <v>202.81</v>
      </c>
      <c r="R1640" t="n">
        <v>18.57</v>
      </c>
      <c r="S1640" t="n">
        <v>13.89</v>
      </c>
      <c r="T1640" t="n">
        <v>668.35</v>
      </c>
      <c r="U1640" t="n">
        <v>0.75</v>
      </c>
      <c r="V1640" t="n">
        <v>0.76</v>
      </c>
      <c r="W1640" t="n">
        <v>0.64</v>
      </c>
      <c r="X1640" t="n">
        <v>0.03</v>
      </c>
      <c r="Y1640" t="n">
        <v>1</v>
      </c>
      <c r="Z1640" t="n">
        <v>10</v>
      </c>
    </row>
    <row r="1641">
      <c r="A1641" t="n">
        <v>108</v>
      </c>
      <c r="B1641" t="n">
        <v>130</v>
      </c>
      <c r="C1641" t="inlineStr">
        <is>
          <t xml:space="preserve">CONCLUIDO	</t>
        </is>
      </c>
      <c r="D1641" t="n">
        <v>12.4658</v>
      </c>
      <c r="E1641" t="n">
        <v>8.02</v>
      </c>
      <c r="F1641" t="n">
        <v>5.07</v>
      </c>
      <c r="G1641" t="n">
        <v>101.41</v>
      </c>
      <c r="H1641" t="n">
        <v>1.63</v>
      </c>
      <c r="I1641" t="n">
        <v>3</v>
      </c>
      <c r="J1641" t="n">
        <v>305.89</v>
      </c>
      <c r="K1641" t="n">
        <v>59.19</v>
      </c>
      <c r="L1641" t="n">
        <v>28</v>
      </c>
      <c r="M1641" t="n">
        <v>1</v>
      </c>
      <c r="N1641" t="n">
        <v>88.7</v>
      </c>
      <c r="O1641" t="n">
        <v>37960.95</v>
      </c>
      <c r="P1641" t="n">
        <v>72.55</v>
      </c>
      <c r="Q1641" t="n">
        <v>202.81</v>
      </c>
      <c r="R1641" t="n">
        <v>18.6</v>
      </c>
      <c r="S1641" t="n">
        <v>13.89</v>
      </c>
      <c r="T1641" t="n">
        <v>685.4299999999999</v>
      </c>
      <c r="U1641" t="n">
        <v>0.75</v>
      </c>
      <c r="V1641" t="n">
        <v>0.76</v>
      </c>
      <c r="W1641" t="n">
        <v>0.64</v>
      </c>
      <c r="X1641" t="n">
        <v>0.03</v>
      </c>
      <c r="Y1641" t="n">
        <v>1</v>
      </c>
      <c r="Z1641" t="n">
        <v>10</v>
      </c>
    </row>
    <row r="1642">
      <c r="A1642" t="n">
        <v>109</v>
      </c>
      <c r="B1642" t="n">
        <v>130</v>
      </c>
      <c r="C1642" t="inlineStr">
        <is>
          <t xml:space="preserve">CONCLUIDO	</t>
        </is>
      </c>
      <c r="D1642" t="n">
        <v>12.4624</v>
      </c>
      <c r="E1642" t="n">
        <v>8.02</v>
      </c>
      <c r="F1642" t="n">
        <v>5.07</v>
      </c>
      <c r="G1642" t="n">
        <v>101.45</v>
      </c>
      <c r="H1642" t="n">
        <v>1.64</v>
      </c>
      <c r="I1642" t="n">
        <v>3</v>
      </c>
      <c r="J1642" t="n">
        <v>306.43</v>
      </c>
      <c r="K1642" t="n">
        <v>59.19</v>
      </c>
      <c r="L1642" t="n">
        <v>28.25</v>
      </c>
      <c r="M1642" t="n">
        <v>1</v>
      </c>
      <c r="N1642" t="n">
        <v>88.98999999999999</v>
      </c>
      <c r="O1642" t="n">
        <v>38027.2</v>
      </c>
      <c r="P1642" t="n">
        <v>72.59</v>
      </c>
      <c r="Q1642" t="n">
        <v>202.81</v>
      </c>
      <c r="R1642" t="n">
        <v>18.64</v>
      </c>
      <c r="S1642" t="n">
        <v>13.89</v>
      </c>
      <c r="T1642" t="n">
        <v>707.22</v>
      </c>
      <c r="U1642" t="n">
        <v>0.75</v>
      </c>
      <c r="V1642" t="n">
        <v>0.76</v>
      </c>
      <c r="W1642" t="n">
        <v>0.64</v>
      </c>
      <c r="X1642" t="n">
        <v>0.03</v>
      </c>
      <c r="Y1642" t="n">
        <v>1</v>
      </c>
      <c r="Z1642" t="n">
        <v>10</v>
      </c>
    </row>
    <row r="1643">
      <c r="A1643" t="n">
        <v>110</v>
      </c>
      <c r="B1643" t="n">
        <v>130</v>
      </c>
      <c r="C1643" t="inlineStr">
        <is>
          <t xml:space="preserve">CONCLUIDO	</t>
        </is>
      </c>
      <c r="D1643" t="n">
        <v>12.4693</v>
      </c>
      <c r="E1643" t="n">
        <v>8.02</v>
      </c>
      <c r="F1643" t="n">
        <v>5.07</v>
      </c>
      <c r="G1643" t="n">
        <v>101.36</v>
      </c>
      <c r="H1643" t="n">
        <v>1.65</v>
      </c>
      <c r="I1643" t="n">
        <v>3</v>
      </c>
      <c r="J1643" t="n">
        <v>306.97</v>
      </c>
      <c r="K1643" t="n">
        <v>59.19</v>
      </c>
      <c r="L1643" t="n">
        <v>28.5</v>
      </c>
      <c r="M1643" t="n">
        <v>1</v>
      </c>
      <c r="N1643" t="n">
        <v>89.27</v>
      </c>
      <c r="O1643" t="n">
        <v>38093.58</v>
      </c>
      <c r="P1643" t="n">
        <v>72.40000000000001</v>
      </c>
      <c r="Q1643" t="n">
        <v>202.81</v>
      </c>
      <c r="R1643" t="n">
        <v>18.53</v>
      </c>
      <c r="S1643" t="n">
        <v>13.89</v>
      </c>
      <c r="T1643" t="n">
        <v>649.11</v>
      </c>
      <c r="U1643" t="n">
        <v>0.75</v>
      </c>
      <c r="V1643" t="n">
        <v>0.76</v>
      </c>
      <c r="W1643" t="n">
        <v>0.64</v>
      </c>
      <c r="X1643" t="n">
        <v>0.03</v>
      </c>
      <c r="Y1643" t="n">
        <v>1</v>
      </c>
      <c r="Z1643" t="n">
        <v>10</v>
      </c>
    </row>
    <row r="1644">
      <c r="A1644" t="n">
        <v>111</v>
      </c>
      <c r="B1644" t="n">
        <v>130</v>
      </c>
      <c r="C1644" t="inlineStr">
        <is>
          <t xml:space="preserve">CONCLUIDO	</t>
        </is>
      </c>
      <c r="D1644" t="n">
        <v>12.4649</v>
      </c>
      <c r="E1644" t="n">
        <v>8.02</v>
      </c>
      <c r="F1644" t="n">
        <v>5.07</v>
      </c>
      <c r="G1644" t="n">
        <v>101.42</v>
      </c>
      <c r="H1644" t="n">
        <v>1.67</v>
      </c>
      <c r="I1644" t="n">
        <v>3</v>
      </c>
      <c r="J1644" t="n">
        <v>307.51</v>
      </c>
      <c r="K1644" t="n">
        <v>59.19</v>
      </c>
      <c r="L1644" t="n">
        <v>28.75</v>
      </c>
      <c r="M1644" t="n">
        <v>1</v>
      </c>
      <c r="N1644" t="n">
        <v>89.56</v>
      </c>
      <c r="O1644" t="n">
        <v>38160.09</v>
      </c>
      <c r="P1644" t="n">
        <v>72.58</v>
      </c>
      <c r="Q1644" t="n">
        <v>202.82</v>
      </c>
      <c r="R1644" t="n">
        <v>18.6</v>
      </c>
      <c r="S1644" t="n">
        <v>13.89</v>
      </c>
      <c r="T1644" t="n">
        <v>682.62</v>
      </c>
      <c r="U1644" t="n">
        <v>0.75</v>
      </c>
      <c r="V1644" t="n">
        <v>0.76</v>
      </c>
      <c r="W1644" t="n">
        <v>0.64</v>
      </c>
      <c r="X1644" t="n">
        <v>0.03</v>
      </c>
      <c r="Y1644" t="n">
        <v>1</v>
      </c>
      <c r="Z1644" t="n">
        <v>10</v>
      </c>
    </row>
    <row r="1645">
      <c r="A1645" t="n">
        <v>112</v>
      </c>
      <c r="B1645" t="n">
        <v>130</v>
      </c>
      <c r="C1645" t="inlineStr">
        <is>
          <t xml:space="preserve">CONCLUIDO	</t>
        </is>
      </c>
      <c r="D1645" t="n">
        <v>12.4641</v>
      </c>
      <c r="E1645" t="n">
        <v>8.02</v>
      </c>
      <c r="F1645" t="n">
        <v>5.07</v>
      </c>
      <c r="G1645" t="n">
        <v>101.43</v>
      </c>
      <c r="H1645" t="n">
        <v>1.68</v>
      </c>
      <c r="I1645" t="n">
        <v>3</v>
      </c>
      <c r="J1645" t="n">
        <v>308.05</v>
      </c>
      <c r="K1645" t="n">
        <v>59.19</v>
      </c>
      <c r="L1645" t="n">
        <v>29</v>
      </c>
      <c r="M1645" t="n">
        <v>1</v>
      </c>
      <c r="N1645" t="n">
        <v>89.84999999999999</v>
      </c>
      <c r="O1645" t="n">
        <v>38226.72</v>
      </c>
      <c r="P1645" t="n">
        <v>72.63</v>
      </c>
      <c r="Q1645" t="n">
        <v>202.81</v>
      </c>
      <c r="R1645" t="n">
        <v>18.67</v>
      </c>
      <c r="S1645" t="n">
        <v>13.89</v>
      </c>
      <c r="T1645" t="n">
        <v>719.1799999999999</v>
      </c>
      <c r="U1645" t="n">
        <v>0.74</v>
      </c>
      <c r="V1645" t="n">
        <v>0.76</v>
      </c>
      <c r="W1645" t="n">
        <v>0.64</v>
      </c>
      <c r="X1645" t="n">
        <v>0.03</v>
      </c>
      <c r="Y1645" t="n">
        <v>1</v>
      </c>
      <c r="Z1645" t="n">
        <v>10</v>
      </c>
    </row>
    <row r="1646">
      <c r="A1646" t="n">
        <v>113</v>
      </c>
      <c r="B1646" t="n">
        <v>130</v>
      </c>
      <c r="C1646" t="inlineStr">
        <is>
          <t xml:space="preserve">CONCLUIDO	</t>
        </is>
      </c>
      <c r="D1646" t="n">
        <v>12.4606</v>
      </c>
      <c r="E1646" t="n">
        <v>8.029999999999999</v>
      </c>
      <c r="F1646" t="n">
        <v>5.07</v>
      </c>
      <c r="G1646" t="n">
        <v>101.47</v>
      </c>
      <c r="H1646" t="n">
        <v>1.69</v>
      </c>
      <c r="I1646" t="n">
        <v>3</v>
      </c>
      <c r="J1646" t="n">
        <v>308.59</v>
      </c>
      <c r="K1646" t="n">
        <v>59.19</v>
      </c>
      <c r="L1646" t="n">
        <v>29.25</v>
      </c>
      <c r="M1646" t="n">
        <v>1</v>
      </c>
      <c r="N1646" t="n">
        <v>90.14</v>
      </c>
      <c r="O1646" t="n">
        <v>38293.47</v>
      </c>
      <c r="P1646" t="n">
        <v>72.69</v>
      </c>
      <c r="Q1646" t="n">
        <v>202.81</v>
      </c>
      <c r="R1646" t="n">
        <v>18.73</v>
      </c>
      <c r="S1646" t="n">
        <v>13.89</v>
      </c>
      <c r="T1646" t="n">
        <v>749.33</v>
      </c>
      <c r="U1646" t="n">
        <v>0.74</v>
      </c>
      <c r="V1646" t="n">
        <v>0.76</v>
      </c>
      <c r="W1646" t="n">
        <v>0.64</v>
      </c>
      <c r="X1646" t="n">
        <v>0.04</v>
      </c>
      <c r="Y1646" t="n">
        <v>1</v>
      </c>
      <c r="Z1646" t="n">
        <v>10</v>
      </c>
    </row>
    <row r="1647">
      <c r="A1647" t="n">
        <v>114</v>
      </c>
      <c r="B1647" t="n">
        <v>130</v>
      </c>
      <c r="C1647" t="inlineStr">
        <is>
          <t xml:space="preserve">CONCLUIDO	</t>
        </is>
      </c>
      <c r="D1647" t="n">
        <v>12.4658</v>
      </c>
      <c r="E1647" t="n">
        <v>8.02</v>
      </c>
      <c r="F1647" t="n">
        <v>5.07</v>
      </c>
      <c r="G1647" t="n">
        <v>101.41</v>
      </c>
      <c r="H1647" t="n">
        <v>1.7</v>
      </c>
      <c r="I1647" t="n">
        <v>3</v>
      </c>
      <c r="J1647" t="n">
        <v>309.13</v>
      </c>
      <c r="K1647" t="n">
        <v>59.19</v>
      </c>
      <c r="L1647" t="n">
        <v>29.5</v>
      </c>
      <c r="M1647" t="n">
        <v>1</v>
      </c>
      <c r="N1647" t="n">
        <v>90.44</v>
      </c>
      <c r="O1647" t="n">
        <v>38360.36</v>
      </c>
      <c r="P1647" t="n">
        <v>72.67</v>
      </c>
      <c r="Q1647" t="n">
        <v>202.81</v>
      </c>
      <c r="R1647" t="n">
        <v>18.63</v>
      </c>
      <c r="S1647" t="n">
        <v>13.89</v>
      </c>
      <c r="T1647" t="n">
        <v>699.85</v>
      </c>
      <c r="U1647" t="n">
        <v>0.75</v>
      </c>
      <c r="V1647" t="n">
        <v>0.76</v>
      </c>
      <c r="W1647" t="n">
        <v>0.64</v>
      </c>
      <c r="X1647" t="n">
        <v>0.03</v>
      </c>
      <c r="Y1647" t="n">
        <v>1</v>
      </c>
      <c r="Z1647" t="n">
        <v>10</v>
      </c>
    </row>
    <row r="1648">
      <c r="A1648" t="n">
        <v>115</v>
      </c>
      <c r="B1648" t="n">
        <v>130</v>
      </c>
      <c r="C1648" t="inlineStr">
        <is>
          <t xml:space="preserve">CONCLUIDO	</t>
        </is>
      </c>
      <c r="D1648" t="n">
        <v>12.4645</v>
      </c>
      <c r="E1648" t="n">
        <v>8.02</v>
      </c>
      <c r="F1648" t="n">
        <v>5.07</v>
      </c>
      <c r="G1648" t="n">
        <v>101.42</v>
      </c>
      <c r="H1648" t="n">
        <v>1.71</v>
      </c>
      <c r="I1648" t="n">
        <v>3</v>
      </c>
      <c r="J1648" t="n">
        <v>309.67</v>
      </c>
      <c r="K1648" t="n">
        <v>59.19</v>
      </c>
      <c r="L1648" t="n">
        <v>29.75</v>
      </c>
      <c r="M1648" t="n">
        <v>1</v>
      </c>
      <c r="N1648" t="n">
        <v>90.73</v>
      </c>
      <c r="O1648" t="n">
        <v>38427.37</v>
      </c>
      <c r="P1648" t="n">
        <v>72.75</v>
      </c>
      <c r="Q1648" t="n">
        <v>202.81</v>
      </c>
      <c r="R1648" t="n">
        <v>18.57</v>
      </c>
      <c r="S1648" t="n">
        <v>13.89</v>
      </c>
      <c r="T1648" t="n">
        <v>671.86</v>
      </c>
      <c r="U1648" t="n">
        <v>0.75</v>
      </c>
      <c r="V1648" t="n">
        <v>0.76</v>
      </c>
      <c r="W1648" t="n">
        <v>0.64</v>
      </c>
      <c r="X1648" t="n">
        <v>0.03</v>
      </c>
      <c r="Y1648" t="n">
        <v>1</v>
      </c>
      <c r="Z1648" t="n">
        <v>10</v>
      </c>
    </row>
    <row r="1649">
      <c r="A1649" t="n">
        <v>116</v>
      </c>
      <c r="B1649" t="n">
        <v>130</v>
      </c>
      <c r="C1649" t="inlineStr">
        <is>
          <t xml:space="preserve">CONCLUIDO	</t>
        </is>
      </c>
      <c r="D1649" t="n">
        <v>12.4632</v>
      </c>
      <c r="E1649" t="n">
        <v>8.02</v>
      </c>
      <c r="F1649" t="n">
        <v>5.07</v>
      </c>
      <c r="G1649" t="n">
        <v>101.44</v>
      </c>
      <c r="H1649" t="n">
        <v>1.72</v>
      </c>
      <c r="I1649" t="n">
        <v>3</v>
      </c>
      <c r="J1649" t="n">
        <v>310.22</v>
      </c>
      <c r="K1649" t="n">
        <v>59.19</v>
      </c>
      <c r="L1649" t="n">
        <v>30</v>
      </c>
      <c r="M1649" t="n">
        <v>1</v>
      </c>
      <c r="N1649" t="n">
        <v>91.02</v>
      </c>
      <c r="O1649" t="n">
        <v>38494.52</v>
      </c>
      <c r="P1649" t="n">
        <v>72.77</v>
      </c>
      <c r="Q1649" t="n">
        <v>202.81</v>
      </c>
      <c r="R1649" t="n">
        <v>18.65</v>
      </c>
      <c r="S1649" t="n">
        <v>13.89</v>
      </c>
      <c r="T1649" t="n">
        <v>711.53</v>
      </c>
      <c r="U1649" t="n">
        <v>0.74</v>
      </c>
      <c r="V1649" t="n">
        <v>0.76</v>
      </c>
      <c r="W1649" t="n">
        <v>0.64</v>
      </c>
      <c r="X1649" t="n">
        <v>0.03</v>
      </c>
      <c r="Y1649" t="n">
        <v>1</v>
      </c>
      <c r="Z1649" t="n">
        <v>10</v>
      </c>
    </row>
    <row r="1650">
      <c r="A1650" t="n">
        <v>117</v>
      </c>
      <c r="B1650" t="n">
        <v>130</v>
      </c>
      <c r="C1650" t="inlineStr">
        <is>
          <t xml:space="preserve">CONCLUIDO	</t>
        </is>
      </c>
      <c r="D1650" t="n">
        <v>12.4611</v>
      </c>
      <c r="E1650" t="n">
        <v>8.02</v>
      </c>
      <c r="F1650" t="n">
        <v>5.07</v>
      </c>
      <c r="G1650" t="n">
        <v>101.47</v>
      </c>
      <c r="H1650" t="n">
        <v>1.73</v>
      </c>
      <c r="I1650" t="n">
        <v>3</v>
      </c>
      <c r="J1650" t="n">
        <v>310.76</v>
      </c>
      <c r="K1650" t="n">
        <v>59.19</v>
      </c>
      <c r="L1650" t="n">
        <v>30.25</v>
      </c>
      <c r="M1650" t="n">
        <v>1</v>
      </c>
      <c r="N1650" t="n">
        <v>91.31999999999999</v>
      </c>
      <c r="O1650" t="n">
        <v>38561.79</v>
      </c>
      <c r="P1650" t="n">
        <v>72.81</v>
      </c>
      <c r="Q1650" t="n">
        <v>202.81</v>
      </c>
      <c r="R1650" t="n">
        <v>18.68</v>
      </c>
      <c r="S1650" t="n">
        <v>13.89</v>
      </c>
      <c r="T1650" t="n">
        <v>726.11</v>
      </c>
      <c r="U1650" t="n">
        <v>0.74</v>
      </c>
      <c r="V1650" t="n">
        <v>0.76</v>
      </c>
      <c r="W1650" t="n">
        <v>0.64</v>
      </c>
      <c r="X1650" t="n">
        <v>0.04</v>
      </c>
      <c r="Y1650" t="n">
        <v>1</v>
      </c>
      <c r="Z1650" t="n">
        <v>10</v>
      </c>
    </row>
    <row r="1651">
      <c r="A1651" t="n">
        <v>118</v>
      </c>
      <c r="B1651" t="n">
        <v>130</v>
      </c>
      <c r="C1651" t="inlineStr">
        <is>
          <t xml:space="preserve">CONCLUIDO	</t>
        </is>
      </c>
      <c r="D1651" t="n">
        <v>12.468</v>
      </c>
      <c r="E1651" t="n">
        <v>8.02</v>
      </c>
      <c r="F1651" t="n">
        <v>5.07</v>
      </c>
      <c r="G1651" t="n">
        <v>101.38</v>
      </c>
      <c r="H1651" t="n">
        <v>1.75</v>
      </c>
      <c r="I1651" t="n">
        <v>3</v>
      </c>
      <c r="J1651" t="n">
        <v>311.31</v>
      </c>
      <c r="K1651" t="n">
        <v>59.19</v>
      </c>
      <c r="L1651" t="n">
        <v>30.5</v>
      </c>
      <c r="M1651" t="n">
        <v>1</v>
      </c>
      <c r="N1651" t="n">
        <v>91.62</v>
      </c>
      <c r="O1651" t="n">
        <v>38629.19</v>
      </c>
      <c r="P1651" t="n">
        <v>72.72</v>
      </c>
      <c r="Q1651" t="n">
        <v>202.81</v>
      </c>
      <c r="R1651" t="n">
        <v>18.61</v>
      </c>
      <c r="S1651" t="n">
        <v>13.89</v>
      </c>
      <c r="T1651" t="n">
        <v>688.75</v>
      </c>
      <c r="U1651" t="n">
        <v>0.75</v>
      </c>
      <c r="V1651" t="n">
        <v>0.76</v>
      </c>
      <c r="W1651" t="n">
        <v>0.64</v>
      </c>
      <c r="X1651" t="n">
        <v>0.03</v>
      </c>
      <c r="Y1651" t="n">
        <v>1</v>
      </c>
      <c r="Z1651" t="n">
        <v>10</v>
      </c>
    </row>
    <row r="1652">
      <c r="A1652" t="n">
        <v>119</v>
      </c>
      <c r="B1652" t="n">
        <v>130</v>
      </c>
      <c r="C1652" t="inlineStr">
        <is>
          <t xml:space="preserve">CONCLUIDO	</t>
        </is>
      </c>
      <c r="D1652" t="n">
        <v>12.4632</v>
      </c>
      <c r="E1652" t="n">
        <v>8.02</v>
      </c>
      <c r="F1652" t="n">
        <v>5.07</v>
      </c>
      <c r="G1652" t="n">
        <v>101.44</v>
      </c>
      <c r="H1652" t="n">
        <v>1.76</v>
      </c>
      <c r="I1652" t="n">
        <v>3</v>
      </c>
      <c r="J1652" t="n">
        <v>311.86</v>
      </c>
      <c r="K1652" t="n">
        <v>59.19</v>
      </c>
      <c r="L1652" t="n">
        <v>30.75</v>
      </c>
      <c r="M1652" t="n">
        <v>0</v>
      </c>
      <c r="N1652" t="n">
        <v>91.91</v>
      </c>
      <c r="O1652" t="n">
        <v>38696.85</v>
      </c>
      <c r="P1652" t="n">
        <v>72.84</v>
      </c>
      <c r="Q1652" t="n">
        <v>202.81</v>
      </c>
      <c r="R1652" t="n">
        <v>18.58</v>
      </c>
      <c r="S1652" t="n">
        <v>13.89</v>
      </c>
      <c r="T1652" t="n">
        <v>674.14</v>
      </c>
      <c r="U1652" t="n">
        <v>0.75</v>
      </c>
      <c r="V1652" t="n">
        <v>0.76</v>
      </c>
      <c r="W1652" t="n">
        <v>0.64</v>
      </c>
      <c r="X1652" t="n">
        <v>0.03</v>
      </c>
      <c r="Y1652" t="n">
        <v>1</v>
      </c>
      <c r="Z1652" t="n">
        <v>10</v>
      </c>
    </row>
    <row r="1653">
      <c r="A1653" t="n">
        <v>0</v>
      </c>
      <c r="B1653" t="n">
        <v>75</v>
      </c>
      <c r="C1653" t="inlineStr">
        <is>
          <t xml:space="preserve">CONCLUIDO	</t>
        </is>
      </c>
      <c r="D1653" t="n">
        <v>9.995799999999999</v>
      </c>
      <c r="E1653" t="n">
        <v>10</v>
      </c>
      <c r="F1653" t="n">
        <v>6.11</v>
      </c>
      <c r="G1653" t="n">
        <v>6.92</v>
      </c>
      <c r="H1653" t="n">
        <v>0.12</v>
      </c>
      <c r="I1653" t="n">
        <v>53</v>
      </c>
      <c r="J1653" t="n">
        <v>150.44</v>
      </c>
      <c r="K1653" t="n">
        <v>49.1</v>
      </c>
      <c r="L1653" t="n">
        <v>1</v>
      </c>
      <c r="M1653" t="n">
        <v>51</v>
      </c>
      <c r="N1653" t="n">
        <v>25.34</v>
      </c>
      <c r="O1653" t="n">
        <v>18787.76</v>
      </c>
      <c r="P1653" t="n">
        <v>71.69</v>
      </c>
      <c r="Q1653" t="n">
        <v>202.99</v>
      </c>
      <c r="R1653" t="n">
        <v>51</v>
      </c>
      <c r="S1653" t="n">
        <v>13.89</v>
      </c>
      <c r="T1653" t="n">
        <v>16636.26</v>
      </c>
      <c r="U1653" t="n">
        <v>0.27</v>
      </c>
      <c r="V1653" t="n">
        <v>0.63</v>
      </c>
      <c r="W1653" t="n">
        <v>0.72</v>
      </c>
      <c r="X1653" t="n">
        <v>1.07</v>
      </c>
      <c r="Y1653" t="n">
        <v>1</v>
      </c>
      <c r="Z1653" t="n">
        <v>10</v>
      </c>
    </row>
    <row r="1654">
      <c r="A1654" t="n">
        <v>1</v>
      </c>
      <c r="B1654" t="n">
        <v>75</v>
      </c>
      <c r="C1654" t="inlineStr">
        <is>
          <t xml:space="preserve">CONCLUIDO	</t>
        </is>
      </c>
      <c r="D1654" t="n">
        <v>10.6585</v>
      </c>
      <c r="E1654" t="n">
        <v>9.380000000000001</v>
      </c>
      <c r="F1654" t="n">
        <v>5.85</v>
      </c>
      <c r="G1654" t="n">
        <v>8.57</v>
      </c>
      <c r="H1654" t="n">
        <v>0.15</v>
      </c>
      <c r="I1654" t="n">
        <v>41</v>
      </c>
      <c r="J1654" t="n">
        <v>150.78</v>
      </c>
      <c r="K1654" t="n">
        <v>49.1</v>
      </c>
      <c r="L1654" t="n">
        <v>1.25</v>
      </c>
      <c r="M1654" t="n">
        <v>39</v>
      </c>
      <c r="N1654" t="n">
        <v>25.44</v>
      </c>
      <c r="O1654" t="n">
        <v>18830.65</v>
      </c>
      <c r="P1654" t="n">
        <v>68.45</v>
      </c>
      <c r="Q1654" t="n">
        <v>202.91</v>
      </c>
      <c r="R1654" t="n">
        <v>43.17</v>
      </c>
      <c r="S1654" t="n">
        <v>13.89</v>
      </c>
      <c r="T1654" t="n">
        <v>12777.8</v>
      </c>
      <c r="U1654" t="n">
        <v>0.32</v>
      </c>
      <c r="V1654" t="n">
        <v>0.66</v>
      </c>
      <c r="W1654" t="n">
        <v>0.7</v>
      </c>
      <c r="X1654" t="n">
        <v>0.8100000000000001</v>
      </c>
      <c r="Y1654" t="n">
        <v>1</v>
      </c>
      <c r="Z1654" t="n">
        <v>10</v>
      </c>
    </row>
    <row r="1655">
      <c r="A1655" t="n">
        <v>2</v>
      </c>
      <c r="B1655" t="n">
        <v>75</v>
      </c>
      <c r="C1655" t="inlineStr">
        <is>
          <t xml:space="preserve">CONCLUIDO	</t>
        </is>
      </c>
      <c r="D1655" t="n">
        <v>11.1555</v>
      </c>
      <c r="E1655" t="n">
        <v>8.960000000000001</v>
      </c>
      <c r="F1655" t="n">
        <v>5.68</v>
      </c>
      <c r="G1655" t="n">
        <v>10.33</v>
      </c>
      <c r="H1655" t="n">
        <v>0.18</v>
      </c>
      <c r="I1655" t="n">
        <v>33</v>
      </c>
      <c r="J1655" t="n">
        <v>151.13</v>
      </c>
      <c r="K1655" t="n">
        <v>49.1</v>
      </c>
      <c r="L1655" t="n">
        <v>1.5</v>
      </c>
      <c r="M1655" t="n">
        <v>31</v>
      </c>
      <c r="N1655" t="n">
        <v>25.54</v>
      </c>
      <c r="O1655" t="n">
        <v>18873.58</v>
      </c>
      <c r="P1655" t="n">
        <v>66.23</v>
      </c>
      <c r="Q1655" t="n">
        <v>202.85</v>
      </c>
      <c r="R1655" t="n">
        <v>37.7</v>
      </c>
      <c r="S1655" t="n">
        <v>13.89</v>
      </c>
      <c r="T1655" t="n">
        <v>10085.18</v>
      </c>
      <c r="U1655" t="n">
        <v>0.37</v>
      </c>
      <c r="V1655" t="n">
        <v>0.68</v>
      </c>
      <c r="W1655" t="n">
        <v>0.6899999999999999</v>
      </c>
      <c r="X1655" t="n">
        <v>0.64</v>
      </c>
      <c r="Y1655" t="n">
        <v>1</v>
      </c>
      <c r="Z1655" t="n">
        <v>10</v>
      </c>
    </row>
    <row r="1656">
      <c r="A1656" t="n">
        <v>3</v>
      </c>
      <c r="B1656" t="n">
        <v>75</v>
      </c>
      <c r="C1656" t="inlineStr">
        <is>
          <t xml:space="preserve">CONCLUIDO	</t>
        </is>
      </c>
      <c r="D1656" t="n">
        <v>11.4675</v>
      </c>
      <c r="E1656" t="n">
        <v>8.720000000000001</v>
      </c>
      <c r="F1656" t="n">
        <v>5.59</v>
      </c>
      <c r="G1656" t="n">
        <v>11.97</v>
      </c>
      <c r="H1656" t="n">
        <v>0.2</v>
      </c>
      <c r="I1656" t="n">
        <v>28</v>
      </c>
      <c r="J1656" t="n">
        <v>151.48</v>
      </c>
      <c r="K1656" t="n">
        <v>49.1</v>
      </c>
      <c r="L1656" t="n">
        <v>1.75</v>
      </c>
      <c r="M1656" t="n">
        <v>26</v>
      </c>
      <c r="N1656" t="n">
        <v>25.64</v>
      </c>
      <c r="O1656" t="n">
        <v>18916.54</v>
      </c>
      <c r="P1656" t="n">
        <v>64.81</v>
      </c>
      <c r="Q1656" t="n">
        <v>202.81</v>
      </c>
      <c r="R1656" t="n">
        <v>34.92</v>
      </c>
      <c r="S1656" t="n">
        <v>13.89</v>
      </c>
      <c r="T1656" t="n">
        <v>8718.5</v>
      </c>
      <c r="U1656" t="n">
        <v>0.4</v>
      </c>
      <c r="V1656" t="n">
        <v>0.6899999999999999</v>
      </c>
      <c r="W1656" t="n">
        <v>0.68</v>
      </c>
      <c r="X1656" t="n">
        <v>0.55</v>
      </c>
      <c r="Y1656" t="n">
        <v>1</v>
      </c>
      <c r="Z1656" t="n">
        <v>10</v>
      </c>
    </row>
    <row r="1657">
      <c r="A1657" t="n">
        <v>4</v>
      </c>
      <c r="B1657" t="n">
        <v>75</v>
      </c>
      <c r="C1657" t="inlineStr">
        <is>
          <t xml:space="preserve">CONCLUIDO	</t>
        </is>
      </c>
      <c r="D1657" t="n">
        <v>11.7574</v>
      </c>
      <c r="E1657" t="n">
        <v>8.51</v>
      </c>
      <c r="F1657" t="n">
        <v>5.5</v>
      </c>
      <c r="G1657" t="n">
        <v>13.74</v>
      </c>
      <c r="H1657" t="n">
        <v>0.23</v>
      </c>
      <c r="I1657" t="n">
        <v>24</v>
      </c>
      <c r="J1657" t="n">
        <v>151.83</v>
      </c>
      <c r="K1657" t="n">
        <v>49.1</v>
      </c>
      <c r="L1657" t="n">
        <v>2</v>
      </c>
      <c r="M1657" t="n">
        <v>22</v>
      </c>
      <c r="N1657" t="n">
        <v>25.73</v>
      </c>
      <c r="O1657" t="n">
        <v>18959.54</v>
      </c>
      <c r="P1657" t="n">
        <v>63.47</v>
      </c>
      <c r="Q1657" t="n">
        <v>202.91</v>
      </c>
      <c r="R1657" t="n">
        <v>31.68</v>
      </c>
      <c r="S1657" t="n">
        <v>13.89</v>
      </c>
      <c r="T1657" t="n">
        <v>7118.91</v>
      </c>
      <c r="U1657" t="n">
        <v>0.44</v>
      </c>
      <c r="V1657" t="n">
        <v>0.7</v>
      </c>
      <c r="W1657" t="n">
        <v>0.68</v>
      </c>
      <c r="X1657" t="n">
        <v>0.46</v>
      </c>
      <c r="Y1657" t="n">
        <v>1</v>
      </c>
      <c r="Z1657" t="n">
        <v>10</v>
      </c>
    </row>
    <row r="1658">
      <c r="A1658" t="n">
        <v>5</v>
      </c>
      <c r="B1658" t="n">
        <v>75</v>
      </c>
      <c r="C1658" t="inlineStr">
        <is>
          <t xml:space="preserve">CONCLUIDO	</t>
        </is>
      </c>
      <c r="D1658" t="n">
        <v>11.862</v>
      </c>
      <c r="E1658" t="n">
        <v>8.43</v>
      </c>
      <c r="F1658" t="n">
        <v>5.48</v>
      </c>
      <c r="G1658" t="n">
        <v>14.95</v>
      </c>
      <c r="H1658" t="n">
        <v>0.26</v>
      </c>
      <c r="I1658" t="n">
        <v>22</v>
      </c>
      <c r="J1658" t="n">
        <v>152.18</v>
      </c>
      <c r="K1658" t="n">
        <v>49.1</v>
      </c>
      <c r="L1658" t="n">
        <v>2.25</v>
      </c>
      <c r="M1658" t="n">
        <v>20</v>
      </c>
      <c r="N1658" t="n">
        <v>25.83</v>
      </c>
      <c r="O1658" t="n">
        <v>19002.56</v>
      </c>
      <c r="P1658" t="n">
        <v>63.23</v>
      </c>
      <c r="Q1658" t="n">
        <v>202.82</v>
      </c>
      <c r="R1658" t="n">
        <v>31.59</v>
      </c>
      <c r="S1658" t="n">
        <v>13.89</v>
      </c>
      <c r="T1658" t="n">
        <v>7085.02</v>
      </c>
      <c r="U1658" t="n">
        <v>0.44</v>
      </c>
      <c r="V1658" t="n">
        <v>0.71</v>
      </c>
      <c r="W1658" t="n">
        <v>0.67</v>
      </c>
      <c r="X1658" t="n">
        <v>0.44</v>
      </c>
      <c r="Y1658" t="n">
        <v>1</v>
      </c>
      <c r="Z1658" t="n">
        <v>10</v>
      </c>
    </row>
    <row r="1659">
      <c r="A1659" t="n">
        <v>6</v>
      </c>
      <c r="B1659" t="n">
        <v>75</v>
      </c>
      <c r="C1659" t="inlineStr">
        <is>
          <t xml:space="preserve">CONCLUIDO	</t>
        </is>
      </c>
      <c r="D1659" t="n">
        <v>12.1074</v>
      </c>
      <c r="E1659" t="n">
        <v>8.26</v>
      </c>
      <c r="F1659" t="n">
        <v>5.4</v>
      </c>
      <c r="G1659" t="n">
        <v>17.06</v>
      </c>
      <c r="H1659" t="n">
        <v>0.29</v>
      </c>
      <c r="I1659" t="n">
        <v>19</v>
      </c>
      <c r="J1659" t="n">
        <v>152.53</v>
      </c>
      <c r="K1659" t="n">
        <v>49.1</v>
      </c>
      <c r="L1659" t="n">
        <v>2.5</v>
      </c>
      <c r="M1659" t="n">
        <v>17</v>
      </c>
      <c r="N1659" t="n">
        <v>25.93</v>
      </c>
      <c r="O1659" t="n">
        <v>19045.63</v>
      </c>
      <c r="P1659" t="n">
        <v>61.97</v>
      </c>
      <c r="Q1659" t="n">
        <v>202.82</v>
      </c>
      <c r="R1659" t="n">
        <v>28.96</v>
      </c>
      <c r="S1659" t="n">
        <v>13.89</v>
      </c>
      <c r="T1659" t="n">
        <v>5783.97</v>
      </c>
      <c r="U1659" t="n">
        <v>0.48</v>
      </c>
      <c r="V1659" t="n">
        <v>0.72</v>
      </c>
      <c r="W1659" t="n">
        <v>0.67</v>
      </c>
      <c r="X1659" t="n">
        <v>0.36</v>
      </c>
      <c r="Y1659" t="n">
        <v>1</v>
      </c>
      <c r="Z1659" t="n">
        <v>10</v>
      </c>
    </row>
    <row r="1660">
      <c r="A1660" t="n">
        <v>7</v>
      </c>
      <c r="B1660" t="n">
        <v>75</v>
      </c>
      <c r="C1660" t="inlineStr">
        <is>
          <t xml:space="preserve">CONCLUIDO	</t>
        </is>
      </c>
      <c r="D1660" t="n">
        <v>12.2787</v>
      </c>
      <c r="E1660" t="n">
        <v>8.140000000000001</v>
      </c>
      <c r="F1660" t="n">
        <v>5.35</v>
      </c>
      <c r="G1660" t="n">
        <v>18.88</v>
      </c>
      <c r="H1660" t="n">
        <v>0.32</v>
      </c>
      <c r="I1660" t="n">
        <v>17</v>
      </c>
      <c r="J1660" t="n">
        <v>152.88</v>
      </c>
      <c r="K1660" t="n">
        <v>49.1</v>
      </c>
      <c r="L1660" t="n">
        <v>2.75</v>
      </c>
      <c r="M1660" t="n">
        <v>15</v>
      </c>
      <c r="N1660" t="n">
        <v>26.03</v>
      </c>
      <c r="O1660" t="n">
        <v>19088.72</v>
      </c>
      <c r="P1660" t="n">
        <v>60.97</v>
      </c>
      <c r="Q1660" t="n">
        <v>202.83</v>
      </c>
      <c r="R1660" t="n">
        <v>27.22</v>
      </c>
      <c r="S1660" t="n">
        <v>13.89</v>
      </c>
      <c r="T1660" t="n">
        <v>4923.09</v>
      </c>
      <c r="U1660" t="n">
        <v>0.51</v>
      </c>
      <c r="V1660" t="n">
        <v>0.72</v>
      </c>
      <c r="W1660" t="n">
        <v>0.67</v>
      </c>
      <c r="X1660" t="n">
        <v>0.31</v>
      </c>
      <c r="Y1660" t="n">
        <v>1</v>
      </c>
      <c r="Z1660" t="n">
        <v>10</v>
      </c>
    </row>
    <row r="1661">
      <c r="A1661" t="n">
        <v>8</v>
      </c>
      <c r="B1661" t="n">
        <v>75</v>
      </c>
      <c r="C1661" t="inlineStr">
        <is>
          <t xml:space="preserve">CONCLUIDO	</t>
        </is>
      </c>
      <c r="D1661" t="n">
        <v>12.3393</v>
      </c>
      <c r="E1661" t="n">
        <v>8.1</v>
      </c>
      <c r="F1661" t="n">
        <v>5.34</v>
      </c>
      <c r="G1661" t="n">
        <v>20.02</v>
      </c>
      <c r="H1661" t="n">
        <v>0.35</v>
      </c>
      <c r="I1661" t="n">
        <v>16</v>
      </c>
      <c r="J1661" t="n">
        <v>153.23</v>
      </c>
      <c r="K1661" t="n">
        <v>49.1</v>
      </c>
      <c r="L1661" t="n">
        <v>3</v>
      </c>
      <c r="M1661" t="n">
        <v>14</v>
      </c>
      <c r="N1661" t="n">
        <v>26.13</v>
      </c>
      <c r="O1661" t="n">
        <v>19131.85</v>
      </c>
      <c r="P1661" t="n">
        <v>60.72</v>
      </c>
      <c r="Q1661" t="n">
        <v>202.82</v>
      </c>
      <c r="R1661" t="n">
        <v>27.1</v>
      </c>
      <c r="S1661" t="n">
        <v>13.89</v>
      </c>
      <c r="T1661" t="n">
        <v>4871.83</v>
      </c>
      <c r="U1661" t="n">
        <v>0.51</v>
      </c>
      <c r="V1661" t="n">
        <v>0.72</v>
      </c>
      <c r="W1661" t="n">
        <v>0.66</v>
      </c>
      <c r="X1661" t="n">
        <v>0.3</v>
      </c>
      <c r="Y1661" t="n">
        <v>1</v>
      </c>
      <c r="Z1661" t="n">
        <v>10</v>
      </c>
    </row>
    <row r="1662">
      <c r="A1662" t="n">
        <v>9</v>
      </c>
      <c r="B1662" t="n">
        <v>75</v>
      </c>
      <c r="C1662" t="inlineStr">
        <is>
          <t xml:space="preserve">CONCLUIDO	</t>
        </is>
      </c>
      <c r="D1662" t="n">
        <v>12.4018</v>
      </c>
      <c r="E1662" t="n">
        <v>8.06</v>
      </c>
      <c r="F1662" t="n">
        <v>5.33</v>
      </c>
      <c r="G1662" t="n">
        <v>21.31</v>
      </c>
      <c r="H1662" t="n">
        <v>0.37</v>
      </c>
      <c r="I1662" t="n">
        <v>15</v>
      </c>
      <c r="J1662" t="n">
        <v>153.58</v>
      </c>
      <c r="K1662" t="n">
        <v>49.1</v>
      </c>
      <c r="L1662" t="n">
        <v>3.25</v>
      </c>
      <c r="M1662" t="n">
        <v>13</v>
      </c>
      <c r="N1662" t="n">
        <v>26.23</v>
      </c>
      <c r="O1662" t="n">
        <v>19175.02</v>
      </c>
      <c r="P1662" t="n">
        <v>60.35</v>
      </c>
      <c r="Q1662" t="n">
        <v>202.83</v>
      </c>
      <c r="R1662" t="n">
        <v>26.75</v>
      </c>
      <c r="S1662" t="n">
        <v>13.89</v>
      </c>
      <c r="T1662" t="n">
        <v>4701.41</v>
      </c>
      <c r="U1662" t="n">
        <v>0.52</v>
      </c>
      <c r="V1662" t="n">
        <v>0.73</v>
      </c>
      <c r="W1662" t="n">
        <v>0.66</v>
      </c>
      <c r="X1662" t="n">
        <v>0.29</v>
      </c>
      <c r="Y1662" t="n">
        <v>1</v>
      </c>
      <c r="Z1662" t="n">
        <v>10</v>
      </c>
    </row>
    <row r="1663">
      <c r="A1663" t="n">
        <v>10</v>
      </c>
      <c r="B1663" t="n">
        <v>75</v>
      </c>
      <c r="C1663" t="inlineStr">
        <is>
          <t xml:space="preserve">CONCLUIDO	</t>
        </is>
      </c>
      <c r="D1663" t="n">
        <v>12.487</v>
      </c>
      <c r="E1663" t="n">
        <v>8.01</v>
      </c>
      <c r="F1663" t="n">
        <v>5.3</v>
      </c>
      <c r="G1663" t="n">
        <v>22.73</v>
      </c>
      <c r="H1663" t="n">
        <v>0.4</v>
      </c>
      <c r="I1663" t="n">
        <v>14</v>
      </c>
      <c r="J1663" t="n">
        <v>153.93</v>
      </c>
      <c r="K1663" t="n">
        <v>49.1</v>
      </c>
      <c r="L1663" t="n">
        <v>3.5</v>
      </c>
      <c r="M1663" t="n">
        <v>12</v>
      </c>
      <c r="N1663" t="n">
        <v>26.33</v>
      </c>
      <c r="O1663" t="n">
        <v>19218.22</v>
      </c>
      <c r="P1663" t="n">
        <v>59.95</v>
      </c>
      <c r="Q1663" t="n">
        <v>202.83</v>
      </c>
      <c r="R1663" t="n">
        <v>25.84</v>
      </c>
      <c r="S1663" t="n">
        <v>13.89</v>
      </c>
      <c r="T1663" t="n">
        <v>4252.01</v>
      </c>
      <c r="U1663" t="n">
        <v>0.54</v>
      </c>
      <c r="V1663" t="n">
        <v>0.73</v>
      </c>
      <c r="W1663" t="n">
        <v>0.66</v>
      </c>
      <c r="X1663" t="n">
        <v>0.27</v>
      </c>
      <c r="Y1663" t="n">
        <v>1</v>
      </c>
      <c r="Z1663" t="n">
        <v>10</v>
      </c>
    </row>
    <row r="1664">
      <c r="A1664" t="n">
        <v>11</v>
      </c>
      <c r="B1664" t="n">
        <v>75</v>
      </c>
      <c r="C1664" t="inlineStr">
        <is>
          <t xml:space="preserve">CONCLUIDO	</t>
        </is>
      </c>
      <c r="D1664" t="n">
        <v>12.5817</v>
      </c>
      <c r="E1664" t="n">
        <v>7.95</v>
      </c>
      <c r="F1664" t="n">
        <v>5.27</v>
      </c>
      <c r="G1664" t="n">
        <v>24.34</v>
      </c>
      <c r="H1664" t="n">
        <v>0.43</v>
      </c>
      <c r="I1664" t="n">
        <v>13</v>
      </c>
      <c r="J1664" t="n">
        <v>154.28</v>
      </c>
      <c r="K1664" t="n">
        <v>49.1</v>
      </c>
      <c r="L1664" t="n">
        <v>3.75</v>
      </c>
      <c r="M1664" t="n">
        <v>11</v>
      </c>
      <c r="N1664" t="n">
        <v>26.43</v>
      </c>
      <c r="O1664" t="n">
        <v>19261.45</v>
      </c>
      <c r="P1664" t="n">
        <v>59.33</v>
      </c>
      <c r="Q1664" t="n">
        <v>202.81</v>
      </c>
      <c r="R1664" t="n">
        <v>24.95</v>
      </c>
      <c r="S1664" t="n">
        <v>13.89</v>
      </c>
      <c r="T1664" t="n">
        <v>3810.83</v>
      </c>
      <c r="U1664" t="n">
        <v>0.5600000000000001</v>
      </c>
      <c r="V1664" t="n">
        <v>0.73</v>
      </c>
      <c r="W1664" t="n">
        <v>0.66</v>
      </c>
      <c r="X1664" t="n">
        <v>0.24</v>
      </c>
      <c r="Y1664" t="n">
        <v>1</v>
      </c>
      <c r="Z1664" t="n">
        <v>10</v>
      </c>
    </row>
    <row r="1665">
      <c r="A1665" t="n">
        <v>12</v>
      </c>
      <c r="B1665" t="n">
        <v>75</v>
      </c>
      <c r="C1665" t="inlineStr">
        <is>
          <t xml:space="preserve">CONCLUIDO	</t>
        </is>
      </c>
      <c r="D1665" t="n">
        <v>12.6573</v>
      </c>
      <c r="E1665" t="n">
        <v>7.9</v>
      </c>
      <c r="F1665" t="n">
        <v>5.26</v>
      </c>
      <c r="G1665" t="n">
        <v>26.29</v>
      </c>
      <c r="H1665" t="n">
        <v>0.46</v>
      </c>
      <c r="I1665" t="n">
        <v>12</v>
      </c>
      <c r="J1665" t="n">
        <v>154.63</v>
      </c>
      <c r="K1665" t="n">
        <v>49.1</v>
      </c>
      <c r="L1665" t="n">
        <v>4</v>
      </c>
      <c r="M1665" t="n">
        <v>10</v>
      </c>
      <c r="N1665" t="n">
        <v>26.53</v>
      </c>
      <c r="O1665" t="n">
        <v>19304.72</v>
      </c>
      <c r="P1665" t="n">
        <v>59.01</v>
      </c>
      <c r="Q1665" t="n">
        <v>202.81</v>
      </c>
      <c r="R1665" t="n">
        <v>24.48</v>
      </c>
      <c r="S1665" t="n">
        <v>13.89</v>
      </c>
      <c r="T1665" t="n">
        <v>3577.94</v>
      </c>
      <c r="U1665" t="n">
        <v>0.57</v>
      </c>
      <c r="V1665" t="n">
        <v>0.74</v>
      </c>
      <c r="W1665" t="n">
        <v>0.66</v>
      </c>
      <c r="X1665" t="n">
        <v>0.22</v>
      </c>
      <c r="Y1665" t="n">
        <v>1</v>
      </c>
      <c r="Z1665" t="n">
        <v>10</v>
      </c>
    </row>
    <row r="1666">
      <c r="A1666" t="n">
        <v>13</v>
      </c>
      <c r="B1666" t="n">
        <v>75</v>
      </c>
      <c r="C1666" t="inlineStr">
        <is>
          <t xml:space="preserve">CONCLUIDO	</t>
        </is>
      </c>
      <c r="D1666" t="n">
        <v>12.7339</v>
      </c>
      <c r="E1666" t="n">
        <v>7.85</v>
      </c>
      <c r="F1666" t="n">
        <v>5.24</v>
      </c>
      <c r="G1666" t="n">
        <v>28.58</v>
      </c>
      <c r="H1666" t="n">
        <v>0.49</v>
      </c>
      <c r="I1666" t="n">
        <v>11</v>
      </c>
      <c r="J1666" t="n">
        <v>154.98</v>
      </c>
      <c r="K1666" t="n">
        <v>49.1</v>
      </c>
      <c r="L1666" t="n">
        <v>4.25</v>
      </c>
      <c r="M1666" t="n">
        <v>9</v>
      </c>
      <c r="N1666" t="n">
        <v>26.63</v>
      </c>
      <c r="O1666" t="n">
        <v>19348.03</v>
      </c>
      <c r="P1666" t="n">
        <v>58.42</v>
      </c>
      <c r="Q1666" t="n">
        <v>202.81</v>
      </c>
      <c r="R1666" t="n">
        <v>23.97</v>
      </c>
      <c r="S1666" t="n">
        <v>13.89</v>
      </c>
      <c r="T1666" t="n">
        <v>3332.02</v>
      </c>
      <c r="U1666" t="n">
        <v>0.58</v>
      </c>
      <c r="V1666" t="n">
        <v>0.74</v>
      </c>
      <c r="W1666" t="n">
        <v>0.65</v>
      </c>
      <c r="X1666" t="n">
        <v>0.2</v>
      </c>
      <c r="Y1666" t="n">
        <v>1</v>
      </c>
      <c r="Z1666" t="n">
        <v>10</v>
      </c>
    </row>
    <row r="1667">
      <c r="A1667" t="n">
        <v>14</v>
      </c>
      <c r="B1667" t="n">
        <v>75</v>
      </c>
      <c r="C1667" t="inlineStr">
        <is>
          <t xml:space="preserve">CONCLUIDO	</t>
        </is>
      </c>
      <c r="D1667" t="n">
        <v>12.7452</v>
      </c>
      <c r="E1667" t="n">
        <v>7.85</v>
      </c>
      <c r="F1667" t="n">
        <v>5.23</v>
      </c>
      <c r="G1667" t="n">
        <v>28.55</v>
      </c>
      <c r="H1667" t="n">
        <v>0.51</v>
      </c>
      <c r="I1667" t="n">
        <v>11</v>
      </c>
      <c r="J1667" t="n">
        <v>155.33</v>
      </c>
      <c r="K1667" t="n">
        <v>49.1</v>
      </c>
      <c r="L1667" t="n">
        <v>4.5</v>
      </c>
      <c r="M1667" t="n">
        <v>9</v>
      </c>
      <c r="N1667" t="n">
        <v>26.74</v>
      </c>
      <c r="O1667" t="n">
        <v>19391.36</v>
      </c>
      <c r="P1667" t="n">
        <v>58.18</v>
      </c>
      <c r="Q1667" t="n">
        <v>202.86</v>
      </c>
      <c r="R1667" t="n">
        <v>23.83</v>
      </c>
      <c r="S1667" t="n">
        <v>13.89</v>
      </c>
      <c r="T1667" t="n">
        <v>3258.27</v>
      </c>
      <c r="U1667" t="n">
        <v>0.58</v>
      </c>
      <c r="V1667" t="n">
        <v>0.74</v>
      </c>
      <c r="W1667" t="n">
        <v>0.65</v>
      </c>
      <c r="X1667" t="n">
        <v>0.2</v>
      </c>
      <c r="Y1667" t="n">
        <v>1</v>
      </c>
      <c r="Z1667" t="n">
        <v>10</v>
      </c>
    </row>
    <row r="1668">
      <c r="A1668" t="n">
        <v>15</v>
      </c>
      <c r="B1668" t="n">
        <v>75</v>
      </c>
      <c r="C1668" t="inlineStr">
        <is>
          <t xml:space="preserve">CONCLUIDO	</t>
        </is>
      </c>
      <c r="D1668" t="n">
        <v>12.8251</v>
      </c>
      <c r="E1668" t="n">
        <v>7.8</v>
      </c>
      <c r="F1668" t="n">
        <v>5.22</v>
      </c>
      <c r="G1668" t="n">
        <v>31.29</v>
      </c>
      <c r="H1668" t="n">
        <v>0.54</v>
      </c>
      <c r="I1668" t="n">
        <v>10</v>
      </c>
      <c r="J1668" t="n">
        <v>155.68</v>
      </c>
      <c r="K1668" t="n">
        <v>49.1</v>
      </c>
      <c r="L1668" t="n">
        <v>4.75</v>
      </c>
      <c r="M1668" t="n">
        <v>8</v>
      </c>
      <c r="N1668" t="n">
        <v>26.84</v>
      </c>
      <c r="O1668" t="n">
        <v>19434.74</v>
      </c>
      <c r="P1668" t="n">
        <v>57.58</v>
      </c>
      <c r="Q1668" t="n">
        <v>202.81</v>
      </c>
      <c r="R1668" t="n">
        <v>23.16</v>
      </c>
      <c r="S1668" t="n">
        <v>13.89</v>
      </c>
      <c r="T1668" t="n">
        <v>2929.38</v>
      </c>
      <c r="U1668" t="n">
        <v>0.6</v>
      </c>
      <c r="V1668" t="n">
        <v>0.74</v>
      </c>
      <c r="W1668" t="n">
        <v>0.65</v>
      </c>
      <c r="X1668" t="n">
        <v>0.18</v>
      </c>
      <c r="Y1668" t="n">
        <v>1</v>
      </c>
      <c r="Z1668" t="n">
        <v>10</v>
      </c>
    </row>
    <row r="1669">
      <c r="A1669" t="n">
        <v>16</v>
      </c>
      <c r="B1669" t="n">
        <v>75</v>
      </c>
      <c r="C1669" t="inlineStr">
        <is>
          <t xml:space="preserve">CONCLUIDO	</t>
        </is>
      </c>
      <c r="D1669" t="n">
        <v>12.8319</v>
      </c>
      <c r="E1669" t="n">
        <v>7.79</v>
      </c>
      <c r="F1669" t="n">
        <v>5.21</v>
      </c>
      <c r="G1669" t="n">
        <v>31.27</v>
      </c>
      <c r="H1669" t="n">
        <v>0.57</v>
      </c>
      <c r="I1669" t="n">
        <v>10</v>
      </c>
      <c r="J1669" t="n">
        <v>156.03</v>
      </c>
      <c r="K1669" t="n">
        <v>49.1</v>
      </c>
      <c r="L1669" t="n">
        <v>5</v>
      </c>
      <c r="M1669" t="n">
        <v>8</v>
      </c>
      <c r="N1669" t="n">
        <v>26.94</v>
      </c>
      <c r="O1669" t="n">
        <v>19478.15</v>
      </c>
      <c r="P1669" t="n">
        <v>57.48</v>
      </c>
      <c r="Q1669" t="n">
        <v>202.81</v>
      </c>
      <c r="R1669" t="n">
        <v>22.98</v>
      </c>
      <c r="S1669" t="n">
        <v>13.89</v>
      </c>
      <c r="T1669" t="n">
        <v>2838.24</v>
      </c>
      <c r="U1669" t="n">
        <v>0.6</v>
      </c>
      <c r="V1669" t="n">
        <v>0.74</v>
      </c>
      <c r="W1669" t="n">
        <v>0.65</v>
      </c>
      <c r="X1669" t="n">
        <v>0.17</v>
      </c>
      <c r="Y1669" t="n">
        <v>1</v>
      </c>
      <c r="Z1669" t="n">
        <v>10</v>
      </c>
    </row>
    <row r="1670">
      <c r="A1670" t="n">
        <v>17</v>
      </c>
      <c r="B1670" t="n">
        <v>75</v>
      </c>
      <c r="C1670" t="inlineStr">
        <is>
          <t xml:space="preserve">CONCLUIDO	</t>
        </is>
      </c>
      <c r="D1670" t="n">
        <v>12.8903</v>
      </c>
      <c r="E1670" t="n">
        <v>7.76</v>
      </c>
      <c r="F1670" t="n">
        <v>5.21</v>
      </c>
      <c r="G1670" t="n">
        <v>34.71</v>
      </c>
      <c r="H1670" t="n">
        <v>0.59</v>
      </c>
      <c r="I1670" t="n">
        <v>9</v>
      </c>
      <c r="J1670" t="n">
        <v>156.39</v>
      </c>
      <c r="K1670" t="n">
        <v>49.1</v>
      </c>
      <c r="L1670" t="n">
        <v>5.25</v>
      </c>
      <c r="M1670" t="n">
        <v>7</v>
      </c>
      <c r="N1670" t="n">
        <v>27.04</v>
      </c>
      <c r="O1670" t="n">
        <v>19521.59</v>
      </c>
      <c r="P1670" t="n">
        <v>56.99</v>
      </c>
      <c r="Q1670" t="n">
        <v>202.81</v>
      </c>
      <c r="R1670" t="n">
        <v>22.79</v>
      </c>
      <c r="S1670" t="n">
        <v>13.89</v>
      </c>
      <c r="T1670" t="n">
        <v>2750.02</v>
      </c>
      <c r="U1670" t="n">
        <v>0.61</v>
      </c>
      <c r="V1670" t="n">
        <v>0.74</v>
      </c>
      <c r="W1670" t="n">
        <v>0.65</v>
      </c>
      <c r="X1670" t="n">
        <v>0.17</v>
      </c>
      <c r="Y1670" t="n">
        <v>1</v>
      </c>
      <c r="Z1670" t="n">
        <v>10</v>
      </c>
    </row>
    <row r="1671">
      <c r="A1671" t="n">
        <v>18</v>
      </c>
      <c r="B1671" t="n">
        <v>75</v>
      </c>
      <c r="C1671" t="inlineStr">
        <is>
          <t xml:space="preserve">CONCLUIDO	</t>
        </is>
      </c>
      <c r="D1671" t="n">
        <v>12.9018</v>
      </c>
      <c r="E1671" t="n">
        <v>7.75</v>
      </c>
      <c r="F1671" t="n">
        <v>5.2</v>
      </c>
      <c r="G1671" t="n">
        <v>34.66</v>
      </c>
      <c r="H1671" t="n">
        <v>0.62</v>
      </c>
      <c r="I1671" t="n">
        <v>9</v>
      </c>
      <c r="J1671" t="n">
        <v>156.74</v>
      </c>
      <c r="K1671" t="n">
        <v>49.1</v>
      </c>
      <c r="L1671" t="n">
        <v>5.5</v>
      </c>
      <c r="M1671" t="n">
        <v>7</v>
      </c>
      <c r="N1671" t="n">
        <v>27.14</v>
      </c>
      <c r="O1671" t="n">
        <v>19565.07</v>
      </c>
      <c r="P1671" t="n">
        <v>56.57</v>
      </c>
      <c r="Q1671" t="n">
        <v>202.81</v>
      </c>
      <c r="R1671" t="n">
        <v>22.65</v>
      </c>
      <c r="S1671" t="n">
        <v>13.89</v>
      </c>
      <c r="T1671" t="n">
        <v>2679.46</v>
      </c>
      <c r="U1671" t="n">
        <v>0.61</v>
      </c>
      <c r="V1671" t="n">
        <v>0.74</v>
      </c>
      <c r="W1671" t="n">
        <v>0.65</v>
      </c>
      <c r="X1671" t="n">
        <v>0.16</v>
      </c>
      <c r="Y1671" t="n">
        <v>1</v>
      </c>
      <c r="Z1671" t="n">
        <v>10</v>
      </c>
    </row>
    <row r="1672">
      <c r="A1672" t="n">
        <v>19</v>
      </c>
      <c r="B1672" t="n">
        <v>75</v>
      </c>
      <c r="C1672" t="inlineStr">
        <is>
          <t xml:space="preserve">CONCLUIDO	</t>
        </is>
      </c>
      <c r="D1672" t="n">
        <v>12.98</v>
      </c>
      <c r="E1672" t="n">
        <v>7.7</v>
      </c>
      <c r="F1672" t="n">
        <v>5.18</v>
      </c>
      <c r="G1672" t="n">
        <v>38.88</v>
      </c>
      <c r="H1672" t="n">
        <v>0.65</v>
      </c>
      <c r="I1672" t="n">
        <v>8</v>
      </c>
      <c r="J1672" t="n">
        <v>157.09</v>
      </c>
      <c r="K1672" t="n">
        <v>49.1</v>
      </c>
      <c r="L1672" t="n">
        <v>5.75</v>
      </c>
      <c r="M1672" t="n">
        <v>6</v>
      </c>
      <c r="N1672" t="n">
        <v>27.25</v>
      </c>
      <c r="O1672" t="n">
        <v>19608.58</v>
      </c>
      <c r="P1672" t="n">
        <v>56.11</v>
      </c>
      <c r="Q1672" t="n">
        <v>202.86</v>
      </c>
      <c r="R1672" t="n">
        <v>22.19</v>
      </c>
      <c r="S1672" t="n">
        <v>13.89</v>
      </c>
      <c r="T1672" t="n">
        <v>2455.66</v>
      </c>
      <c r="U1672" t="n">
        <v>0.63</v>
      </c>
      <c r="V1672" t="n">
        <v>0.75</v>
      </c>
      <c r="W1672" t="n">
        <v>0.65</v>
      </c>
      <c r="X1672" t="n">
        <v>0.14</v>
      </c>
      <c r="Y1672" t="n">
        <v>1</v>
      </c>
      <c r="Z1672" t="n">
        <v>10</v>
      </c>
    </row>
    <row r="1673">
      <c r="A1673" t="n">
        <v>20</v>
      </c>
      <c r="B1673" t="n">
        <v>75</v>
      </c>
      <c r="C1673" t="inlineStr">
        <is>
          <t xml:space="preserve">CONCLUIDO	</t>
        </is>
      </c>
      <c r="D1673" t="n">
        <v>12.9758</v>
      </c>
      <c r="E1673" t="n">
        <v>7.71</v>
      </c>
      <c r="F1673" t="n">
        <v>5.19</v>
      </c>
      <c r="G1673" t="n">
        <v>38.89</v>
      </c>
      <c r="H1673" t="n">
        <v>0.67</v>
      </c>
      <c r="I1673" t="n">
        <v>8</v>
      </c>
      <c r="J1673" t="n">
        <v>157.44</v>
      </c>
      <c r="K1673" t="n">
        <v>49.1</v>
      </c>
      <c r="L1673" t="n">
        <v>6</v>
      </c>
      <c r="M1673" t="n">
        <v>6</v>
      </c>
      <c r="N1673" t="n">
        <v>27.35</v>
      </c>
      <c r="O1673" t="n">
        <v>19652.13</v>
      </c>
      <c r="P1673" t="n">
        <v>56.15</v>
      </c>
      <c r="Q1673" t="n">
        <v>202.81</v>
      </c>
      <c r="R1673" t="n">
        <v>22.27</v>
      </c>
      <c r="S1673" t="n">
        <v>13.89</v>
      </c>
      <c r="T1673" t="n">
        <v>2494.48</v>
      </c>
      <c r="U1673" t="n">
        <v>0.62</v>
      </c>
      <c r="V1673" t="n">
        <v>0.75</v>
      </c>
      <c r="W1673" t="n">
        <v>0.65</v>
      </c>
      <c r="X1673" t="n">
        <v>0.15</v>
      </c>
      <c r="Y1673" t="n">
        <v>1</v>
      </c>
      <c r="Z1673" t="n">
        <v>10</v>
      </c>
    </row>
    <row r="1674">
      <c r="A1674" t="n">
        <v>21</v>
      </c>
      <c r="B1674" t="n">
        <v>75</v>
      </c>
      <c r="C1674" t="inlineStr">
        <is>
          <t xml:space="preserve">CONCLUIDO	</t>
        </is>
      </c>
      <c r="D1674" t="n">
        <v>12.9894</v>
      </c>
      <c r="E1674" t="n">
        <v>7.7</v>
      </c>
      <c r="F1674" t="n">
        <v>5.18</v>
      </c>
      <c r="G1674" t="n">
        <v>38.83</v>
      </c>
      <c r="H1674" t="n">
        <v>0.7</v>
      </c>
      <c r="I1674" t="n">
        <v>8</v>
      </c>
      <c r="J1674" t="n">
        <v>157.8</v>
      </c>
      <c r="K1674" t="n">
        <v>49.1</v>
      </c>
      <c r="L1674" t="n">
        <v>6.25</v>
      </c>
      <c r="M1674" t="n">
        <v>6</v>
      </c>
      <c r="N1674" t="n">
        <v>27.45</v>
      </c>
      <c r="O1674" t="n">
        <v>19695.71</v>
      </c>
      <c r="P1674" t="n">
        <v>55.5</v>
      </c>
      <c r="Q1674" t="n">
        <v>202.81</v>
      </c>
      <c r="R1674" t="n">
        <v>21.96</v>
      </c>
      <c r="S1674" t="n">
        <v>13.89</v>
      </c>
      <c r="T1674" t="n">
        <v>2339.82</v>
      </c>
      <c r="U1674" t="n">
        <v>0.63</v>
      </c>
      <c r="V1674" t="n">
        <v>0.75</v>
      </c>
      <c r="W1674" t="n">
        <v>0.65</v>
      </c>
      <c r="X1674" t="n">
        <v>0.14</v>
      </c>
      <c r="Y1674" t="n">
        <v>1</v>
      </c>
      <c r="Z1674" t="n">
        <v>10</v>
      </c>
    </row>
    <row r="1675">
      <c r="A1675" t="n">
        <v>22</v>
      </c>
      <c r="B1675" t="n">
        <v>75</v>
      </c>
      <c r="C1675" t="inlineStr">
        <is>
          <t xml:space="preserve">CONCLUIDO	</t>
        </is>
      </c>
      <c r="D1675" t="n">
        <v>12.9969</v>
      </c>
      <c r="E1675" t="n">
        <v>7.69</v>
      </c>
      <c r="F1675" t="n">
        <v>5.17</v>
      </c>
      <c r="G1675" t="n">
        <v>38.8</v>
      </c>
      <c r="H1675" t="n">
        <v>0.73</v>
      </c>
      <c r="I1675" t="n">
        <v>8</v>
      </c>
      <c r="J1675" t="n">
        <v>158.15</v>
      </c>
      <c r="K1675" t="n">
        <v>49.1</v>
      </c>
      <c r="L1675" t="n">
        <v>6.5</v>
      </c>
      <c r="M1675" t="n">
        <v>6</v>
      </c>
      <c r="N1675" t="n">
        <v>27.56</v>
      </c>
      <c r="O1675" t="n">
        <v>19739.33</v>
      </c>
      <c r="P1675" t="n">
        <v>55.25</v>
      </c>
      <c r="Q1675" t="n">
        <v>202.81</v>
      </c>
      <c r="R1675" t="n">
        <v>21.83</v>
      </c>
      <c r="S1675" t="n">
        <v>13.89</v>
      </c>
      <c r="T1675" t="n">
        <v>2272.5</v>
      </c>
      <c r="U1675" t="n">
        <v>0.64</v>
      </c>
      <c r="V1675" t="n">
        <v>0.75</v>
      </c>
      <c r="W1675" t="n">
        <v>0.65</v>
      </c>
      <c r="X1675" t="n">
        <v>0.14</v>
      </c>
      <c r="Y1675" t="n">
        <v>1</v>
      </c>
      <c r="Z1675" t="n">
        <v>10</v>
      </c>
    </row>
    <row r="1676">
      <c r="A1676" t="n">
        <v>23</v>
      </c>
      <c r="B1676" t="n">
        <v>75</v>
      </c>
      <c r="C1676" t="inlineStr">
        <is>
          <t xml:space="preserve">CONCLUIDO	</t>
        </is>
      </c>
      <c r="D1676" t="n">
        <v>13.0638</v>
      </c>
      <c r="E1676" t="n">
        <v>7.65</v>
      </c>
      <c r="F1676" t="n">
        <v>5.16</v>
      </c>
      <c r="G1676" t="n">
        <v>44.27</v>
      </c>
      <c r="H1676" t="n">
        <v>0.75</v>
      </c>
      <c r="I1676" t="n">
        <v>7</v>
      </c>
      <c r="J1676" t="n">
        <v>158.51</v>
      </c>
      <c r="K1676" t="n">
        <v>49.1</v>
      </c>
      <c r="L1676" t="n">
        <v>6.75</v>
      </c>
      <c r="M1676" t="n">
        <v>5</v>
      </c>
      <c r="N1676" t="n">
        <v>27.66</v>
      </c>
      <c r="O1676" t="n">
        <v>19782.99</v>
      </c>
      <c r="P1676" t="n">
        <v>54.94</v>
      </c>
      <c r="Q1676" t="n">
        <v>202.85</v>
      </c>
      <c r="R1676" t="n">
        <v>21.54</v>
      </c>
      <c r="S1676" t="n">
        <v>13.89</v>
      </c>
      <c r="T1676" t="n">
        <v>2133.71</v>
      </c>
      <c r="U1676" t="n">
        <v>0.64</v>
      </c>
      <c r="V1676" t="n">
        <v>0.75</v>
      </c>
      <c r="W1676" t="n">
        <v>0.65</v>
      </c>
      <c r="X1676" t="n">
        <v>0.13</v>
      </c>
      <c r="Y1676" t="n">
        <v>1</v>
      </c>
      <c r="Z1676" t="n">
        <v>10</v>
      </c>
    </row>
    <row r="1677">
      <c r="A1677" t="n">
        <v>24</v>
      </c>
      <c r="B1677" t="n">
        <v>75</v>
      </c>
      <c r="C1677" t="inlineStr">
        <is>
          <t xml:space="preserve">CONCLUIDO	</t>
        </is>
      </c>
      <c r="D1677" t="n">
        <v>13.0719</v>
      </c>
      <c r="E1677" t="n">
        <v>7.65</v>
      </c>
      <c r="F1677" t="n">
        <v>5.16</v>
      </c>
      <c r="G1677" t="n">
        <v>44.23</v>
      </c>
      <c r="H1677" t="n">
        <v>0.78</v>
      </c>
      <c r="I1677" t="n">
        <v>7</v>
      </c>
      <c r="J1677" t="n">
        <v>158.86</v>
      </c>
      <c r="K1677" t="n">
        <v>49.1</v>
      </c>
      <c r="L1677" t="n">
        <v>7</v>
      </c>
      <c r="M1677" t="n">
        <v>5</v>
      </c>
      <c r="N1677" t="n">
        <v>27.77</v>
      </c>
      <c r="O1677" t="n">
        <v>19826.68</v>
      </c>
      <c r="P1677" t="n">
        <v>54.92</v>
      </c>
      <c r="Q1677" t="n">
        <v>202.81</v>
      </c>
      <c r="R1677" t="n">
        <v>21.44</v>
      </c>
      <c r="S1677" t="n">
        <v>13.89</v>
      </c>
      <c r="T1677" t="n">
        <v>2084.4</v>
      </c>
      <c r="U1677" t="n">
        <v>0.65</v>
      </c>
      <c r="V1677" t="n">
        <v>0.75</v>
      </c>
      <c r="W1677" t="n">
        <v>0.65</v>
      </c>
      <c r="X1677" t="n">
        <v>0.12</v>
      </c>
      <c r="Y1677" t="n">
        <v>1</v>
      </c>
      <c r="Z1677" t="n">
        <v>10</v>
      </c>
    </row>
    <row r="1678">
      <c r="A1678" t="n">
        <v>25</v>
      </c>
      <c r="B1678" t="n">
        <v>75</v>
      </c>
      <c r="C1678" t="inlineStr">
        <is>
          <t xml:space="preserve">CONCLUIDO	</t>
        </is>
      </c>
      <c r="D1678" t="n">
        <v>13.0586</v>
      </c>
      <c r="E1678" t="n">
        <v>7.66</v>
      </c>
      <c r="F1678" t="n">
        <v>5.17</v>
      </c>
      <c r="G1678" t="n">
        <v>44.29</v>
      </c>
      <c r="H1678" t="n">
        <v>0.8100000000000001</v>
      </c>
      <c r="I1678" t="n">
        <v>7</v>
      </c>
      <c r="J1678" t="n">
        <v>159.22</v>
      </c>
      <c r="K1678" t="n">
        <v>49.1</v>
      </c>
      <c r="L1678" t="n">
        <v>7.25</v>
      </c>
      <c r="M1678" t="n">
        <v>5</v>
      </c>
      <c r="N1678" t="n">
        <v>27.87</v>
      </c>
      <c r="O1678" t="n">
        <v>19870.53</v>
      </c>
      <c r="P1678" t="n">
        <v>54.81</v>
      </c>
      <c r="Q1678" t="n">
        <v>202.81</v>
      </c>
      <c r="R1678" t="n">
        <v>21.62</v>
      </c>
      <c r="S1678" t="n">
        <v>13.89</v>
      </c>
      <c r="T1678" t="n">
        <v>2175.43</v>
      </c>
      <c r="U1678" t="n">
        <v>0.64</v>
      </c>
      <c r="V1678" t="n">
        <v>0.75</v>
      </c>
      <c r="W1678" t="n">
        <v>0.65</v>
      </c>
      <c r="X1678" t="n">
        <v>0.13</v>
      </c>
      <c r="Y1678" t="n">
        <v>1</v>
      </c>
      <c r="Z1678" t="n">
        <v>10</v>
      </c>
    </row>
    <row r="1679">
      <c r="A1679" t="n">
        <v>26</v>
      </c>
      <c r="B1679" t="n">
        <v>75</v>
      </c>
      <c r="C1679" t="inlineStr">
        <is>
          <t xml:space="preserve">CONCLUIDO	</t>
        </is>
      </c>
      <c r="D1679" t="n">
        <v>13.0624</v>
      </c>
      <c r="E1679" t="n">
        <v>7.66</v>
      </c>
      <c r="F1679" t="n">
        <v>5.17</v>
      </c>
      <c r="G1679" t="n">
        <v>44.27</v>
      </c>
      <c r="H1679" t="n">
        <v>0.83</v>
      </c>
      <c r="I1679" t="n">
        <v>7</v>
      </c>
      <c r="J1679" t="n">
        <v>159.57</v>
      </c>
      <c r="K1679" t="n">
        <v>49.1</v>
      </c>
      <c r="L1679" t="n">
        <v>7.5</v>
      </c>
      <c r="M1679" t="n">
        <v>5</v>
      </c>
      <c r="N1679" t="n">
        <v>27.98</v>
      </c>
      <c r="O1679" t="n">
        <v>19914.3</v>
      </c>
      <c r="P1679" t="n">
        <v>54.28</v>
      </c>
      <c r="Q1679" t="n">
        <v>202.85</v>
      </c>
      <c r="R1679" t="n">
        <v>21.65</v>
      </c>
      <c r="S1679" t="n">
        <v>13.89</v>
      </c>
      <c r="T1679" t="n">
        <v>2188.36</v>
      </c>
      <c r="U1679" t="n">
        <v>0.64</v>
      </c>
      <c r="V1679" t="n">
        <v>0.75</v>
      </c>
      <c r="W1679" t="n">
        <v>0.65</v>
      </c>
      <c r="X1679" t="n">
        <v>0.13</v>
      </c>
      <c r="Y1679" t="n">
        <v>1</v>
      </c>
      <c r="Z1679" t="n">
        <v>10</v>
      </c>
    </row>
    <row r="1680">
      <c r="A1680" t="n">
        <v>27</v>
      </c>
      <c r="B1680" t="n">
        <v>75</v>
      </c>
      <c r="C1680" t="inlineStr">
        <is>
          <t xml:space="preserve">CONCLUIDO	</t>
        </is>
      </c>
      <c r="D1680" t="n">
        <v>13.1651</v>
      </c>
      <c r="E1680" t="n">
        <v>7.6</v>
      </c>
      <c r="F1680" t="n">
        <v>5.14</v>
      </c>
      <c r="G1680" t="n">
        <v>51.36</v>
      </c>
      <c r="H1680" t="n">
        <v>0.86</v>
      </c>
      <c r="I1680" t="n">
        <v>6</v>
      </c>
      <c r="J1680" t="n">
        <v>159.92</v>
      </c>
      <c r="K1680" t="n">
        <v>49.1</v>
      </c>
      <c r="L1680" t="n">
        <v>7.75</v>
      </c>
      <c r="M1680" t="n">
        <v>4</v>
      </c>
      <c r="N1680" t="n">
        <v>28.08</v>
      </c>
      <c r="O1680" t="n">
        <v>19958.1</v>
      </c>
      <c r="P1680" t="n">
        <v>53.52</v>
      </c>
      <c r="Q1680" t="n">
        <v>202.81</v>
      </c>
      <c r="R1680" t="n">
        <v>20.67</v>
      </c>
      <c r="S1680" t="n">
        <v>13.89</v>
      </c>
      <c r="T1680" t="n">
        <v>1703.48</v>
      </c>
      <c r="U1680" t="n">
        <v>0.67</v>
      </c>
      <c r="V1680" t="n">
        <v>0.75</v>
      </c>
      <c r="W1680" t="n">
        <v>0.65</v>
      </c>
      <c r="X1680" t="n">
        <v>0.1</v>
      </c>
      <c r="Y1680" t="n">
        <v>1</v>
      </c>
      <c r="Z1680" t="n">
        <v>10</v>
      </c>
    </row>
    <row r="1681">
      <c r="A1681" t="n">
        <v>28</v>
      </c>
      <c r="B1681" t="n">
        <v>75</v>
      </c>
      <c r="C1681" t="inlineStr">
        <is>
          <t xml:space="preserve">CONCLUIDO	</t>
        </is>
      </c>
      <c r="D1681" t="n">
        <v>13.1617</v>
      </c>
      <c r="E1681" t="n">
        <v>7.6</v>
      </c>
      <c r="F1681" t="n">
        <v>5.14</v>
      </c>
      <c r="G1681" t="n">
        <v>51.38</v>
      </c>
      <c r="H1681" t="n">
        <v>0.88</v>
      </c>
      <c r="I1681" t="n">
        <v>6</v>
      </c>
      <c r="J1681" t="n">
        <v>160.28</v>
      </c>
      <c r="K1681" t="n">
        <v>49.1</v>
      </c>
      <c r="L1681" t="n">
        <v>8</v>
      </c>
      <c r="M1681" t="n">
        <v>4</v>
      </c>
      <c r="N1681" t="n">
        <v>28.19</v>
      </c>
      <c r="O1681" t="n">
        <v>20001.93</v>
      </c>
      <c r="P1681" t="n">
        <v>53.36</v>
      </c>
      <c r="Q1681" t="n">
        <v>202.82</v>
      </c>
      <c r="R1681" t="n">
        <v>20.77</v>
      </c>
      <c r="S1681" t="n">
        <v>13.89</v>
      </c>
      <c r="T1681" t="n">
        <v>1752.78</v>
      </c>
      <c r="U1681" t="n">
        <v>0.67</v>
      </c>
      <c r="V1681" t="n">
        <v>0.75</v>
      </c>
      <c r="W1681" t="n">
        <v>0.65</v>
      </c>
      <c r="X1681" t="n">
        <v>0.1</v>
      </c>
      <c r="Y1681" t="n">
        <v>1</v>
      </c>
      <c r="Z1681" t="n">
        <v>10</v>
      </c>
    </row>
    <row r="1682">
      <c r="A1682" t="n">
        <v>29</v>
      </c>
      <c r="B1682" t="n">
        <v>75</v>
      </c>
      <c r="C1682" t="inlineStr">
        <is>
          <t xml:space="preserve">CONCLUIDO	</t>
        </is>
      </c>
      <c r="D1682" t="n">
        <v>13.1796</v>
      </c>
      <c r="E1682" t="n">
        <v>7.59</v>
      </c>
      <c r="F1682" t="n">
        <v>5.13</v>
      </c>
      <c r="G1682" t="n">
        <v>51.28</v>
      </c>
      <c r="H1682" t="n">
        <v>0.91</v>
      </c>
      <c r="I1682" t="n">
        <v>6</v>
      </c>
      <c r="J1682" t="n">
        <v>160.64</v>
      </c>
      <c r="K1682" t="n">
        <v>49.1</v>
      </c>
      <c r="L1682" t="n">
        <v>8.25</v>
      </c>
      <c r="M1682" t="n">
        <v>4</v>
      </c>
      <c r="N1682" t="n">
        <v>28.29</v>
      </c>
      <c r="O1682" t="n">
        <v>20045.81</v>
      </c>
      <c r="P1682" t="n">
        <v>53.12</v>
      </c>
      <c r="Q1682" t="n">
        <v>202.82</v>
      </c>
      <c r="R1682" t="n">
        <v>20.47</v>
      </c>
      <c r="S1682" t="n">
        <v>13.89</v>
      </c>
      <c r="T1682" t="n">
        <v>1603.49</v>
      </c>
      <c r="U1682" t="n">
        <v>0.68</v>
      </c>
      <c r="V1682" t="n">
        <v>0.75</v>
      </c>
      <c r="W1682" t="n">
        <v>0.64</v>
      </c>
      <c r="X1682" t="n">
        <v>0.09</v>
      </c>
      <c r="Y1682" t="n">
        <v>1</v>
      </c>
      <c r="Z1682" t="n">
        <v>10</v>
      </c>
    </row>
    <row r="1683">
      <c r="A1683" t="n">
        <v>30</v>
      </c>
      <c r="B1683" t="n">
        <v>75</v>
      </c>
      <c r="C1683" t="inlineStr">
        <is>
          <t xml:space="preserve">CONCLUIDO	</t>
        </is>
      </c>
      <c r="D1683" t="n">
        <v>13.1656</v>
      </c>
      <c r="E1683" t="n">
        <v>7.6</v>
      </c>
      <c r="F1683" t="n">
        <v>5.14</v>
      </c>
      <c r="G1683" t="n">
        <v>51.36</v>
      </c>
      <c r="H1683" t="n">
        <v>0.9399999999999999</v>
      </c>
      <c r="I1683" t="n">
        <v>6</v>
      </c>
      <c r="J1683" t="n">
        <v>160.99</v>
      </c>
      <c r="K1683" t="n">
        <v>49.1</v>
      </c>
      <c r="L1683" t="n">
        <v>8.5</v>
      </c>
      <c r="M1683" t="n">
        <v>4</v>
      </c>
      <c r="N1683" t="n">
        <v>28.4</v>
      </c>
      <c r="O1683" t="n">
        <v>20089.72</v>
      </c>
      <c r="P1683" t="n">
        <v>52.96</v>
      </c>
      <c r="Q1683" t="n">
        <v>202.81</v>
      </c>
      <c r="R1683" t="n">
        <v>20.69</v>
      </c>
      <c r="S1683" t="n">
        <v>13.89</v>
      </c>
      <c r="T1683" t="n">
        <v>1715.24</v>
      </c>
      <c r="U1683" t="n">
        <v>0.67</v>
      </c>
      <c r="V1683" t="n">
        <v>0.75</v>
      </c>
      <c r="W1683" t="n">
        <v>0.65</v>
      </c>
      <c r="X1683" t="n">
        <v>0.1</v>
      </c>
      <c r="Y1683" t="n">
        <v>1</v>
      </c>
      <c r="Z1683" t="n">
        <v>10</v>
      </c>
    </row>
    <row r="1684">
      <c r="A1684" t="n">
        <v>31</v>
      </c>
      <c r="B1684" t="n">
        <v>75</v>
      </c>
      <c r="C1684" t="inlineStr">
        <is>
          <t xml:space="preserve">CONCLUIDO	</t>
        </is>
      </c>
      <c r="D1684" t="n">
        <v>13.1646</v>
      </c>
      <c r="E1684" t="n">
        <v>7.6</v>
      </c>
      <c r="F1684" t="n">
        <v>5.14</v>
      </c>
      <c r="G1684" t="n">
        <v>51.36</v>
      </c>
      <c r="H1684" t="n">
        <v>0.96</v>
      </c>
      <c r="I1684" t="n">
        <v>6</v>
      </c>
      <c r="J1684" t="n">
        <v>161.35</v>
      </c>
      <c r="K1684" t="n">
        <v>49.1</v>
      </c>
      <c r="L1684" t="n">
        <v>8.75</v>
      </c>
      <c r="M1684" t="n">
        <v>4</v>
      </c>
      <c r="N1684" t="n">
        <v>28.5</v>
      </c>
      <c r="O1684" t="n">
        <v>20133.66</v>
      </c>
      <c r="P1684" t="n">
        <v>52.76</v>
      </c>
      <c r="Q1684" t="n">
        <v>202.81</v>
      </c>
      <c r="R1684" t="n">
        <v>20.71</v>
      </c>
      <c r="S1684" t="n">
        <v>13.89</v>
      </c>
      <c r="T1684" t="n">
        <v>1722.5</v>
      </c>
      <c r="U1684" t="n">
        <v>0.67</v>
      </c>
      <c r="V1684" t="n">
        <v>0.75</v>
      </c>
      <c r="W1684" t="n">
        <v>0.65</v>
      </c>
      <c r="X1684" t="n">
        <v>0.1</v>
      </c>
      <c r="Y1684" t="n">
        <v>1</v>
      </c>
      <c r="Z1684" t="n">
        <v>10</v>
      </c>
    </row>
    <row r="1685">
      <c r="A1685" t="n">
        <v>32</v>
      </c>
      <c r="B1685" t="n">
        <v>75</v>
      </c>
      <c r="C1685" t="inlineStr">
        <is>
          <t xml:space="preserve">CONCLUIDO	</t>
        </is>
      </c>
      <c r="D1685" t="n">
        <v>13.1699</v>
      </c>
      <c r="E1685" t="n">
        <v>7.59</v>
      </c>
      <c r="F1685" t="n">
        <v>5.13</v>
      </c>
      <c r="G1685" t="n">
        <v>51.33</v>
      </c>
      <c r="H1685" t="n">
        <v>0.99</v>
      </c>
      <c r="I1685" t="n">
        <v>6</v>
      </c>
      <c r="J1685" t="n">
        <v>161.71</v>
      </c>
      <c r="K1685" t="n">
        <v>49.1</v>
      </c>
      <c r="L1685" t="n">
        <v>9</v>
      </c>
      <c r="M1685" t="n">
        <v>4</v>
      </c>
      <c r="N1685" t="n">
        <v>28.61</v>
      </c>
      <c r="O1685" t="n">
        <v>20177.64</v>
      </c>
      <c r="P1685" t="n">
        <v>52.37</v>
      </c>
      <c r="Q1685" t="n">
        <v>202.82</v>
      </c>
      <c r="R1685" t="n">
        <v>20.7</v>
      </c>
      <c r="S1685" t="n">
        <v>13.89</v>
      </c>
      <c r="T1685" t="n">
        <v>1718.95</v>
      </c>
      <c r="U1685" t="n">
        <v>0.67</v>
      </c>
      <c r="V1685" t="n">
        <v>0.75</v>
      </c>
      <c r="W1685" t="n">
        <v>0.64</v>
      </c>
      <c r="X1685" t="n">
        <v>0.1</v>
      </c>
      <c r="Y1685" t="n">
        <v>1</v>
      </c>
      <c r="Z1685" t="n">
        <v>10</v>
      </c>
    </row>
    <row r="1686">
      <c r="A1686" t="n">
        <v>33</v>
      </c>
      <c r="B1686" t="n">
        <v>75</v>
      </c>
      <c r="C1686" t="inlineStr">
        <is>
          <t xml:space="preserve">CONCLUIDO	</t>
        </is>
      </c>
      <c r="D1686" t="n">
        <v>13.1449</v>
      </c>
      <c r="E1686" t="n">
        <v>7.61</v>
      </c>
      <c r="F1686" t="n">
        <v>5.15</v>
      </c>
      <c r="G1686" t="n">
        <v>51.48</v>
      </c>
      <c r="H1686" t="n">
        <v>1.01</v>
      </c>
      <c r="I1686" t="n">
        <v>6</v>
      </c>
      <c r="J1686" t="n">
        <v>162.06</v>
      </c>
      <c r="K1686" t="n">
        <v>49.1</v>
      </c>
      <c r="L1686" t="n">
        <v>9.25</v>
      </c>
      <c r="M1686" t="n">
        <v>4</v>
      </c>
      <c r="N1686" t="n">
        <v>28.72</v>
      </c>
      <c r="O1686" t="n">
        <v>20221.66</v>
      </c>
      <c r="P1686" t="n">
        <v>52.19</v>
      </c>
      <c r="Q1686" t="n">
        <v>202.84</v>
      </c>
      <c r="R1686" t="n">
        <v>21.05</v>
      </c>
      <c r="S1686" t="n">
        <v>13.89</v>
      </c>
      <c r="T1686" t="n">
        <v>1892.44</v>
      </c>
      <c r="U1686" t="n">
        <v>0.66</v>
      </c>
      <c r="V1686" t="n">
        <v>0.75</v>
      </c>
      <c r="W1686" t="n">
        <v>0.65</v>
      </c>
      <c r="X1686" t="n">
        <v>0.11</v>
      </c>
      <c r="Y1686" t="n">
        <v>1</v>
      </c>
      <c r="Z1686" t="n">
        <v>10</v>
      </c>
    </row>
    <row r="1687">
      <c r="A1687" t="n">
        <v>34</v>
      </c>
      <c r="B1687" t="n">
        <v>75</v>
      </c>
      <c r="C1687" t="inlineStr">
        <is>
          <t xml:space="preserve">CONCLUIDO	</t>
        </is>
      </c>
      <c r="D1687" t="n">
        <v>13.246</v>
      </c>
      <c r="E1687" t="n">
        <v>7.55</v>
      </c>
      <c r="F1687" t="n">
        <v>5.12</v>
      </c>
      <c r="G1687" t="n">
        <v>61.44</v>
      </c>
      <c r="H1687" t="n">
        <v>1.04</v>
      </c>
      <c r="I1687" t="n">
        <v>5</v>
      </c>
      <c r="J1687" t="n">
        <v>162.42</v>
      </c>
      <c r="K1687" t="n">
        <v>49.1</v>
      </c>
      <c r="L1687" t="n">
        <v>9.5</v>
      </c>
      <c r="M1687" t="n">
        <v>3</v>
      </c>
      <c r="N1687" t="n">
        <v>28.82</v>
      </c>
      <c r="O1687" t="n">
        <v>20265.72</v>
      </c>
      <c r="P1687" t="n">
        <v>51.57</v>
      </c>
      <c r="Q1687" t="n">
        <v>202.81</v>
      </c>
      <c r="R1687" t="n">
        <v>20.24</v>
      </c>
      <c r="S1687" t="n">
        <v>13.89</v>
      </c>
      <c r="T1687" t="n">
        <v>1493.63</v>
      </c>
      <c r="U1687" t="n">
        <v>0.6899999999999999</v>
      </c>
      <c r="V1687" t="n">
        <v>0.76</v>
      </c>
      <c r="W1687" t="n">
        <v>0.64</v>
      </c>
      <c r="X1687" t="n">
        <v>0.08</v>
      </c>
      <c r="Y1687" t="n">
        <v>1</v>
      </c>
      <c r="Z1687" t="n">
        <v>10</v>
      </c>
    </row>
    <row r="1688">
      <c r="A1688" t="n">
        <v>35</v>
      </c>
      <c r="B1688" t="n">
        <v>75</v>
      </c>
      <c r="C1688" t="inlineStr">
        <is>
          <t xml:space="preserve">CONCLUIDO	</t>
        </is>
      </c>
      <c r="D1688" t="n">
        <v>13.2533</v>
      </c>
      <c r="E1688" t="n">
        <v>7.55</v>
      </c>
      <c r="F1688" t="n">
        <v>5.12</v>
      </c>
      <c r="G1688" t="n">
        <v>61.39</v>
      </c>
      <c r="H1688" t="n">
        <v>1.06</v>
      </c>
      <c r="I1688" t="n">
        <v>5</v>
      </c>
      <c r="J1688" t="n">
        <v>162.78</v>
      </c>
      <c r="K1688" t="n">
        <v>49.1</v>
      </c>
      <c r="L1688" t="n">
        <v>9.75</v>
      </c>
      <c r="M1688" t="n">
        <v>3</v>
      </c>
      <c r="N1688" t="n">
        <v>28.93</v>
      </c>
      <c r="O1688" t="n">
        <v>20309.81</v>
      </c>
      <c r="P1688" t="n">
        <v>51.28</v>
      </c>
      <c r="Q1688" t="n">
        <v>202.81</v>
      </c>
      <c r="R1688" t="n">
        <v>20.02</v>
      </c>
      <c r="S1688" t="n">
        <v>13.89</v>
      </c>
      <c r="T1688" t="n">
        <v>1382.95</v>
      </c>
      <c r="U1688" t="n">
        <v>0.6899999999999999</v>
      </c>
      <c r="V1688" t="n">
        <v>0.76</v>
      </c>
      <c r="W1688" t="n">
        <v>0.65</v>
      </c>
      <c r="X1688" t="n">
        <v>0.08</v>
      </c>
      <c r="Y1688" t="n">
        <v>1</v>
      </c>
      <c r="Z1688" t="n">
        <v>10</v>
      </c>
    </row>
    <row r="1689">
      <c r="A1689" t="n">
        <v>36</v>
      </c>
      <c r="B1689" t="n">
        <v>75</v>
      </c>
      <c r="C1689" t="inlineStr">
        <is>
          <t xml:space="preserve">CONCLUIDO	</t>
        </is>
      </c>
      <c r="D1689" t="n">
        <v>13.246</v>
      </c>
      <c r="E1689" t="n">
        <v>7.55</v>
      </c>
      <c r="F1689" t="n">
        <v>5.12</v>
      </c>
      <c r="G1689" t="n">
        <v>61.44</v>
      </c>
      <c r="H1689" t="n">
        <v>1.09</v>
      </c>
      <c r="I1689" t="n">
        <v>5</v>
      </c>
      <c r="J1689" t="n">
        <v>163.13</v>
      </c>
      <c r="K1689" t="n">
        <v>49.1</v>
      </c>
      <c r="L1689" t="n">
        <v>10</v>
      </c>
      <c r="M1689" t="n">
        <v>3</v>
      </c>
      <c r="N1689" t="n">
        <v>29.04</v>
      </c>
      <c r="O1689" t="n">
        <v>20353.94</v>
      </c>
      <c r="P1689" t="n">
        <v>51.47</v>
      </c>
      <c r="Q1689" t="n">
        <v>202.81</v>
      </c>
      <c r="R1689" t="n">
        <v>20.19</v>
      </c>
      <c r="S1689" t="n">
        <v>13.89</v>
      </c>
      <c r="T1689" t="n">
        <v>1467.63</v>
      </c>
      <c r="U1689" t="n">
        <v>0.6899999999999999</v>
      </c>
      <c r="V1689" t="n">
        <v>0.76</v>
      </c>
      <c r="W1689" t="n">
        <v>0.65</v>
      </c>
      <c r="X1689" t="n">
        <v>0.08</v>
      </c>
      <c r="Y1689" t="n">
        <v>1</v>
      </c>
      <c r="Z1689" t="n">
        <v>10</v>
      </c>
    </row>
    <row r="1690">
      <c r="A1690" t="n">
        <v>37</v>
      </c>
      <c r="B1690" t="n">
        <v>75</v>
      </c>
      <c r="C1690" t="inlineStr">
        <is>
          <t xml:space="preserve">CONCLUIDO	</t>
        </is>
      </c>
      <c r="D1690" t="n">
        <v>13.2445</v>
      </c>
      <c r="E1690" t="n">
        <v>7.55</v>
      </c>
      <c r="F1690" t="n">
        <v>5.12</v>
      </c>
      <c r="G1690" t="n">
        <v>61.45</v>
      </c>
      <c r="H1690" t="n">
        <v>1.11</v>
      </c>
      <c r="I1690" t="n">
        <v>5</v>
      </c>
      <c r="J1690" t="n">
        <v>163.49</v>
      </c>
      <c r="K1690" t="n">
        <v>49.1</v>
      </c>
      <c r="L1690" t="n">
        <v>10.25</v>
      </c>
      <c r="M1690" t="n">
        <v>3</v>
      </c>
      <c r="N1690" t="n">
        <v>29.15</v>
      </c>
      <c r="O1690" t="n">
        <v>20398.1</v>
      </c>
      <c r="P1690" t="n">
        <v>51.01</v>
      </c>
      <c r="Q1690" t="n">
        <v>202.81</v>
      </c>
      <c r="R1690" t="n">
        <v>20.25</v>
      </c>
      <c r="S1690" t="n">
        <v>13.89</v>
      </c>
      <c r="T1690" t="n">
        <v>1501.47</v>
      </c>
      <c r="U1690" t="n">
        <v>0.6899999999999999</v>
      </c>
      <c r="V1690" t="n">
        <v>0.76</v>
      </c>
      <c r="W1690" t="n">
        <v>0.65</v>
      </c>
      <c r="X1690" t="n">
        <v>0.08</v>
      </c>
      <c r="Y1690" t="n">
        <v>1</v>
      </c>
      <c r="Z1690" t="n">
        <v>10</v>
      </c>
    </row>
    <row r="1691">
      <c r="A1691" t="n">
        <v>38</v>
      </c>
      <c r="B1691" t="n">
        <v>75</v>
      </c>
      <c r="C1691" t="inlineStr">
        <is>
          <t xml:space="preserve">CONCLUIDO	</t>
        </is>
      </c>
      <c r="D1691" t="n">
        <v>13.2353</v>
      </c>
      <c r="E1691" t="n">
        <v>7.56</v>
      </c>
      <c r="F1691" t="n">
        <v>5.13</v>
      </c>
      <c r="G1691" t="n">
        <v>61.52</v>
      </c>
      <c r="H1691" t="n">
        <v>1.14</v>
      </c>
      <c r="I1691" t="n">
        <v>5</v>
      </c>
      <c r="J1691" t="n">
        <v>163.85</v>
      </c>
      <c r="K1691" t="n">
        <v>49.1</v>
      </c>
      <c r="L1691" t="n">
        <v>10.5</v>
      </c>
      <c r="M1691" t="n">
        <v>3</v>
      </c>
      <c r="N1691" t="n">
        <v>29.26</v>
      </c>
      <c r="O1691" t="n">
        <v>20442.3</v>
      </c>
      <c r="P1691" t="n">
        <v>50.77</v>
      </c>
      <c r="Q1691" t="n">
        <v>202.81</v>
      </c>
      <c r="R1691" t="n">
        <v>20.35</v>
      </c>
      <c r="S1691" t="n">
        <v>13.89</v>
      </c>
      <c r="T1691" t="n">
        <v>1550.36</v>
      </c>
      <c r="U1691" t="n">
        <v>0.68</v>
      </c>
      <c r="V1691" t="n">
        <v>0.75</v>
      </c>
      <c r="W1691" t="n">
        <v>0.65</v>
      </c>
      <c r="X1691" t="n">
        <v>0.09</v>
      </c>
      <c r="Y1691" t="n">
        <v>1</v>
      </c>
      <c r="Z1691" t="n">
        <v>10</v>
      </c>
    </row>
    <row r="1692">
      <c r="A1692" t="n">
        <v>39</v>
      </c>
      <c r="B1692" t="n">
        <v>75</v>
      </c>
      <c r="C1692" t="inlineStr">
        <is>
          <t xml:space="preserve">CONCLUIDO	</t>
        </is>
      </c>
      <c r="D1692" t="n">
        <v>13.2587</v>
      </c>
      <c r="E1692" t="n">
        <v>7.54</v>
      </c>
      <c r="F1692" t="n">
        <v>5.11</v>
      </c>
      <c r="G1692" t="n">
        <v>61.36</v>
      </c>
      <c r="H1692" t="n">
        <v>1.16</v>
      </c>
      <c r="I1692" t="n">
        <v>5</v>
      </c>
      <c r="J1692" t="n">
        <v>164.21</v>
      </c>
      <c r="K1692" t="n">
        <v>49.1</v>
      </c>
      <c r="L1692" t="n">
        <v>10.75</v>
      </c>
      <c r="M1692" t="n">
        <v>3</v>
      </c>
      <c r="N1692" t="n">
        <v>29.36</v>
      </c>
      <c r="O1692" t="n">
        <v>20486.54</v>
      </c>
      <c r="P1692" t="n">
        <v>49.85</v>
      </c>
      <c r="Q1692" t="n">
        <v>202.81</v>
      </c>
      <c r="R1692" t="n">
        <v>20</v>
      </c>
      <c r="S1692" t="n">
        <v>13.89</v>
      </c>
      <c r="T1692" t="n">
        <v>1373.28</v>
      </c>
      <c r="U1692" t="n">
        <v>0.6899999999999999</v>
      </c>
      <c r="V1692" t="n">
        <v>0.76</v>
      </c>
      <c r="W1692" t="n">
        <v>0.64</v>
      </c>
      <c r="X1692" t="n">
        <v>0.07000000000000001</v>
      </c>
      <c r="Y1692" t="n">
        <v>1</v>
      </c>
      <c r="Z1692" t="n">
        <v>10</v>
      </c>
    </row>
    <row r="1693">
      <c r="A1693" t="n">
        <v>40</v>
      </c>
      <c r="B1693" t="n">
        <v>75</v>
      </c>
      <c r="C1693" t="inlineStr">
        <is>
          <t xml:space="preserve">CONCLUIDO	</t>
        </is>
      </c>
      <c r="D1693" t="n">
        <v>13.2509</v>
      </c>
      <c r="E1693" t="n">
        <v>7.55</v>
      </c>
      <c r="F1693" t="n">
        <v>5.12</v>
      </c>
      <c r="G1693" t="n">
        <v>61.41</v>
      </c>
      <c r="H1693" t="n">
        <v>1.18</v>
      </c>
      <c r="I1693" t="n">
        <v>5</v>
      </c>
      <c r="J1693" t="n">
        <v>164.57</v>
      </c>
      <c r="K1693" t="n">
        <v>49.1</v>
      </c>
      <c r="L1693" t="n">
        <v>11</v>
      </c>
      <c r="M1693" t="n">
        <v>3</v>
      </c>
      <c r="N1693" t="n">
        <v>29.47</v>
      </c>
      <c r="O1693" t="n">
        <v>20530.82</v>
      </c>
      <c r="P1693" t="n">
        <v>49.34</v>
      </c>
      <c r="Q1693" t="n">
        <v>202.81</v>
      </c>
      <c r="R1693" t="n">
        <v>20.07</v>
      </c>
      <c r="S1693" t="n">
        <v>13.89</v>
      </c>
      <c r="T1693" t="n">
        <v>1410.64</v>
      </c>
      <c r="U1693" t="n">
        <v>0.6899999999999999</v>
      </c>
      <c r="V1693" t="n">
        <v>0.76</v>
      </c>
      <c r="W1693" t="n">
        <v>0.65</v>
      </c>
      <c r="X1693" t="n">
        <v>0.08</v>
      </c>
      <c r="Y1693" t="n">
        <v>1</v>
      </c>
      <c r="Z1693" t="n">
        <v>10</v>
      </c>
    </row>
    <row r="1694">
      <c r="A1694" t="n">
        <v>41</v>
      </c>
      <c r="B1694" t="n">
        <v>75</v>
      </c>
      <c r="C1694" t="inlineStr">
        <is>
          <t xml:space="preserve">CONCLUIDO	</t>
        </is>
      </c>
      <c r="D1694" t="n">
        <v>13.2494</v>
      </c>
      <c r="E1694" t="n">
        <v>7.55</v>
      </c>
      <c r="F1694" t="n">
        <v>5.12</v>
      </c>
      <c r="G1694" t="n">
        <v>61.42</v>
      </c>
      <c r="H1694" t="n">
        <v>1.21</v>
      </c>
      <c r="I1694" t="n">
        <v>5</v>
      </c>
      <c r="J1694" t="n">
        <v>164.93</v>
      </c>
      <c r="K1694" t="n">
        <v>49.1</v>
      </c>
      <c r="L1694" t="n">
        <v>11.25</v>
      </c>
      <c r="M1694" t="n">
        <v>3</v>
      </c>
      <c r="N1694" t="n">
        <v>29.58</v>
      </c>
      <c r="O1694" t="n">
        <v>20575.13</v>
      </c>
      <c r="P1694" t="n">
        <v>49</v>
      </c>
      <c r="Q1694" t="n">
        <v>202.81</v>
      </c>
      <c r="R1694" t="n">
        <v>20.14</v>
      </c>
      <c r="S1694" t="n">
        <v>13.89</v>
      </c>
      <c r="T1694" t="n">
        <v>1446.65</v>
      </c>
      <c r="U1694" t="n">
        <v>0.6899999999999999</v>
      </c>
      <c r="V1694" t="n">
        <v>0.76</v>
      </c>
      <c r="W1694" t="n">
        <v>0.65</v>
      </c>
      <c r="X1694" t="n">
        <v>0.08</v>
      </c>
      <c r="Y1694" t="n">
        <v>1</v>
      </c>
      <c r="Z1694" t="n">
        <v>10</v>
      </c>
    </row>
    <row r="1695">
      <c r="A1695" t="n">
        <v>42</v>
      </c>
      <c r="B1695" t="n">
        <v>75</v>
      </c>
      <c r="C1695" t="inlineStr">
        <is>
          <t xml:space="preserve">CONCLUIDO	</t>
        </is>
      </c>
      <c r="D1695" t="n">
        <v>13.3417</v>
      </c>
      <c r="E1695" t="n">
        <v>7.5</v>
      </c>
      <c r="F1695" t="n">
        <v>5.1</v>
      </c>
      <c r="G1695" t="n">
        <v>76.45</v>
      </c>
      <c r="H1695" t="n">
        <v>1.23</v>
      </c>
      <c r="I1695" t="n">
        <v>4</v>
      </c>
      <c r="J1695" t="n">
        <v>165.29</v>
      </c>
      <c r="K1695" t="n">
        <v>49.1</v>
      </c>
      <c r="L1695" t="n">
        <v>11.5</v>
      </c>
      <c r="M1695" t="n">
        <v>2</v>
      </c>
      <c r="N1695" t="n">
        <v>29.69</v>
      </c>
      <c r="O1695" t="n">
        <v>20619.48</v>
      </c>
      <c r="P1695" t="n">
        <v>48.06</v>
      </c>
      <c r="Q1695" t="n">
        <v>202.81</v>
      </c>
      <c r="R1695" t="n">
        <v>19.4</v>
      </c>
      <c r="S1695" t="n">
        <v>13.89</v>
      </c>
      <c r="T1695" t="n">
        <v>1078.75</v>
      </c>
      <c r="U1695" t="n">
        <v>0.72</v>
      </c>
      <c r="V1695" t="n">
        <v>0.76</v>
      </c>
      <c r="W1695" t="n">
        <v>0.65</v>
      </c>
      <c r="X1695" t="n">
        <v>0.06</v>
      </c>
      <c r="Y1695" t="n">
        <v>1</v>
      </c>
      <c r="Z1695" t="n">
        <v>10</v>
      </c>
    </row>
    <row r="1696">
      <c r="A1696" t="n">
        <v>43</v>
      </c>
      <c r="B1696" t="n">
        <v>75</v>
      </c>
      <c r="C1696" t="inlineStr">
        <is>
          <t xml:space="preserve">CONCLUIDO	</t>
        </is>
      </c>
      <c r="D1696" t="n">
        <v>13.3368</v>
      </c>
      <c r="E1696" t="n">
        <v>7.5</v>
      </c>
      <c r="F1696" t="n">
        <v>5.1</v>
      </c>
      <c r="G1696" t="n">
        <v>76.48999999999999</v>
      </c>
      <c r="H1696" t="n">
        <v>1.26</v>
      </c>
      <c r="I1696" t="n">
        <v>4</v>
      </c>
      <c r="J1696" t="n">
        <v>165.65</v>
      </c>
      <c r="K1696" t="n">
        <v>49.1</v>
      </c>
      <c r="L1696" t="n">
        <v>11.75</v>
      </c>
      <c r="M1696" t="n">
        <v>1</v>
      </c>
      <c r="N1696" t="n">
        <v>29.8</v>
      </c>
      <c r="O1696" t="n">
        <v>20663.87</v>
      </c>
      <c r="P1696" t="n">
        <v>48.19</v>
      </c>
      <c r="Q1696" t="n">
        <v>202.81</v>
      </c>
      <c r="R1696" t="n">
        <v>19.5</v>
      </c>
      <c r="S1696" t="n">
        <v>13.89</v>
      </c>
      <c r="T1696" t="n">
        <v>1129.69</v>
      </c>
      <c r="U1696" t="n">
        <v>0.71</v>
      </c>
      <c r="V1696" t="n">
        <v>0.76</v>
      </c>
      <c r="W1696" t="n">
        <v>0.65</v>
      </c>
      <c r="X1696" t="n">
        <v>0.06</v>
      </c>
      <c r="Y1696" t="n">
        <v>1</v>
      </c>
      <c r="Z1696" t="n">
        <v>10</v>
      </c>
    </row>
    <row r="1697">
      <c r="A1697" t="n">
        <v>44</v>
      </c>
      <c r="B1697" t="n">
        <v>75</v>
      </c>
      <c r="C1697" t="inlineStr">
        <is>
          <t xml:space="preserve">CONCLUIDO	</t>
        </is>
      </c>
      <c r="D1697" t="n">
        <v>13.3333</v>
      </c>
      <c r="E1697" t="n">
        <v>7.5</v>
      </c>
      <c r="F1697" t="n">
        <v>5.1</v>
      </c>
      <c r="G1697" t="n">
        <v>76.52</v>
      </c>
      <c r="H1697" t="n">
        <v>1.28</v>
      </c>
      <c r="I1697" t="n">
        <v>4</v>
      </c>
      <c r="J1697" t="n">
        <v>166.01</v>
      </c>
      <c r="K1697" t="n">
        <v>49.1</v>
      </c>
      <c r="L1697" t="n">
        <v>12</v>
      </c>
      <c r="M1697" t="n">
        <v>1</v>
      </c>
      <c r="N1697" t="n">
        <v>29.91</v>
      </c>
      <c r="O1697" t="n">
        <v>20708.3</v>
      </c>
      <c r="P1697" t="n">
        <v>48.38</v>
      </c>
      <c r="Q1697" t="n">
        <v>202.81</v>
      </c>
      <c r="R1697" t="n">
        <v>19.53</v>
      </c>
      <c r="S1697" t="n">
        <v>13.89</v>
      </c>
      <c r="T1697" t="n">
        <v>1145.84</v>
      </c>
      <c r="U1697" t="n">
        <v>0.71</v>
      </c>
      <c r="V1697" t="n">
        <v>0.76</v>
      </c>
      <c r="W1697" t="n">
        <v>0.65</v>
      </c>
      <c r="X1697" t="n">
        <v>0.06</v>
      </c>
      <c r="Y1697" t="n">
        <v>1</v>
      </c>
      <c r="Z1697" t="n">
        <v>10</v>
      </c>
    </row>
    <row r="1698">
      <c r="A1698" t="n">
        <v>45</v>
      </c>
      <c r="B1698" t="n">
        <v>75</v>
      </c>
      <c r="C1698" t="inlineStr">
        <is>
          <t xml:space="preserve">CONCLUIDO	</t>
        </is>
      </c>
      <c r="D1698" t="n">
        <v>13.3323</v>
      </c>
      <c r="E1698" t="n">
        <v>7.5</v>
      </c>
      <c r="F1698" t="n">
        <v>5.1</v>
      </c>
      <c r="G1698" t="n">
        <v>76.53</v>
      </c>
      <c r="H1698" t="n">
        <v>1.3</v>
      </c>
      <c r="I1698" t="n">
        <v>4</v>
      </c>
      <c r="J1698" t="n">
        <v>166.37</v>
      </c>
      <c r="K1698" t="n">
        <v>49.1</v>
      </c>
      <c r="L1698" t="n">
        <v>12.25</v>
      </c>
      <c r="M1698" t="n">
        <v>0</v>
      </c>
      <c r="N1698" t="n">
        <v>30.02</v>
      </c>
      <c r="O1698" t="n">
        <v>20752.76</v>
      </c>
      <c r="P1698" t="n">
        <v>48.4</v>
      </c>
      <c r="Q1698" t="n">
        <v>202.81</v>
      </c>
      <c r="R1698" t="n">
        <v>19.53</v>
      </c>
      <c r="S1698" t="n">
        <v>13.89</v>
      </c>
      <c r="T1698" t="n">
        <v>1146.38</v>
      </c>
      <c r="U1698" t="n">
        <v>0.71</v>
      </c>
      <c r="V1698" t="n">
        <v>0.76</v>
      </c>
      <c r="W1698" t="n">
        <v>0.65</v>
      </c>
      <c r="X1698" t="n">
        <v>0.06</v>
      </c>
      <c r="Y1698" t="n">
        <v>1</v>
      </c>
      <c r="Z1698" t="n">
        <v>10</v>
      </c>
    </row>
    <row r="1699">
      <c r="A1699" t="n">
        <v>0</v>
      </c>
      <c r="B1699" t="n">
        <v>95</v>
      </c>
      <c r="C1699" t="inlineStr">
        <is>
          <t xml:space="preserve">CONCLUIDO	</t>
        </is>
      </c>
      <c r="D1699" t="n">
        <v>9.042999999999999</v>
      </c>
      <c r="E1699" t="n">
        <v>11.06</v>
      </c>
      <c r="F1699" t="n">
        <v>6.28</v>
      </c>
      <c r="G1699" t="n">
        <v>6.08</v>
      </c>
      <c r="H1699" t="n">
        <v>0.1</v>
      </c>
      <c r="I1699" t="n">
        <v>62</v>
      </c>
      <c r="J1699" t="n">
        <v>185.69</v>
      </c>
      <c r="K1699" t="n">
        <v>53.44</v>
      </c>
      <c r="L1699" t="n">
        <v>1</v>
      </c>
      <c r="M1699" t="n">
        <v>60</v>
      </c>
      <c r="N1699" t="n">
        <v>36.26</v>
      </c>
      <c r="O1699" t="n">
        <v>23136.14</v>
      </c>
      <c r="P1699" t="n">
        <v>84.73</v>
      </c>
      <c r="Q1699" t="n">
        <v>203.01</v>
      </c>
      <c r="R1699" t="n">
        <v>56.54</v>
      </c>
      <c r="S1699" t="n">
        <v>13.89</v>
      </c>
      <c r="T1699" t="n">
        <v>19361.71</v>
      </c>
      <c r="U1699" t="n">
        <v>0.25</v>
      </c>
      <c r="V1699" t="n">
        <v>0.62</v>
      </c>
      <c r="W1699" t="n">
        <v>0.73</v>
      </c>
      <c r="X1699" t="n">
        <v>1.24</v>
      </c>
      <c r="Y1699" t="n">
        <v>1</v>
      </c>
      <c r="Z1699" t="n">
        <v>10</v>
      </c>
    </row>
    <row r="1700">
      <c r="A1700" t="n">
        <v>1</v>
      </c>
      <c r="B1700" t="n">
        <v>95</v>
      </c>
      <c r="C1700" t="inlineStr">
        <is>
          <t xml:space="preserve">CONCLUIDO	</t>
        </is>
      </c>
      <c r="D1700" t="n">
        <v>9.819699999999999</v>
      </c>
      <c r="E1700" t="n">
        <v>10.18</v>
      </c>
      <c r="F1700" t="n">
        <v>5.97</v>
      </c>
      <c r="G1700" t="n">
        <v>7.62</v>
      </c>
      <c r="H1700" t="n">
        <v>0.12</v>
      </c>
      <c r="I1700" t="n">
        <v>47</v>
      </c>
      <c r="J1700" t="n">
        <v>186.07</v>
      </c>
      <c r="K1700" t="n">
        <v>53.44</v>
      </c>
      <c r="L1700" t="n">
        <v>1.25</v>
      </c>
      <c r="M1700" t="n">
        <v>45</v>
      </c>
      <c r="N1700" t="n">
        <v>36.39</v>
      </c>
      <c r="O1700" t="n">
        <v>23182.76</v>
      </c>
      <c r="P1700" t="n">
        <v>80.23</v>
      </c>
      <c r="Q1700" t="n">
        <v>202.89</v>
      </c>
      <c r="R1700" t="n">
        <v>46.71</v>
      </c>
      <c r="S1700" t="n">
        <v>13.89</v>
      </c>
      <c r="T1700" t="n">
        <v>14520.06</v>
      </c>
      <c r="U1700" t="n">
        <v>0.3</v>
      </c>
      <c r="V1700" t="n">
        <v>0.65</v>
      </c>
      <c r="W1700" t="n">
        <v>0.71</v>
      </c>
      <c r="X1700" t="n">
        <v>0.93</v>
      </c>
      <c r="Y1700" t="n">
        <v>1</v>
      </c>
      <c r="Z1700" t="n">
        <v>10</v>
      </c>
    </row>
    <row r="1701">
      <c r="A1701" t="n">
        <v>2</v>
      </c>
      <c r="B1701" t="n">
        <v>95</v>
      </c>
      <c r="C1701" t="inlineStr">
        <is>
          <t xml:space="preserve">CONCLUIDO	</t>
        </is>
      </c>
      <c r="D1701" t="n">
        <v>10.3538</v>
      </c>
      <c r="E1701" t="n">
        <v>9.66</v>
      </c>
      <c r="F1701" t="n">
        <v>5.78</v>
      </c>
      <c r="G1701" t="n">
        <v>9.119999999999999</v>
      </c>
      <c r="H1701" t="n">
        <v>0.14</v>
      </c>
      <c r="I1701" t="n">
        <v>38</v>
      </c>
      <c r="J1701" t="n">
        <v>186.45</v>
      </c>
      <c r="K1701" t="n">
        <v>53.44</v>
      </c>
      <c r="L1701" t="n">
        <v>1.5</v>
      </c>
      <c r="M1701" t="n">
        <v>36</v>
      </c>
      <c r="N1701" t="n">
        <v>36.51</v>
      </c>
      <c r="O1701" t="n">
        <v>23229.42</v>
      </c>
      <c r="P1701" t="n">
        <v>77.52</v>
      </c>
      <c r="Q1701" t="n">
        <v>202.83</v>
      </c>
      <c r="R1701" t="n">
        <v>40.75</v>
      </c>
      <c r="S1701" t="n">
        <v>13.89</v>
      </c>
      <c r="T1701" t="n">
        <v>11583.9</v>
      </c>
      <c r="U1701" t="n">
        <v>0.34</v>
      </c>
      <c r="V1701" t="n">
        <v>0.67</v>
      </c>
      <c r="W1701" t="n">
        <v>0.6899999999999999</v>
      </c>
      <c r="X1701" t="n">
        <v>0.74</v>
      </c>
      <c r="Y1701" t="n">
        <v>1</v>
      </c>
      <c r="Z1701" t="n">
        <v>10</v>
      </c>
    </row>
    <row r="1702">
      <c r="A1702" t="n">
        <v>3</v>
      </c>
      <c r="B1702" t="n">
        <v>95</v>
      </c>
      <c r="C1702" t="inlineStr">
        <is>
          <t xml:space="preserve">CONCLUIDO	</t>
        </is>
      </c>
      <c r="D1702" t="n">
        <v>10.7328</v>
      </c>
      <c r="E1702" t="n">
        <v>9.32</v>
      </c>
      <c r="F1702" t="n">
        <v>5.66</v>
      </c>
      <c r="G1702" t="n">
        <v>10.61</v>
      </c>
      <c r="H1702" t="n">
        <v>0.17</v>
      </c>
      <c r="I1702" t="n">
        <v>32</v>
      </c>
      <c r="J1702" t="n">
        <v>186.83</v>
      </c>
      <c r="K1702" t="n">
        <v>53.44</v>
      </c>
      <c r="L1702" t="n">
        <v>1.75</v>
      </c>
      <c r="M1702" t="n">
        <v>30</v>
      </c>
      <c r="N1702" t="n">
        <v>36.64</v>
      </c>
      <c r="O1702" t="n">
        <v>23276.13</v>
      </c>
      <c r="P1702" t="n">
        <v>75.70999999999999</v>
      </c>
      <c r="Q1702" t="n">
        <v>202.91</v>
      </c>
      <c r="R1702" t="n">
        <v>36.95</v>
      </c>
      <c r="S1702" t="n">
        <v>13.89</v>
      </c>
      <c r="T1702" t="n">
        <v>9713.059999999999</v>
      </c>
      <c r="U1702" t="n">
        <v>0.38</v>
      </c>
      <c r="V1702" t="n">
        <v>0.68</v>
      </c>
      <c r="W1702" t="n">
        <v>0.6899999999999999</v>
      </c>
      <c r="X1702" t="n">
        <v>0.62</v>
      </c>
      <c r="Y1702" t="n">
        <v>1</v>
      </c>
      <c r="Z1702" t="n">
        <v>10</v>
      </c>
    </row>
    <row r="1703">
      <c r="A1703" t="n">
        <v>4</v>
      </c>
      <c r="B1703" t="n">
        <v>95</v>
      </c>
      <c r="C1703" t="inlineStr">
        <is>
          <t xml:space="preserve">CONCLUIDO	</t>
        </is>
      </c>
      <c r="D1703" t="n">
        <v>10.9877</v>
      </c>
      <c r="E1703" t="n">
        <v>9.1</v>
      </c>
      <c r="F1703" t="n">
        <v>5.59</v>
      </c>
      <c r="G1703" t="n">
        <v>11.98</v>
      </c>
      <c r="H1703" t="n">
        <v>0.19</v>
      </c>
      <c r="I1703" t="n">
        <v>28</v>
      </c>
      <c r="J1703" t="n">
        <v>187.21</v>
      </c>
      <c r="K1703" t="n">
        <v>53.44</v>
      </c>
      <c r="L1703" t="n">
        <v>2</v>
      </c>
      <c r="M1703" t="n">
        <v>26</v>
      </c>
      <c r="N1703" t="n">
        <v>36.77</v>
      </c>
      <c r="O1703" t="n">
        <v>23322.88</v>
      </c>
      <c r="P1703" t="n">
        <v>74.59</v>
      </c>
      <c r="Q1703" t="n">
        <v>202.83</v>
      </c>
      <c r="R1703" t="n">
        <v>34.93</v>
      </c>
      <c r="S1703" t="n">
        <v>13.89</v>
      </c>
      <c r="T1703" t="n">
        <v>8723</v>
      </c>
      <c r="U1703" t="n">
        <v>0.4</v>
      </c>
      <c r="V1703" t="n">
        <v>0.6899999999999999</v>
      </c>
      <c r="W1703" t="n">
        <v>0.68</v>
      </c>
      <c r="X1703" t="n">
        <v>0.55</v>
      </c>
      <c r="Y1703" t="n">
        <v>1</v>
      </c>
      <c r="Z1703" t="n">
        <v>10</v>
      </c>
    </row>
    <row r="1704">
      <c r="A1704" t="n">
        <v>5</v>
      </c>
      <c r="B1704" t="n">
        <v>95</v>
      </c>
      <c r="C1704" t="inlineStr">
        <is>
          <t xml:space="preserve">CONCLUIDO	</t>
        </is>
      </c>
      <c r="D1704" t="n">
        <v>11.1989</v>
      </c>
      <c r="E1704" t="n">
        <v>8.93</v>
      </c>
      <c r="F1704" t="n">
        <v>5.53</v>
      </c>
      <c r="G1704" t="n">
        <v>13.27</v>
      </c>
      <c r="H1704" t="n">
        <v>0.21</v>
      </c>
      <c r="I1704" t="n">
        <v>25</v>
      </c>
      <c r="J1704" t="n">
        <v>187.59</v>
      </c>
      <c r="K1704" t="n">
        <v>53.44</v>
      </c>
      <c r="L1704" t="n">
        <v>2.25</v>
      </c>
      <c r="M1704" t="n">
        <v>23</v>
      </c>
      <c r="N1704" t="n">
        <v>36.9</v>
      </c>
      <c r="O1704" t="n">
        <v>23369.68</v>
      </c>
      <c r="P1704" t="n">
        <v>73.69</v>
      </c>
      <c r="Q1704" t="n">
        <v>202.86</v>
      </c>
      <c r="R1704" t="n">
        <v>32.76</v>
      </c>
      <c r="S1704" t="n">
        <v>13.89</v>
      </c>
      <c r="T1704" t="n">
        <v>7656.2</v>
      </c>
      <c r="U1704" t="n">
        <v>0.42</v>
      </c>
      <c r="V1704" t="n">
        <v>0.7</v>
      </c>
      <c r="W1704" t="n">
        <v>0.68</v>
      </c>
      <c r="X1704" t="n">
        <v>0.49</v>
      </c>
      <c r="Y1704" t="n">
        <v>1</v>
      </c>
      <c r="Z1704" t="n">
        <v>10</v>
      </c>
    </row>
    <row r="1705">
      <c r="A1705" t="n">
        <v>6</v>
      </c>
      <c r="B1705" t="n">
        <v>95</v>
      </c>
      <c r="C1705" t="inlineStr">
        <is>
          <t xml:space="preserve">CONCLUIDO	</t>
        </is>
      </c>
      <c r="D1705" t="n">
        <v>11.4271</v>
      </c>
      <c r="E1705" t="n">
        <v>8.75</v>
      </c>
      <c r="F1705" t="n">
        <v>5.46</v>
      </c>
      <c r="G1705" t="n">
        <v>14.9</v>
      </c>
      <c r="H1705" t="n">
        <v>0.24</v>
      </c>
      <c r="I1705" t="n">
        <v>22</v>
      </c>
      <c r="J1705" t="n">
        <v>187.97</v>
      </c>
      <c r="K1705" t="n">
        <v>53.44</v>
      </c>
      <c r="L1705" t="n">
        <v>2.5</v>
      </c>
      <c r="M1705" t="n">
        <v>20</v>
      </c>
      <c r="N1705" t="n">
        <v>37.03</v>
      </c>
      <c r="O1705" t="n">
        <v>23416.52</v>
      </c>
      <c r="P1705" t="n">
        <v>72.56999999999999</v>
      </c>
      <c r="Q1705" t="n">
        <v>202.83</v>
      </c>
      <c r="R1705" t="n">
        <v>30.81</v>
      </c>
      <c r="S1705" t="n">
        <v>13.89</v>
      </c>
      <c r="T1705" t="n">
        <v>6692.79</v>
      </c>
      <c r="U1705" t="n">
        <v>0.45</v>
      </c>
      <c r="V1705" t="n">
        <v>0.71</v>
      </c>
      <c r="W1705" t="n">
        <v>0.67</v>
      </c>
      <c r="X1705" t="n">
        <v>0.42</v>
      </c>
      <c r="Y1705" t="n">
        <v>1</v>
      </c>
      <c r="Z1705" t="n">
        <v>10</v>
      </c>
    </row>
    <row r="1706">
      <c r="A1706" t="n">
        <v>7</v>
      </c>
      <c r="B1706" t="n">
        <v>95</v>
      </c>
      <c r="C1706" t="inlineStr">
        <is>
          <t xml:space="preserve">CONCLUIDO	</t>
        </is>
      </c>
      <c r="D1706" t="n">
        <v>11.5886</v>
      </c>
      <c r="E1706" t="n">
        <v>8.630000000000001</v>
      </c>
      <c r="F1706" t="n">
        <v>5.42</v>
      </c>
      <c r="G1706" t="n">
        <v>16.25</v>
      </c>
      <c r="H1706" t="n">
        <v>0.26</v>
      </c>
      <c r="I1706" t="n">
        <v>20</v>
      </c>
      <c r="J1706" t="n">
        <v>188.35</v>
      </c>
      <c r="K1706" t="n">
        <v>53.44</v>
      </c>
      <c r="L1706" t="n">
        <v>2.75</v>
      </c>
      <c r="M1706" t="n">
        <v>18</v>
      </c>
      <c r="N1706" t="n">
        <v>37.16</v>
      </c>
      <c r="O1706" t="n">
        <v>23463.4</v>
      </c>
      <c r="P1706" t="n">
        <v>71.81</v>
      </c>
      <c r="Q1706" t="n">
        <v>202.83</v>
      </c>
      <c r="R1706" t="n">
        <v>29.57</v>
      </c>
      <c r="S1706" t="n">
        <v>13.89</v>
      </c>
      <c r="T1706" t="n">
        <v>6084.81</v>
      </c>
      <c r="U1706" t="n">
        <v>0.47</v>
      </c>
      <c r="V1706" t="n">
        <v>0.71</v>
      </c>
      <c r="W1706" t="n">
        <v>0.66</v>
      </c>
      <c r="X1706" t="n">
        <v>0.38</v>
      </c>
      <c r="Y1706" t="n">
        <v>1</v>
      </c>
      <c r="Z1706" t="n">
        <v>10</v>
      </c>
    </row>
    <row r="1707">
      <c r="A1707" t="n">
        <v>8</v>
      </c>
      <c r="B1707" t="n">
        <v>95</v>
      </c>
      <c r="C1707" t="inlineStr">
        <is>
          <t xml:space="preserve">CONCLUIDO	</t>
        </is>
      </c>
      <c r="D1707" t="n">
        <v>11.7497</v>
      </c>
      <c r="E1707" t="n">
        <v>8.51</v>
      </c>
      <c r="F1707" t="n">
        <v>5.37</v>
      </c>
      <c r="G1707" t="n">
        <v>17.91</v>
      </c>
      <c r="H1707" t="n">
        <v>0.28</v>
      </c>
      <c r="I1707" t="n">
        <v>18</v>
      </c>
      <c r="J1707" t="n">
        <v>188.73</v>
      </c>
      <c r="K1707" t="n">
        <v>53.44</v>
      </c>
      <c r="L1707" t="n">
        <v>3</v>
      </c>
      <c r="M1707" t="n">
        <v>16</v>
      </c>
      <c r="N1707" t="n">
        <v>37.29</v>
      </c>
      <c r="O1707" t="n">
        <v>23510.33</v>
      </c>
      <c r="P1707" t="n">
        <v>71.09</v>
      </c>
      <c r="Q1707" t="n">
        <v>202.94</v>
      </c>
      <c r="R1707" t="n">
        <v>27.89</v>
      </c>
      <c r="S1707" t="n">
        <v>13.89</v>
      </c>
      <c r="T1707" t="n">
        <v>5257</v>
      </c>
      <c r="U1707" t="n">
        <v>0.5</v>
      </c>
      <c r="V1707" t="n">
        <v>0.72</v>
      </c>
      <c r="W1707" t="n">
        <v>0.67</v>
      </c>
      <c r="X1707" t="n">
        <v>0.33</v>
      </c>
      <c r="Y1707" t="n">
        <v>1</v>
      </c>
      <c r="Z1707" t="n">
        <v>10</v>
      </c>
    </row>
    <row r="1708">
      <c r="A1708" t="n">
        <v>9</v>
      </c>
      <c r="B1708" t="n">
        <v>95</v>
      </c>
      <c r="C1708" t="inlineStr">
        <is>
          <t xml:space="preserve">CONCLUIDO	</t>
        </is>
      </c>
      <c r="D1708" t="n">
        <v>11.8079</v>
      </c>
      <c r="E1708" t="n">
        <v>8.470000000000001</v>
      </c>
      <c r="F1708" t="n">
        <v>5.37</v>
      </c>
      <c r="G1708" t="n">
        <v>18.94</v>
      </c>
      <c r="H1708" t="n">
        <v>0.3</v>
      </c>
      <c r="I1708" t="n">
        <v>17</v>
      </c>
      <c r="J1708" t="n">
        <v>189.11</v>
      </c>
      <c r="K1708" t="n">
        <v>53.44</v>
      </c>
      <c r="L1708" t="n">
        <v>3.25</v>
      </c>
      <c r="M1708" t="n">
        <v>15</v>
      </c>
      <c r="N1708" t="n">
        <v>37.42</v>
      </c>
      <c r="O1708" t="n">
        <v>23557.3</v>
      </c>
      <c r="P1708" t="n">
        <v>70.72</v>
      </c>
      <c r="Q1708" t="n">
        <v>202.81</v>
      </c>
      <c r="R1708" t="n">
        <v>27.83</v>
      </c>
      <c r="S1708" t="n">
        <v>13.89</v>
      </c>
      <c r="T1708" t="n">
        <v>5228.57</v>
      </c>
      <c r="U1708" t="n">
        <v>0.5</v>
      </c>
      <c r="V1708" t="n">
        <v>0.72</v>
      </c>
      <c r="W1708" t="n">
        <v>0.67</v>
      </c>
      <c r="X1708" t="n">
        <v>0.33</v>
      </c>
      <c r="Y1708" t="n">
        <v>1</v>
      </c>
      <c r="Z1708" t="n">
        <v>10</v>
      </c>
    </row>
    <row r="1709">
      <c r="A1709" t="n">
        <v>10</v>
      </c>
      <c r="B1709" t="n">
        <v>95</v>
      </c>
      <c r="C1709" t="inlineStr">
        <is>
          <t xml:space="preserve">CONCLUIDO	</t>
        </is>
      </c>
      <c r="D1709" t="n">
        <v>11.8953</v>
      </c>
      <c r="E1709" t="n">
        <v>8.41</v>
      </c>
      <c r="F1709" t="n">
        <v>5.34</v>
      </c>
      <c r="G1709" t="n">
        <v>20.03</v>
      </c>
      <c r="H1709" t="n">
        <v>0.33</v>
      </c>
      <c r="I1709" t="n">
        <v>16</v>
      </c>
      <c r="J1709" t="n">
        <v>189.49</v>
      </c>
      <c r="K1709" t="n">
        <v>53.44</v>
      </c>
      <c r="L1709" t="n">
        <v>3.5</v>
      </c>
      <c r="M1709" t="n">
        <v>14</v>
      </c>
      <c r="N1709" t="n">
        <v>37.55</v>
      </c>
      <c r="O1709" t="n">
        <v>23604.32</v>
      </c>
      <c r="P1709" t="n">
        <v>70.2</v>
      </c>
      <c r="Q1709" t="n">
        <v>202.83</v>
      </c>
      <c r="R1709" t="n">
        <v>27.03</v>
      </c>
      <c r="S1709" t="n">
        <v>13.89</v>
      </c>
      <c r="T1709" t="n">
        <v>4833.71</v>
      </c>
      <c r="U1709" t="n">
        <v>0.51</v>
      </c>
      <c r="V1709" t="n">
        <v>0.72</v>
      </c>
      <c r="W1709" t="n">
        <v>0.66</v>
      </c>
      <c r="X1709" t="n">
        <v>0.3</v>
      </c>
      <c r="Y1709" t="n">
        <v>1</v>
      </c>
      <c r="Z1709" t="n">
        <v>10</v>
      </c>
    </row>
    <row r="1710">
      <c r="A1710" t="n">
        <v>11</v>
      </c>
      <c r="B1710" t="n">
        <v>95</v>
      </c>
      <c r="C1710" t="inlineStr">
        <is>
          <t xml:space="preserve">CONCLUIDO	</t>
        </is>
      </c>
      <c r="D1710" t="n">
        <v>11.9717</v>
      </c>
      <c r="E1710" t="n">
        <v>8.35</v>
      </c>
      <c r="F1710" t="n">
        <v>5.33</v>
      </c>
      <c r="G1710" t="n">
        <v>21.3</v>
      </c>
      <c r="H1710" t="n">
        <v>0.35</v>
      </c>
      <c r="I1710" t="n">
        <v>15</v>
      </c>
      <c r="J1710" t="n">
        <v>189.87</v>
      </c>
      <c r="K1710" t="n">
        <v>53.44</v>
      </c>
      <c r="L1710" t="n">
        <v>3.75</v>
      </c>
      <c r="M1710" t="n">
        <v>13</v>
      </c>
      <c r="N1710" t="n">
        <v>37.69</v>
      </c>
      <c r="O1710" t="n">
        <v>23651.38</v>
      </c>
      <c r="P1710" t="n">
        <v>69.81999999999999</v>
      </c>
      <c r="Q1710" t="n">
        <v>202.82</v>
      </c>
      <c r="R1710" t="n">
        <v>26.77</v>
      </c>
      <c r="S1710" t="n">
        <v>13.89</v>
      </c>
      <c r="T1710" t="n">
        <v>4708.43</v>
      </c>
      <c r="U1710" t="n">
        <v>0.52</v>
      </c>
      <c r="V1710" t="n">
        <v>0.73</v>
      </c>
      <c r="W1710" t="n">
        <v>0.66</v>
      </c>
      <c r="X1710" t="n">
        <v>0.29</v>
      </c>
      <c r="Y1710" t="n">
        <v>1</v>
      </c>
      <c r="Z1710" t="n">
        <v>10</v>
      </c>
    </row>
    <row r="1711">
      <c r="A1711" t="n">
        <v>12</v>
      </c>
      <c r="B1711" t="n">
        <v>95</v>
      </c>
      <c r="C1711" t="inlineStr">
        <is>
          <t xml:space="preserve">CONCLUIDO	</t>
        </is>
      </c>
      <c r="D1711" t="n">
        <v>12.0753</v>
      </c>
      <c r="E1711" t="n">
        <v>8.279999999999999</v>
      </c>
      <c r="F1711" t="n">
        <v>5.29</v>
      </c>
      <c r="G1711" t="n">
        <v>22.68</v>
      </c>
      <c r="H1711" t="n">
        <v>0.37</v>
      </c>
      <c r="I1711" t="n">
        <v>14</v>
      </c>
      <c r="J1711" t="n">
        <v>190.25</v>
      </c>
      <c r="K1711" t="n">
        <v>53.44</v>
      </c>
      <c r="L1711" t="n">
        <v>4</v>
      </c>
      <c r="M1711" t="n">
        <v>12</v>
      </c>
      <c r="N1711" t="n">
        <v>37.82</v>
      </c>
      <c r="O1711" t="n">
        <v>23698.48</v>
      </c>
      <c r="P1711" t="n">
        <v>69.19</v>
      </c>
      <c r="Q1711" t="n">
        <v>202.93</v>
      </c>
      <c r="R1711" t="n">
        <v>25.67</v>
      </c>
      <c r="S1711" t="n">
        <v>13.89</v>
      </c>
      <c r="T1711" t="n">
        <v>4164.65</v>
      </c>
      <c r="U1711" t="n">
        <v>0.54</v>
      </c>
      <c r="V1711" t="n">
        <v>0.73</v>
      </c>
      <c r="W1711" t="n">
        <v>0.66</v>
      </c>
      <c r="X1711" t="n">
        <v>0.25</v>
      </c>
      <c r="Y1711" t="n">
        <v>1</v>
      </c>
      <c r="Z1711" t="n">
        <v>10</v>
      </c>
    </row>
    <row r="1712">
      <c r="A1712" t="n">
        <v>13</v>
      </c>
      <c r="B1712" t="n">
        <v>95</v>
      </c>
      <c r="C1712" t="inlineStr">
        <is>
          <t xml:space="preserve">CONCLUIDO	</t>
        </is>
      </c>
      <c r="D1712" t="n">
        <v>12.1482</v>
      </c>
      <c r="E1712" t="n">
        <v>8.23</v>
      </c>
      <c r="F1712" t="n">
        <v>5.28</v>
      </c>
      <c r="G1712" t="n">
        <v>24.37</v>
      </c>
      <c r="H1712" t="n">
        <v>0.4</v>
      </c>
      <c r="I1712" t="n">
        <v>13</v>
      </c>
      <c r="J1712" t="n">
        <v>190.63</v>
      </c>
      <c r="K1712" t="n">
        <v>53.44</v>
      </c>
      <c r="L1712" t="n">
        <v>4.25</v>
      </c>
      <c r="M1712" t="n">
        <v>11</v>
      </c>
      <c r="N1712" t="n">
        <v>37.95</v>
      </c>
      <c r="O1712" t="n">
        <v>23745.63</v>
      </c>
      <c r="P1712" t="n">
        <v>68.90000000000001</v>
      </c>
      <c r="Q1712" t="n">
        <v>202.82</v>
      </c>
      <c r="R1712" t="n">
        <v>25.23</v>
      </c>
      <c r="S1712" t="n">
        <v>13.89</v>
      </c>
      <c r="T1712" t="n">
        <v>3951.72</v>
      </c>
      <c r="U1712" t="n">
        <v>0.55</v>
      </c>
      <c r="V1712" t="n">
        <v>0.73</v>
      </c>
      <c r="W1712" t="n">
        <v>0.66</v>
      </c>
      <c r="X1712" t="n">
        <v>0.24</v>
      </c>
      <c r="Y1712" t="n">
        <v>1</v>
      </c>
      <c r="Z1712" t="n">
        <v>10</v>
      </c>
    </row>
    <row r="1713">
      <c r="A1713" t="n">
        <v>14</v>
      </c>
      <c r="B1713" t="n">
        <v>95</v>
      </c>
      <c r="C1713" t="inlineStr">
        <is>
          <t xml:space="preserve">CONCLUIDO	</t>
        </is>
      </c>
      <c r="D1713" t="n">
        <v>12.2349</v>
      </c>
      <c r="E1713" t="n">
        <v>8.17</v>
      </c>
      <c r="F1713" t="n">
        <v>5.26</v>
      </c>
      <c r="G1713" t="n">
        <v>26.29</v>
      </c>
      <c r="H1713" t="n">
        <v>0.42</v>
      </c>
      <c r="I1713" t="n">
        <v>12</v>
      </c>
      <c r="J1713" t="n">
        <v>191.02</v>
      </c>
      <c r="K1713" t="n">
        <v>53.44</v>
      </c>
      <c r="L1713" t="n">
        <v>4.5</v>
      </c>
      <c r="M1713" t="n">
        <v>10</v>
      </c>
      <c r="N1713" t="n">
        <v>38.08</v>
      </c>
      <c r="O1713" t="n">
        <v>23792.83</v>
      </c>
      <c r="P1713" t="n">
        <v>68.51000000000001</v>
      </c>
      <c r="Q1713" t="n">
        <v>202.82</v>
      </c>
      <c r="R1713" t="n">
        <v>24.5</v>
      </c>
      <c r="S1713" t="n">
        <v>13.89</v>
      </c>
      <c r="T1713" t="n">
        <v>3589.91</v>
      </c>
      <c r="U1713" t="n">
        <v>0.57</v>
      </c>
      <c r="V1713" t="n">
        <v>0.74</v>
      </c>
      <c r="W1713" t="n">
        <v>0.66</v>
      </c>
      <c r="X1713" t="n">
        <v>0.22</v>
      </c>
      <c r="Y1713" t="n">
        <v>1</v>
      </c>
      <c r="Z1713" t="n">
        <v>10</v>
      </c>
    </row>
    <row r="1714">
      <c r="A1714" t="n">
        <v>15</v>
      </c>
      <c r="B1714" t="n">
        <v>95</v>
      </c>
      <c r="C1714" t="inlineStr">
        <is>
          <t xml:space="preserve">CONCLUIDO	</t>
        </is>
      </c>
      <c r="D1714" t="n">
        <v>12.2224</v>
      </c>
      <c r="E1714" t="n">
        <v>8.18</v>
      </c>
      <c r="F1714" t="n">
        <v>5.27</v>
      </c>
      <c r="G1714" t="n">
        <v>26.33</v>
      </c>
      <c r="H1714" t="n">
        <v>0.44</v>
      </c>
      <c r="I1714" t="n">
        <v>12</v>
      </c>
      <c r="J1714" t="n">
        <v>191.4</v>
      </c>
      <c r="K1714" t="n">
        <v>53.44</v>
      </c>
      <c r="L1714" t="n">
        <v>4.75</v>
      </c>
      <c r="M1714" t="n">
        <v>10</v>
      </c>
      <c r="N1714" t="n">
        <v>38.22</v>
      </c>
      <c r="O1714" t="n">
        <v>23840.07</v>
      </c>
      <c r="P1714" t="n">
        <v>68.39</v>
      </c>
      <c r="Q1714" t="n">
        <v>202.82</v>
      </c>
      <c r="R1714" t="n">
        <v>24.72</v>
      </c>
      <c r="S1714" t="n">
        <v>13.89</v>
      </c>
      <c r="T1714" t="n">
        <v>3700.08</v>
      </c>
      <c r="U1714" t="n">
        <v>0.5600000000000001</v>
      </c>
      <c r="V1714" t="n">
        <v>0.73</v>
      </c>
      <c r="W1714" t="n">
        <v>0.66</v>
      </c>
      <c r="X1714" t="n">
        <v>0.23</v>
      </c>
      <c r="Y1714" t="n">
        <v>1</v>
      </c>
      <c r="Z1714" t="n">
        <v>10</v>
      </c>
    </row>
    <row r="1715">
      <c r="A1715" t="n">
        <v>16</v>
      </c>
      <c r="B1715" t="n">
        <v>95</v>
      </c>
      <c r="C1715" t="inlineStr">
        <is>
          <t xml:space="preserve">CONCLUIDO	</t>
        </is>
      </c>
      <c r="D1715" t="n">
        <v>12.3208</v>
      </c>
      <c r="E1715" t="n">
        <v>8.119999999999999</v>
      </c>
      <c r="F1715" t="n">
        <v>5.24</v>
      </c>
      <c r="G1715" t="n">
        <v>28.57</v>
      </c>
      <c r="H1715" t="n">
        <v>0.46</v>
      </c>
      <c r="I1715" t="n">
        <v>11</v>
      </c>
      <c r="J1715" t="n">
        <v>191.78</v>
      </c>
      <c r="K1715" t="n">
        <v>53.44</v>
      </c>
      <c r="L1715" t="n">
        <v>5</v>
      </c>
      <c r="M1715" t="n">
        <v>9</v>
      </c>
      <c r="N1715" t="n">
        <v>38.35</v>
      </c>
      <c r="O1715" t="n">
        <v>23887.36</v>
      </c>
      <c r="P1715" t="n">
        <v>67.75</v>
      </c>
      <c r="Q1715" t="n">
        <v>202.81</v>
      </c>
      <c r="R1715" t="n">
        <v>23.88</v>
      </c>
      <c r="S1715" t="n">
        <v>13.89</v>
      </c>
      <c r="T1715" t="n">
        <v>3284.14</v>
      </c>
      <c r="U1715" t="n">
        <v>0.58</v>
      </c>
      <c r="V1715" t="n">
        <v>0.74</v>
      </c>
      <c r="W1715" t="n">
        <v>0.65</v>
      </c>
      <c r="X1715" t="n">
        <v>0.2</v>
      </c>
      <c r="Y1715" t="n">
        <v>1</v>
      </c>
      <c r="Z1715" t="n">
        <v>10</v>
      </c>
    </row>
    <row r="1716">
      <c r="A1716" t="n">
        <v>17</v>
      </c>
      <c r="B1716" t="n">
        <v>95</v>
      </c>
      <c r="C1716" t="inlineStr">
        <is>
          <t xml:space="preserve">CONCLUIDO	</t>
        </is>
      </c>
      <c r="D1716" t="n">
        <v>12.3233</v>
      </c>
      <c r="E1716" t="n">
        <v>8.109999999999999</v>
      </c>
      <c r="F1716" t="n">
        <v>5.24</v>
      </c>
      <c r="G1716" t="n">
        <v>28.56</v>
      </c>
      <c r="H1716" t="n">
        <v>0.48</v>
      </c>
      <c r="I1716" t="n">
        <v>11</v>
      </c>
      <c r="J1716" t="n">
        <v>192.17</v>
      </c>
      <c r="K1716" t="n">
        <v>53.44</v>
      </c>
      <c r="L1716" t="n">
        <v>5.25</v>
      </c>
      <c r="M1716" t="n">
        <v>9</v>
      </c>
      <c r="N1716" t="n">
        <v>38.48</v>
      </c>
      <c r="O1716" t="n">
        <v>23934.69</v>
      </c>
      <c r="P1716" t="n">
        <v>67.67</v>
      </c>
      <c r="Q1716" t="n">
        <v>202.82</v>
      </c>
      <c r="R1716" t="n">
        <v>23.84</v>
      </c>
      <c r="S1716" t="n">
        <v>13.89</v>
      </c>
      <c r="T1716" t="n">
        <v>3267.1</v>
      </c>
      <c r="U1716" t="n">
        <v>0.58</v>
      </c>
      <c r="V1716" t="n">
        <v>0.74</v>
      </c>
      <c r="W1716" t="n">
        <v>0.65</v>
      </c>
      <c r="X1716" t="n">
        <v>0.2</v>
      </c>
      <c r="Y1716" t="n">
        <v>1</v>
      </c>
      <c r="Z1716" t="n">
        <v>10</v>
      </c>
    </row>
    <row r="1717">
      <c r="A1717" t="n">
        <v>18</v>
      </c>
      <c r="B1717" t="n">
        <v>95</v>
      </c>
      <c r="C1717" t="inlineStr">
        <is>
          <t xml:space="preserve">CONCLUIDO	</t>
        </is>
      </c>
      <c r="D1717" t="n">
        <v>12.4018</v>
      </c>
      <c r="E1717" t="n">
        <v>8.06</v>
      </c>
      <c r="F1717" t="n">
        <v>5.22</v>
      </c>
      <c r="G1717" t="n">
        <v>31.33</v>
      </c>
      <c r="H1717" t="n">
        <v>0.51</v>
      </c>
      <c r="I1717" t="n">
        <v>10</v>
      </c>
      <c r="J1717" t="n">
        <v>192.55</v>
      </c>
      <c r="K1717" t="n">
        <v>53.44</v>
      </c>
      <c r="L1717" t="n">
        <v>5.5</v>
      </c>
      <c r="M1717" t="n">
        <v>8</v>
      </c>
      <c r="N1717" t="n">
        <v>38.62</v>
      </c>
      <c r="O1717" t="n">
        <v>23982.06</v>
      </c>
      <c r="P1717" t="n">
        <v>67.18000000000001</v>
      </c>
      <c r="Q1717" t="n">
        <v>202.83</v>
      </c>
      <c r="R1717" t="n">
        <v>23.29</v>
      </c>
      <c r="S1717" t="n">
        <v>13.89</v>
      </c>
      <c r="T1717" t="n">
        <v>2994.76</v>
      </c>
      <c r="U1717" t="n">
        <v>0.6</v>
      </c>
      <c r="V1717" t="n">
        <v>0.74</v>
      </c>
      <c r="W1717" t="n">
        <v>0.66</v>
      </c>
      <c r="X1717" t="n">
        <v>0.18</v>
      </c>
      <c r="Y1717" t="n">
        <v>1</v>
      </c>
      <c r="Z1717" t="n">
        <v>10</v>
      </c>
    </row>
    <row r="1718">
      <c r="A1718" t="n">
        <v>19</v>
      </c>
      <c r="B1718" t="n">
        <v>95</v>
      </c>
      <c r="C1718" t="inlineStr">
        <is>
          <t xml:space="preserve">CONCLUIDO	</t>
        </is>
      </c>
      <c r="D1718" t="n">
        <v>12.4189</v>
      </c>
      <c r="E1718" t="n">
        <v>8.050000000000001</v>
      </c>
      <c r="F1718" t="n">
        <v>5.21</v>
      </c>
      <c r="G1718" t="n">
        <v>31.27</v>
      </c>
      <c r="H1718" t="n">
        <v>0.53</v>
      </c>
      <c r="I1718" t="n">
        <v>10</v>
      </c>
      <c r="J1718" t="n">
        <v>192.94</v>
      </c>
      <c r="K1718" t="n">
        <v>53.44</v>
      </c>
      <c r="L1718" t="n">
        <v>5.75</v>
      </c>
      <c r="M1718" t="n">
        <v>8</v>
      </c>
      <c r="N1718" t="n">
        <v>38.75</v>
      </c>
      <c r="O1718" t="n">
        <v>24029.48</v>
      </c>
      <c r="P1718" t="n">
        <v>67.04000000000001</v>
      </c>
      <c r="Q1718" t="n">
        <v>202.81</v>
      </c>
      <c r="R1718" t="n">
        <v>23.07</v>
      </c>
      <c r="S1718" t="n">
        <v>13.89</v>
      </c>
      <c r="T1718" t="n">
        <v>2886.66</v>
      </c>
      <c r="U1718" t="n">
        <v>0.6</v>
      </c>
      <c r="V1718" t="n">
        <v>0.74</v>
      </c>
      <c r="W1718" t="n">
        <v>0.65</v>
      </c>
      <c r="X1718" t="n">
        <v>0.17</v>
      </c>
      <c r="Y1718" t="n">
        <v>1</v>
      </c>
      <c r="Z1718" t="n">
        <v>10</v>
      </c>
    </row>
    <row r="1719">
      <c r="A1719" t="n">
        <v>20</v>
      </c>
      <c r="B1719" t="n">
        <v>95</v>
      </c>
      <c r="C1719" t="inlineStr">
        <is>
          <t xml:space="preserve">CONCLUIDO	</t>
        </is>
      </c>
      <c r="D1719" t="n">
        <v>12.4887</v>
      </c>
      <c r="E1719" t="n">
        <v>8.01</v>
      </c>
      <c r="F1719" t="n">
        <v>5.2</v>
      </c>
      <c r="G1719" t="n">
        <v>34.69</v>
      </c>
      <c r="H1719" t="n">
        <v>0.55</v>
      </c>
      <c r="I1719" t="n">
        <v>9</v>
      </c>
      <c r="J1719" t="n">
        <v>193.32</v>
      </c>
      <c r="K1719" t="n">
        <v>53.44</v>
      </c>
      <c r="L1719" t="n">
        <v>6</v>
      </c>
      <c r="M1719" t="n">
        <v>7</v>
      </c>
      <c r="N1719" t="n">
        <v>38.89</v>
      </c>
      <c r="O1719" t="n">
        <v>24076.95</v>
      </c>
      <c r="P1719" t="n">
        <v>66.45999999999999</v>
      </c>
      <c r="Q1719" t="n">
        <v>202.81</v>
      </c>
      <c r="R1719" t="n">
        <v>22.64</v>
      </c>
      <c r="S1719" t="n">
        <v>13.89</v>
      </c>
      <c r="T1719" t="n">
        <v>2674.65</v>
      </c>
      <c r="U1719" t="n">
        <v>0.61</v>
      </c>
      <c r="V1719" t="n">
        <v>0.74</v>
      </c>
      <c r="W1719" t="n">
        <v>0.66</v>
      </c>
      <c r="X1719" t="n">
        <v>0.17</v>
      </c>
      <c r="Y1719" t="n">
        <v>1</v>
      </c>
      <c r="Z1719" t="n">
        <v>10</v>
      </c>
    </row>
    <row r="1720">
      <c r="A1720" t="n">
        <v>21</v>
      </c>
      <c r="B1720" t="n">
        <v>95</v>
      </c>
      <c r="C1720" t="inlineStr">
        <is>
          <t xml:space="preserve">CONCLUIDO	</t>
        </is>
      </c>
      <c r="D1720" t="n">
        <v>12.5</v>
      </c>
      <c r="E1720" t="n">
        <v>8</v>
      </c>
      <c r="F1720" t="n">
        <v>5.2</v>
      </c>
      <c r="G1720" t="n">
        <v>34.64</v>
      </c>
      <c r="H1720" t="n">
        <v>0.57</v>
      </c>
      <c r="I1720" t="n">
        <v>9</v>
      </c>
      <c r="J1720" t="n">
        <v>193.71</v>
      </c>
      <c r="K1720" t="n">
        <v>53.44</v>
      </c>
      <c r="L1720" t="n">
        <v>6.25</v>
      </c>
      <c r="M1720" t="n">
        <v>7</v>
      </c>
      <c r="N1720" t="n">
        <v>39.02</v>
      </c>
      <c r="O1720" t="n">
        <v>24124.47</v>
      </c>
      <c r="P1720" t="n">
        <v>66.22</v>
      </c>
      <c r="Q1720" t="n">
        <v>202.82</v>
      </c>
      <c r="R1720" t="n">
        <v>22.55</v>
      </c>
      <c r="S1720" t="n">
        <v>13.89</v>
      </c>
      <c r="T1720" t="n">
        <v>2627.36</v>
      </c>
      <c r="U1720" t="n">
        <v>0.62</v>
      </c>
      <c r="V1720" t="n">
        <v>0.74</v>
      </c>
      <c r="W1720" t="n">
        <v>0.65</v>
      </c>
      <c r="X1720" t="n">
        <v>0.16</v>
      </c>
      <c r="Y1720" t="n">
        <v>1</v>
      </c>
      <c r="Z1720" t="n">
        <v>10</v>
      </c>
    </row>
    <row r="1721">
      <c r="A1721" t="n">
        <v>22</v>
      </c>
      <c r="B1721" t="n">
        <v>95</v>
      </c>
      <c r="C1721" t="inlineStr">
        <is>
          <t xml:space="preserve">CONCLUIDO	</t>
        </is>
      </c>
      <c r="D1721" t="n">
        <v>12.4952</v>
      </c>
      <c r="E1721" t="n">
        <v>8</v>
      </c>
      <c r="F1721" t="n">
        <v>5.2</v>
      </c>
      <c r="G1721" t="n">
        <v>34.66</v>
      </c>
      <c r="H1721" t="n">
        <v>0.59</v>
      </c>
      <c r="I1721" t="n">
        <v>9</v>
      </c>
      <c r="J1721" t="n">
        <v>194.09</v>
      </c>
      <c r="K1721" t="n">
        <v>53.44</v>
      </c>
      <c r="L1721" t="n">
        <v>6.5</v>
      </c>
      <c r="M1721" t="n">
        <v>7</v>
      </c>
      <c r="N1721" t="n">
        <v>39.16</v>
      </c>
      <c r="O1721" t="n">
        <v>24172.03</v>
      </c>
      <c r="P1721" t="n">
        <v>66.11</v>
      </c>
      <c r="Q1721" t="n">
        <v>202.81</v>
      </c>
      <c r="R1721" t="n">
        <v>22.71</v>
      </c>
      <c r="S1721" t="n">
        <v>13.89</v>
      </c>
      <c r="T1721" t="n">
        <v>2708.11</v>
      </c>
      <c r="U1721" t="n">
        <v>0.61</v>
      </c>
      <c r="V1721" t="n">
        <v>0.74</v>
      </c>
      <c r="W1721" t="n">
        <v>0.65</v>
      </c>
      <c r="X1721" t="n">
        <v>0.16</v>
      </c>
      <c r="Y1721" t="n">
        <v>1</v>
      </c>
      <c r="Z1721" t="n">
        <v>10</v>
      </c>
    </row>
    <row r="1722">
      <c r="A1722" t="n">
        <v>23</v>
      </c>
      <c r="B1722" t="n">
        <v>95</v>
      </c>
      <c r="C1722" t="inlineStr">
        <is>
          <t xml:space="preserve">CONCLUIDO	</t>
        </is>
      </c>
      <c r="D1722" t="n">
        <v>12.5795</v>
      </c>
      <c r="E1722" t="n">
        <v>7.95</v>
      </c>
      <c r="F1722" t="n">
        <v>5.18</v>
      </c>
      <c r="G1722" t="n">
        <v>38.87</v>
      </c>
      <c r="H1722" t="n">
        <v>0.62</v>
      </c>
      <c r="I1722" t="n">
        <v>8</v>
      </c>
      <c r="J1722" t="n">
        <v>194.48</v>
      </c>
      <c r="K1722" t="n">
        <v>53.44</v>
      </c>
      <c r="L1722" t="n">
        <v>6.75</v>
      </c>
      <c r="M1722" t="n">
        <v>6</v>
      </c>
      <c r="N1722" t="n">
        <v>39.29</v>
      </c>
      <c r="O1722" t="n">
        <v>24219.63</v>
      </c>
      <c r="P1722" t="n">
        <v>65.65000000000001</v>
      </c>
      <c r="Q1722" t="n">
        <v>202.81</v>
      </c>
      <c r="R1722" t="n">
        <v>22.25</v>
      </c>
      <c r="S1722" t="n">
        <v>13.89</v>
      </c>
      <c r="T1722" t="n">
        <v>2485.81</v>
      </c>
      <c r="U1722" t="n">
        <v>0.62</v>
      </c>
      <c r="V1722" t="n">
        <v>0.75</v>
      </c>
      <c r="W1722" t="n">
        <v>0.65</v>
      </c>
      <c r="X1722" t="n">
        <v>0.14</v>
      </c>
      <c r="Y1722" t="n">
        <v>1</v>
      </c>
      <c r="Z1722" t="n">
        <v>10</v>
      </c>
    </row>
    <row r="1723">
      <c r="A1723" t="n">
        <v>24</v>
      </c>
      <c r="B1723" t="n">
        <v>95</v>
      </c>
      <c r="C1723" t="inlineStr">
        <is>
          <t xml:space="preserve">CONCLUIDO	</t>
        </is>
      </c>
      <c r="D1723" t="n">
        <v>12.5777</v>
      </c>
      <c r="E1723" t="n">
        <v>7.95</v>
      </c>
      <c r="F1723" t="n">
        <v>5.18</v>
      </c>
      <c r="G1723" t="n">
        <v>38.88</v>
      </c>
      <c r="H1723" t="n">
        <v>0.64</v>
      </c>
      <c r="I1723" t="n">
        <v>8</v>
      </c>
      <c r="J1723" t="n">
        <v>194.86</v>
      </c>
      <c r="K1723" t="n">
        <v>53.44</v>
      </c>
      <c r="L1723" t="n">
        <v>7</v>
      </c>
      <c r="M1723" t="n">
        <v>6</v>
      </c>
      <c r="N1723" t="n">
        <v>39.43</v>
      </c>
      <c r="O1723" t="n">
        <v>24267.28</v>
      </c>
      <c r="P1723" t="n">
        <v>65.72</v>
      </c>
      <c r="Q1723" t="n">
        <v>202.81</v>
      </c>
      <c r="R1723" t="n">
        <v>22.23</v>
      </c>
      <c r="S1723" t="n">
        <v>13.89</v>
      </c>
      <c r="T1723" t="n">
        <v>2476.01</v>
      </c>
      <c r="U1723" t="n">
        <v>0.62</v>
      </c>
      <c r="V1723" t="n">
        <v>0.75</v>
      </c>
      <c r="W1723" t="n">
        <v>0.65</v>
      </c>
      <c r="X1723" t="n">
        <v>0.15</v>
      </c>
      <c r="Y1723" t="n">
        <v>1</v>
      </c>
      <c r="Z1723" t="n">
        <v>10</v>
      </c>
    </row>
    <row r="1724">
      <c r="A1724" t="n">
        <v>25</v>
      </c>
      <c r="B1724" t="n">
        <v>95</v>
      </c>
      <c r="C1724" t="inlineStr">
        <is>
          <t xml:space="preserve">CONCLUIDO	</t>
        </is>
      </c>
      <c r="D1724" t="n">
        <v>12.5901</v>
      </c>
      <c r="E1724" t="n">
        <v>7.94</v>
      </c>
      <c r="F1724" t="n">
        <v>5.18</v>
      </c>
      <c r="G1724" t="n">
        <v>38.82</v>
      </c>
      <c r="H1724" t="n">
        <v>0.66</v>
      </c>
      <c r="I1724" t="n">
        <v>8</v>
      </c>
      <c r="J1724" t="n">
        <v>195.25</v>
      </c>
      <c r="K1724" t="n">
        <v>53.44</v>
      </c>
      <c r="L1724" t="n">
        <v>7.25</v>
      </c>
      <c r="M1724" t="n">
        <v>6</v>
      </c>
      <c r="N1724" t="n">
        <v>39.57</v>
      </c>
      <c r="O1724" t="n">
        <v>24314.98</v>
      </c>
      <c r="P1724" t="n">
        <v>65.2</v>
      </c>
      <c r="Q1724" t="n">
        <v>202.83</v>
      </c>
      <c r="R1724" t="n">
        <v>21.88</v>
      </c>
      <c r="S1724" t="n">
        <v>13.89</v>
      </c>
      <c r="T1724" t="n">
        <v>2297.38</v>
      </c>
      <c r="U1724" t="n">
        <v>0.64</v>
      </c>
      <c r="V1724" t="n">
        <v>0.75</v>
      </c>
      <c r="W1724" t="n">
        <v>0.65</v>
      </c>
      <c r="X1724" t="n">
        <v>0.14</v>
      </c>
      <c r="Y1724" t="n">
        <v>1</v>
      </c>
      <c r="Z1724" t="n">
        <v>10</v>
      </c>
    </row>
    <row r="1725">
      <c r="A1725" t="n">
        <v>26</v>
      </c>
      <c r="B1725" t="n">
        <v>95</v>
      </c>
      <c r="C1725" t="inlineStr">
        <is>
          <t xml:space="preserve">CONCLUIDO	</t>
        </is>
      </c>
      <c r="D1725" t="n">
        <v>12.5945</v>
      </c>
      <c r="E1725" t="n">
        <v>7.94</v>
      </c>
      <c r="F1725" t="n">
        <v>5.17</v>
      </c>
      <c r="G1725" t="n">
        <v>38.8</v>
      </c>
      <c r="H1725" t="n">
        <v>0.68</v>
      </c>
      <c r="I1725" t="n">
        <v>8</v>
      </c>
      <c r="J1725" t="n">
        <v>195.64</v>
      </c>
      <c r="K1725" t="n">
        <v>53.44</v>
      </c>
      <c r="L1725" t="n">
        <v>7.5</v>
      </c>
      <c r="M1725" t="n">
        <v>6</v>
      </c>
      <c r="N1725" t="n">
        <v>39.7</v>
      </c>
      <c r="O1725" t="n">
        <v>24362.73</v>
      </c>
      <c r="P1725" t="n">
        <v>64.98</v>
      </c>
      <c r="Q1725" t="n">
        <v>202.81</v>
      </c>
      <c r="R1725" t="n">
        <v>21.77</v>
      </c>
      <c r="S1725" t="n">
        <v>13.89</v>
      </c>
      <c r="T1725" t="n">
        <v>2244.59</v>
      </c>
      <c r="U1725" t="n">
        <v>0.64</v>
      </c>
      <c r="V1725" t="n">
        <v>0.75</v>
      </c>
      <c r="W1725" t="n">
        <v>0.65</v>
      </c>
      <c r="X1725" t="n">
        <v>0.14</v>
      </c>
      <c r="Y1725" t="n">
        <v>1</v>
      </c>
      <c r="Z1725" t="n">
        <v>10</v>
      </c>
    </row>
    <row r="1726">
      <c r="A1726" t="n">
        <v>27</v>
      </c>
      <c r="B1726" t="n">
        <v>95</v>
      </c>
      <c r="C1726" t="inlineStr">
        <is>
          <t xml:space="preserve">CONCLUIDO	</t>
        </is>
      </c>
      <c r="D1726" t="n">
        <v>12.6747</v>
      </c>
      <c r="E1726" t="n">
        <v>7.89</v>
      </c>
      <c r="F1726" t="n">
        <v>5.16</v>
      </c>
      <c r="G1726" t="n">
        <v>44.23</v>
      </c>
      <c r="H1726" t="n">
        <v>0.7</v>
      </c>
      <c r="I1726" t="n">
        <v>7</v>
      </c>
      <c r="J1726" t="n">
        <v>196.03</v>
      </c>
      <c r="K1726" t="n">
        <v>53.44</v>
      </c>
      <c r="L1726" t="n">
        <v>7.75</v>
      </c>
      <c r="M1726" t="n">
        <v>5</v>
      </c>
      <c r="N1726" t="n">
        <v>39.84</v>
      </c>
      <c r="O1726" t="n">
        <v>24410.52</v>
      </c>
      <c r="P1726" t="n">
        <v>64.56999999999999</v>
      </c>
      <c r="Q1726" t="n">
        <v>202.86</v>
      </c>
      <c r="R1726" t="n">
        <v>21.4</v>
      </c>
      <c r="S1726" t="n">
        <v>13.89</v>
      </c>
      <c r="T1726" t="n">
        <v>2064.4</v>
      </c>
      <c r="U1726" t="n">
        <v>0.65</v>
      </c>
      <c r="V1726" t="n">
        <v>0.75</v>
      </c>
      <c r="W1726" t="n">
        <v>0.65</v>
      </c>
      <c r="X1726" t="n">
        <v>0.12</v>
      </c>
      <c r="Y1726" t="n">
        <v>1</v>
      </c>
      <c r="Z1726" t="n">
        <v>10</v>
      </c>
    </row>
    <row r="1727">
      <c r="A1727" t="n">
        <v>28</v>
      </c>
      <c r="B1727" t="n">
        <v>95</v>
      </c>
      <c r="C1727" t="inlineStr">
        <is>
          <t xml:space="preserve">CONCLUIDO	</t>
        </is>
      </c>
      <c r="D1727" t="n">
        <v>12.6841</v>
      </c>
      <c r="E1727" t="n">
        <v>7.88</v>
      </c>
      <c r="F1727" t="n">
        <v>5.15</v>
      </c>
      <c r="G1727" t="n">
        <v>44.18</v>
      </c>
      <c r="H1727" t="n">
        <v>0.72</v>
      </c>
      <c r="I1727" t="n">
        <v>7</v>
      </c>
      <c r="J1727" t="n">
        <v>196.41</v>
      </c>
      <c r="K1727" t="n">
        <v>53.44</v>
      </c>
      <c r="L1727" t="n">
        <v>8</v>
      </c>
      <c r="M1727" t="n">
        <v>5</v>
      </c>
      <c r="N1727" t="n">
        <v>39.98</v>
      </c>
      <c r="O1727" t="n">
        <v>24458.36</v>
      </c>
      <c r="P1727" t="n">
        <v>64.48</v>
      </c>
      <c r="Q1727" t="n">
        <v>202.85</v>
      </c>
      <c r="R1727" t="n">
        <v>21.33</v>
      </c>
      <c r="S1727" t="n">
        <v>13.89</v>
      </c>
      <c r="T1727" t="n">
        <v>2030.02</v>
      </c>
      <c r="U1727" t="n">
        <v>0.65</v>
      </c>
      <c r="V1727" t="n">
        <v>0.75</v>
      </c>
      <c r="W1727" t="n">
        <v>0.65</v>
      </c>
      <c r="X1727" t="n">
        <v>0.12</v>
      </c>
      <c r="Y1727" t="n">
        <v>1</v>
      </c>
      <c r="Z1727" t="n">
        <v>10</v>
      </c>
    </row>
    <row r="1728">
      <c r="A1728" t="n">
        <v>29</v>
      </c>
      <c r="B1728" t="n">
        <v>95</v>
      </c>
      <c r="C1728" t="inlineStr">
        <is>
          <t xml:space="preserve">CONCLUIDO	</t>
        </is>
      </c>
      <c r="D1728" t="n">
        <v>12.6734</v>
      </c>
      <c r="E1728" t="n">
        <v>7.89</v>
      </c>
      <c r="F1728" t="n">
        <v>5.16</v>
      </c>
      <c r="G1728" t="n">
        <v>44.24</v>
      </c>
      <c r="H1728" t="n">
        <v>0.74</v>
      </c>
      <c r="I1728" t="n">
        <v>7</v>
      </c>
      <c r="J1728" t="n">
        <v>196.8</v>
      </c>
      <c r="K1728" t="n">
        <v>53.44</v>
      </c>
      <c r="L1728" t="n">
        <v>8.25</v>
      </c>
      <c r="M1728" t="n">
        <v>5</v>
      </c>
      <c r="N1728" t="n">
        <v>40.12</v>
      </c>
      <c r="O1728" t="n">
        <v>24506.24</v>
      </c>
      <c r="P1728" t="n">
        <v>64.59999999999999</v>
      </c>
      <c r="Q1728" t="n">
        <v>202.81</v>
      </c>
      <c r="R1728" t="n">
        <v>21.47</v>
      </c>
      <c r="S1728" t="n">
        <v>13.89</v>
      </c>
      <c r="T1728" t="n">
        <v>2098.95</v>
      </c>
      <c r="U1728" t="n">
        <v>0.65</v>
      </c>
      <c r="V1728" t="n">
        <v>0.75</v>
      </c>
      <c r="W1728" t="n">
        <v>0.65</v>
      </c>
      <c r="X1728" t="n">
        <v>0.12</v>
      </c>
      <c r="Y1728" t="n">
        <v>1</v>
      </c>
      <c r="Z1728" t="n">
        <v>10</v>
      </c>
    </row>
    <row r="1729">
      <c r="A1729" t="n">
        <v>30</v>
      </c>
      <c r="B1729" t="n">
        <v>95</v>
      </c>
      <c r="C1729" t="inlineStr">
        <is>
          <t xml:space="preserve">CONCLUIDO	</t>
        </is>
      </c>
      <c r="D1729" t="n">
        <v>12.6676</v>
      </c>
      <c r="E1729" t="n">
        <v>7.89</v>
      </c>
      <c r="F1729" t="n">
        <v>5.17</v>
      </c>
      <c r="G1729" t="n">
        <v>44.27</v>
      </c>
      <c r="H1729" t="n">
        <v>0.77</v>
      </c>
      <c r="I1729" t="n">
        <v>7</v>
      </c>
      <c r="J1729" t="n">
        <v>197.19</v>
      </c>
      <c r="K1729" t="n">
        <v>53.44</v>
      </c>
      <c r="L1729" t="n">
        <v>8.5</v>
      </c>
      <c r="M1729" t="n">
        <v>5</v>
      </c>
      <c r="N1729" t="n">
        <v>40.26</v>
      </c>
      <c r="O1729" t="n">
        <v>24554.18</v>
      </c>
      <c r="P1729" t="n">
        <v>64.54000000000001</v>
      </c>
      <c r="Q1729" t="n">
        <v>202.81</v>
      </c>
      <c r="R1729" t="n">
        <v>21.59</v>
      </c>
      <c r="S1729" t="n">
        <v>13.89</v>
      </c>
      <c r="T1729" t="n">
        <v>2159.9</v>
      </c>
      <c r="U1729" t="n">
        <v>0.64</v>
      </c>
      <c r="V1729" t="n">
        <v>0.75</v>
      </c>
      <c r="W1729" t="n">
        <v>0.65</v>
      </c>
      <c r="X1729" t="n">
        <v>0.13</v>
      </c>
      <c r="Y1729" t="n">
        <v>1</v>
      </c>
      <c r="Z1729" t="n">
        <v>10</v>
      </c>
    </row>
    <row r="1730">
      <c r="A1730" t="n">
        <v>31</v>
      </c>
      <c r="B1730" t="n">
        <v>95</v>
      </c>
      <c r="C1730" t="inlineStr">
        <is>
          <t xml:space="preserve">CONCLUIDO	</t>
        </is>
      </c>
      <c r="D1730" t="n">
        <v>12.6765</v>
      </c>
      <c r="E1730" t="n">
        <v>7.89</v>
      </c>
      <c r="F1730" t="n">
        <v>5.16</v>
      </c>
      <c r="G1730" t="n">
        <v>44.22</v>
      </c>
      <c r="H1730" t="n">
        <v>0.79</v>
      </c>
      <c r="I1730" t="n">
        <v>7</v>
      </c>
      <c r="J1730" t="n">
        <v>197.58</v>
      </c>
      <c r="K1730" t="n">
        <v>53.44</v>
      </c>
      <c r="L1730" t="n">
        <v>8.75</v>
      </c>
      <c r="M1730" t="n">
        <v>5</v>
      </c>
      <c r="N1730" t="n">
        <v>40.39</v>
      </c>
      <c r="O1730" t="n">
        <v>24602.15</v>
      </c>
      <c r="P1730" t="n">
        <v>64.12</v>
      </c>
      <c r="Q1730" t="n">
        <v>202.81</v>
      </c>
      <c r="R1730" t="n">
        <v>21.36</v>
      </c>
      <c r="S1730" t="n">
        <v>13.89</v>
      </c>
      <c r="T1730" t="n">
        <v>2047.1</v>
      </c>
      <c r="U1730" t="n">
        <v>0.65</v>
      </c>
      <c r="V1730" t="n">
        <v>0.75</v>
      </c>
      <c r="W1730" t="n">
        <v>0.65</v>
      </c>
      <c r="X1730" t="n">
        <v>0.12</v>
      </c>
      <c r="Y1730" t="n">
        <v>1</v>
      </c>
      <c r="Z1730" t="n">
        <v>10</v>
      </c>
    </row>
    <row r="1731">
      <c r="A1731" t="n">
        <v>32</v>
      </c>
      <c r="B1731" t="n">
        <v>95</v>
      </c>
      <c r="C1731" t="inlineStr">
        <is>
          <t xml:space="preserve">CONCLUIDO	</t>
        </is>
      </c>
      <c r="D1731" t="n">
        <v>12.6596</v>
      </c>
      <c r="E1731" t="n">
        <v>7.9</v>
      </c>
      <c r="F1731" t="n">
        <v>5.17</v>
      </c>
      <c r="G1731" t="n">
        <v>44.31</v>
      </c>
      <c r="H1731" t="n">
        <v>0.8100000000000001</v>
      </c>
      <c r="I1731" t="n">
        <v>7</v>
      </c>
      <c r="J1731" t="n">
        <v>197.97</v>
      </c>
      <c r="K1731" t="n">
        <v>53.44</v>
      </c>
      <c r="L1731" t="n">
        <v>9</v>
      </c>
      <c r="M1731" t="n">
        <v>5</v>
      </c>
      <c r="N1731" t="n">
        <v>40.53</v>
      </c>
      <c r="O1731" t="n">
        <v>24650.18</v>
      </c>
      <c r="P1731" t="n">
        <v>63.78</v>
      </c>
      <c r="Q1731" t="n">
        <v>202.81</v>
      </c>
      <c r="R1731" t="n">
        <v>21.73</v>
      </c>
      <c r="S1731" t="n">
        <v>13.89</v>
      </c>
      <c r="T1731" t="n">
        <v>2230.02</v>
      </c>
      <c r="U1731" t="n">
        <v>0.64</v>
      </c>
      <c r="V1731" t="n">
        <v>0.75</v>
      </c>
      <c r="W1731" t="n">
        <v>0.65</v>
      </c>
      <c r="X1731" t="n">
        <v>0.13</v>
      </c>
      <c r="Y1731" t="n">
        <v>1</v>
      </c>
      <c r="Z1731" t="n">
        <v>10</v>
      </c>
    </row>
    <row r="1732">
      <c r="A1732" t="n">
        <v>33</v>
      </c>
      <c r="B1732" t="n">
        <v>95</v>
      </c>
      <c r="C1732" t="inlineStr">
        <is>
          <t xml:space="preserve">CONCLUIDO	</t>
        </is>
      </c>
      <c r="D1732" t="n">
        <v>12.77</v>
      </c>
      <c r="E1732" t="n">
        <v>7.83</v>
      </c>
      <c r="F1732" t="n">
        <v>5.14</v>
      </c>
      <c r="G1732" t="n">
        <v>51.39</v>
      </c>
      <c r="H1732" t="n">
        <v>0.83</v>
      </c>
      <c r="I1732" t="n">
        <v>6</v>
      </c>
      <c r="J1732" t="n">
        <v>198.36</v>
      </c>
      <c r="K1732" t="n">
        <v>53.44</v>
      </c>
      <c r="L1732" t="n">
        <v>9.25</v>
      </c>
      <c r="M1732" t="n">
        <v>4</v>
      </c>
      <c r="N1732" t="n">
        <v>40.67</v>
      </c>
      <c r="O1732" t="n">
        <v>24698.26</v>
      </c>
      <c r="P1732" t="n">
        <v>63.27</v>
      </c>
      <c r="Q1732" t="n">
        <v>202.81</v>
      </c>
      <c r="R1732" t="n">
        <v>20.71</v>
      </c>
      <c r="S1732" t="n">
        <v>13.89</v>
      </c>
      <c r="T1732" t="n">
        <v>1724.15</v>
      </c>
      <c r="U1732" t="n">
        <v>0.67</v>
      </c>
      <c r="V1732" t="n">
        <v>0.75</v>
      </c>
      <c r="W1732" t="n">
        <v>0.65</v>
      </c>
      <c r="X1732" t="n">
        <v>0.1</v>
      </c>
      <c r="Y1732" t="n">
        <v>1</v>
      </c>
      <c r="Z1732" t="n">
        <v>10</v>
      </c>
    </row>
    <row r="1733">
      <c r="A1733" t="n">
        <v>34</v>
      </c>
      <c r="B1733" t="n">
        <v>95</v>
      </c>
      <c r="C1733" t="inlineStr">
        <is>
          <t xml:space="preserve">CONCLUIDO	</t>
        </is>
      </c>
      <c r="D1733" t="n">
        <v>12.7737</v>
      </c>
      <c r="E1733" t="n">
        <v>7.83</v>
      </c>
      <c r="F1733" t="n">
        <v>5.14</v>
      </c>
      <c r="G1733" t="n">
        <v>51.37</v>
      </c>
      <c r="H1733" t="n">
        <v>0.85</v>
      </c>
      <c r="I1733" t="n">
        <v>6</v>
      </c>
      <c r="J1733" t="n">
        <v>198.75</v>
      </c>
      <c r="K1733" t="n">
        <v>53.44</v>
      </c>
      <c r="L1733" t="n">
        <v>9.5</v>
      </c>
      <c r="M1733" t="n">
        <v>4</v>
      </c>
      <c r="N1733" t="n">
        <v>40.81</v>
      </c>
      <c r="O1733" t="n">
        <v>24746.38</v>
      </c>
      <c r="P1733" t="n">
        <v>63.12</v>
      </c>
      <c r="Q1733" t="n">
        <v>202.84</v>
      </c>
      <c r="R1733" t="n">
        <v>20.73</v>
      </c>
      <c r="S1733" t="n">
        <v>13.89</v>
      </c>
      <c r="T1733" t="n">
        <v>1734.1</v>
      </c>
      <c r="U1733" t="n">
        <v>0.67</v>
      </c>
      <c r="V1733" t="n">
        <v>0.75</v>
      </c>
      <c r="W1733" t="n">
        <v>0.65</v>
      </c>
      <c r="X1733" t="n">
        <v>0.1</v>
      </c>
      <c r="Y1733" t="n">
        <v>1</v>
      </c>
      <c r="Z1733" t="n">
        <v>10</v>
      </c>
    </row>
    <row r="1734">
      <c r="A1734" t="n">
        <v>35</v>
      </c>
      <c r="B1734" t="n">
        <v>95</v>
      </c>
      <c r="C1734" t="inlineStr">
        <is>
          <t xml:space="preserve">CONCLUIDO	</t>
        </is>
      </c>
      <c r="D1734" t="n">
        <v>12.7868</v>
      </c>
      <c r="E1734" t="n">
        <v>7.82</v>
      </c>
      <c r="F1734" t="n">
        <v>5.13</v>
      </c>
      <c r="G1734" t="n">
        <v>51.29</v>
      </c>
      <c r="H1734" t="n">
        <v>0.87</v>
      </c>
      <c r="I1734" t="n">
        <v>6</v>
      </c>
      <c r="J1734" t="n">
        <v>199.14</v>
      </c>
      <c r="K1734" t="n">
        <v>53.44</v>
      </c>
      <c r="L1734" t="n">
        <v>9.75</v>
      </c>
      <c r="M1734" t="n">
        <v>4</v>
      </c>
      <c r="N1734" t="n">
        <v>40.95</v>
      </c>
      <c r="O1734" t="n">
        <v>24794.55</v>
      </c>
      <c r="P1734" t="n">
        <v>63.01</v>
      </c>
      <c r="Q1734" t="n">
        <v>202.81</v>
      </c>
      <c r="R1734" t="n">
        <v>20.54</v>
      </c>
      <c r="S1734" t="n">
        <v>13.89</v>
      </c>
      <c r="T1734" t="n">
        <v>1640.68</v>
      </c>
      <c r="U1734" t="n">
        <v>0.68</v>
      </c>
      <c r="V1734" t="n">
        <v>0.75</v>
      </c>
      <c r="W1734" t="n">
        <v>0.64</v>
      </c>
      <c r="X1734" t="n">
        <v>0.09</v>
      </c>
      <c r="Y1734" t="n">
        <v>1</v>
      </c>
      <c r="Z1734" t="n">
        <v>10</v>
      </c>
    </row>
    <row r="1735">
      <c r="A1735" t="n">
        <v>36</v>
      </c>
      <c r="B1735" t="n">
        <v>95</v>
      </c>
      <c r="C1735" t="inlineStr">
        <is>
          <t xml:space="preserve">CONCLUIDO	</t>
        </is>
      </c>
      <c r="D1735" t="n">
        <v>12.7687</v>
      </c>
      <c r="E1735" t="n">
        <v>7.83</v>
      </c>
      <c r="F1735" t="n">
        <v>5.14</v>
      </c>
      <c r="G1735" t="n">
        <v>51.4</v>
      </c>
      <c r="H1735" t="n">
        <v>0.89</v>
      </c>
      <c r="I1735" t="n">
        <v>6</v>
      </c>
      <c r="J1735" t="n">
        <v>199.53</v>
      </c>
      <c r="K1735" t="n">
        <v>53.44</v>
      </c>
      <c r="L1735" t="n">
        <v>10</v>
      </c>
      <c r="M1735" t="n">
        <v>4</v>
      </c>
      <c r="N1735" t="n">
        <v>41.1</v>
      </c>
      <c r="O1735" t="n">
        <v>24842.77</v>
      </c>
      <c r="P1735" t="n">
        <v>62.9</v>
      </c>
      <c r="Q1735" t="n">
        <v>202.81</v>
      </c>
      <c r="R1735" t="n">
        <v>20.78</v>
      </c>
      <c r="S1735" t="n">
        <v>13.89</v>
      </c>
      <c r="T1735" t="n">
        <v>1761.49</v>
      </c>
      <c r="U1735" t="n">
        <v>0.67</v>
      </c>
      <c r="V1735" t="n">
        <v>0.75</v>
      </c>
      <c r="W1735" t="n">
        <v>0.65</v>
      </c>
      <c r="X1735" t="n">
        <v>0.1</v>
      </c>
      <c r="Y1735" t="n">
        <v>1</v>
      </c>
      <c r="Z1735" t="n">
        <v>10</v>
      </c>
    </row>
    <row r="1736">
      <c r="A1736" t="n">
        <v>37</v>
      </c>
      <c r="B1736" t="n">
        <v>95</v>
      </c>
      <c r="C1736" t="inlineStr">
        <is>
          <t xml:space="preserve">CONCLUIDO	</t>
        </is>
      </c>
      <c r="D1736" t="n">
        <v>12.7687</v>
      </c>
      <c r="E1736" t="n">
        <v>7.83</v>
      </c>
      <c r="F1736" t="n">
        <v>5.14</v>
      </c>
      <c r="G1736" t="n">
        <v>51.4</v>
      </c>
      <c r="H1736" t="n">
        <v>0.91</v>
      </c>
      <c r="I1736" t="n">
        <v>6</v>
      </c>
      <c r="J1736" t="n">
        <v>199.92</v>
      </c>
      <c r="K1736" t="n">
        <v>53.44</v>
      </c>
      <c r="L1736" t="n">
        <v>10.25</v>
      </c>
      <c r="M1736" t="n">
        <v>4</v>
      </c>
      <c r="N1736" t="n">
        <v>41.24</v>
      </c>
      <c r="O1736" t="n">
        <v>24891.03</v>
      </c>
      <c r="P1736" t="n">
        <v>62.81</v>
      </c>
      <c r="Q1736" t="n">
        <v>202.81</v>
      </c>
      <c r="R1736" t="n">
        <v>20.74</v>
      </c>
      <c r="S1736" t="n">
        <v>13.89</v>
      </c>
      <c r="T1736" t="n">
        <v>1741.31</v>
      </c>
      <c r="U1736" t="n">
        <v>0.67</v>
      </c>
      <c r="V1736" t="n">
        <v>0.75</v>
      </c>
      <c r="W1736" t="n">
        <v>0.65</v>
      </c>
      <c r="X1736" t="n">
        <v>0.1</v>
      </c>
      <c r="Y1736" t="n">
        <v>1</v>
      </c>
      <c r="Z1736" t="n">
        <v>10</v>
      </c>
    </row>
    <row r="1737">
      <c r="A1737" t="n">
        <v>38</v>
      </c>
      <c r="B1737" t="n">
        <v>95</v>
      </c>
      <c r="C1737" t="inlineStr">
        <is>
          <t xml:space="preserve">CONCLUIDO	</t>
        </is>
      </c>
      <c r="D1737" t="n">
        <v>12.7737</v>
      </c>
      <c r="E1737" t="n">
        <v>7.83</v>
      </c>
      <c r="F1737" t="n">
        <v>5.14</v>
      </c>
      <c r="G1737" t="n">
        <v>51.37</v>
      </c>
      <c r="H1737" t="n">
        <v>0.93</v>
      </c>
      <c r="I1737" t="n">
        <v>6</v>
      </c>
      <c r="J1737" t="n">
        <v>200.31</v>
      </c>
      <c r="K1737" t="n">
        <v>53.44</v>
      </c>
      <c r="L1737" t="n">
        <v>10.5</v>
      </c>
      <c r="M1737" t="n">
        <v>4</v>
      </c>
      <c r="N1737" t="n">
        <v>41.38</v>
      </c>
      <c r="O1737" t="n">
        <v>24939.35</v>
      </c>
      <c r="P1737" t="n">
        <v>62.57</v>
      </c>
      <c r="Q1737" t="n">
        <v>202.81</v>
      </c>
      <c r="R1737" t="n">
        <v>20.74</v>
      </c>
      <c r="S1737" t="n">
        <v>13.89</v>
      </c>
      <c r="T1737" t="n">
        <v>1741.48</v>
      </c>
      <c r="U1737" t="n">
        <v>0.67</v>
      </c>
      <c r="V1737" t="n">
        <v>0.75</v>
      </c>
      <c r="W1737" t="n">
        <v>0.65</v>
      </c>
      <c r="X1737" t="n">
        <v>0.1</v>
      </c>
      <c r="Y1737" t="n">
        <v>1</v>
      </c>
      <c r="Z1737" t="n">
        <v>10</v>
      </c>
    </row>
    <row r="1738">
      <c r="A1738" t="n">
        <v>39</v>
      </c>
      <c r="B1738" t="n">
        <v>95</v>
      </c>
      <c r="C1738" t="inlineStr">
        <is>
          <t xml:space="preserve">CONCLUIDO	</t>
        </is>
      </c>
      <c r="D1738" t="n">
        <v>12.7791</v>
      </c>
      <c r="E1738" t="n">
        <v>7.83</v>
      </c>
      <c r="F1738" t="n">
        <v>5.13</v>
      </c>
      <c r="G1738" t="n">
        <v>51.33</v>
      </c>
      <c r="H1738" t="n">
        <v>0.95</v>
      </c>
      <c r="I1738" t="n">
        <v>6</v>
      </c>
      <c r="J1738" t="n">
        <v>200.71</v>
      </c>
      <c r="K1738" t="n">
        <v>53.44</v>
      </c>
      <c r="L1738" t="n">
        <v>10.75</v>
      </c>
      <c r="M1738" t="n">
        <v>4</v>
      </c>
      <c r="N1738" t="n">
        <v>41.52</v>
      </c>
      <c r="O1738" t="n">
        <v>24987.71</v>
      </c>
      <c r="P1738" t="n">
        <v>62.23</v>
      </c>
      <c r="Q1738" t="n">
        <v>202.81</v>
      </c>
      <c r="R1738" t="n">
        <v>20.69</v>
      </c>
      <c r="S1738" t="n">
        <v>13.89</v>
      </c>
      <c r="T1738" t="n">
        <v>1714.99</v>
      </c>
      <c r="U1738" t="n">
        <v>0.67</v>
      </c>
      <c r="V1738" t="n">
        <v>0.75</v>
      </c>
      <c r="W1738" t="n">
        <v>0.64</v>
      </c>
      <c r="X1738" t="n">
        <v>0.1</v>
      </c>
      <c r="Y1738" t="n">
        <v>1</v>
      </c>
      <c r="Z1738" t="n">
        <v>10</v>
      </c>
    </row>
    <row r="1739">
      <c r="A1739" t="n">
        <v>40</v>
      </c>
      <c r="B1739" t="n">
        <v>95</v>
      </c>
      <c r="C1739" t="inlineStr">
        <is>
          <t xml:space="preserve">CONCLUIDO	</t>
        </is>
      </c>
      <c r="D1739" t="n">
        <v>12.7605</v>
      </c>
      <c r="E1739" t="n">
        <v>7.84</v>
      </c>
      <c r="F1739" t="n">
        <v>5.14</v>
      </c>
      <c r="G1739" t="n">
        <v>51.45</v>
      </c>
      <c r="H1739" t="n">
        <v>0.97</v>
      </c>
      <c r="I1739" t="n">
        <v>6</v>
      </c>
      <c r="J1739" t="n">
        <v>201.1</v>
      </c>
      <c r="K1739" t="n">
        <v>53.44</v>
      </c>
      <c r="L1739" t="n">
        <v>11</v>
      </c>
      <c r="M1739" t="n">
        <v>4</v>
      </c>
      <c r="N1739" t="n">
        <v>41.66</v>
      </c>
      <c r="O1739" t="n">
        <v>25036.12</v>
      </c>
      <c r="P1739" t="n">
        <v>62.12</v>
      </c>
      <c r="Q1739" t="n">
        <v>202.83</v>
      </c>
      <c r="R1739" t="n">
        <v>20.97</v>
      </c>
      <c r="S1739" t="n">
        <v>13.89</v>
      </c>
      <c r="T1739" t="n">
        <v>1852.45</v>
      </c>
      <c r="U1739" t="n">
        <v>0.66</v>
      </c>
      <c r="V1739" t="n">
        <v>0.75</v>
      </c>
      <c r="W1739" t="n">
        <v>0.65</v>
      </c>
      <c r="X1739" t="n">
        <v>0.11</v>
      </c>
      <c r="Y1739" t="n">
        <v>1</v>
      </c>
      <c r="Z1739" t="n">
        <v>10</v>
      </c>
    </row>
    <row r="1740">
      <c r="A1740" t="n">
        <v>41</v>
      </c>
      <c r="B1740" t="n">
        <v>95</v>
      </c>
      <c r="C1740" t="inlineStr">
        <is>
          <t xml:space="preserve">CONCLUIDO	</t>
        </is>
      </c>
      <c r="D1740" t="n">
        <v>12.8548</v>
      </c>
      <c r="E1740" t="n">
        <v>7.78</v>
      </c>
      <c r="F1740" t="n">
        <v>5.12</v>
      </c>
      <c r="G1740" t="n">
        <v>61.49</v>
      </c>
      <c r="H1740" t="n">
        <v>0.99</v>
      </c>
      <c r="I1740" t="n">
        <v>5</v>
      </c>
      <c r="J1740" t="n">
        <v>201.49</v>
      </c>
      <c r="K1740" t="n">
        <v>53.44</v>
      </c>
      <c r="L1740" t="n">
        <v>11.25</v>
      </c>
      <c r="M1740" t="n">
        <v>3</v>
      </c>
      <c r="N1740" t="n">
        <v>41.81</v>
      </c>
      <c r="O1740" t="n">
        <v>25084.58</v>
      </c>
      <c r="P1740" t="n">
        <v>61.59</v>
      </c>
      <c r="Q1740" t="n">
        <v>202.81</v>
      </c>
      <c r="R1740" t="n">
        <v>20.29</v>
      </c>
      <c r="S1740" t="n">
        <v>13.89</v>
      </c>
      <c r="T1740" t="n">
        <v>1518.99</v>
      </c>
      <c r="U1740" t="n">
        <v>0.68</v>
      </c>
      <c r="V1740" t="n">
        <v>0.75</v>
      </c>
      <c r="W1740" t="n">
        <v>0.65</v>
      </c>
      <c r="X1740" t="n">
        <v>0.09</v>
      </c>
      <c r="Y1740" t="n">
        <v>1</v>
      </c>
      <c r="Z1740" t="n">
        <v>10</v>
      </c>
    </row>
    <row r="1741">
      <c r="A1741" t="n">
        <v>42</v>
      </c>
      <c r="B1741" t="n">
        <v>95</v>
      </c>
      <c r="C1741" t="inlineStr">
        <is>
          <t xml:space="preserve">CONCLUIDO	</t>
        </is>
      </c>
      <c r="D1741" t="n">
        <v>12.8581</v>
      </c>
      <c r="E1741" t="n">
        <v>7.78</v>
      </c>
      <c r="F1741" t="n">
        <v>5.12</v>
      </c>
      <c r="G1741" t="n">
        <v>61.47</v>
      </c>
      <c r="H1741" t="n">
        <v>1.01</v>
      </c>
      <c r="I1741" t="n">
        <v>5</v>
      </c>
      <c r="J1741" t="n">
        <v>201.88</v>
      </c>
      <c r="K1741" t="n">
        <v>53.44</v>
      </c>
      <c r="L1741" t="n">
        <v>11.5</v>
      </c>
      <c r="M1741" t="n">
        <v>3</v>
      </c>
      <c r="N1741" t="n">
        <v>41.95</v>
      </c>
      <c r="O1741" t="n">
        <v>25133.09</v>
      </c>
      <c r="P1741" t="n">
        <v>61.43</v>
      </c>
      <c r="Q1741" t="n">
        <v>202.81</v>
      </c>
      <c r="R1741" t="n">
        <v>20.29</v>
      </c>
      <c r="S1741" t="n">
        <v>13.89</v>
      </c>
      <c r="T1741" t="n">
        <v>1520.91</v>
      </c>
      <c r="U1741" t="n">
        <v>0.68</v>
      </c>
      <c r="V1741" t="n">
        <v>0.76</v>
      </c>
      <c r="W1741" t="n">
        <v>0.64</v>
      </c>
      <c r="X1741" t="n">
        <v>0.08</v>
      </c>
      <c r="Y1741" t="n">
        <v>1</v>
      </c>
      <c r="Z1741" t="n">
        <v>10</v>
      </c>
    </row>
    <row r="1742">
      <c r="A1742" t="n">
        <v>43</v>
      </c>
      <c r="B1742" t="n">
        <v>95</v>
      </c>
      <c r="C1742" t="inlineStr">
        <is>
          <t xml:space="preserve">CONCLUIDO	</t>
        </is>
      </c>
      <c r="D1742" t="n">
        <v>12.8673</v>
      </c>
      <c r="E1742" t="n">
        <v>7.77</v>
      </c>
      <c r="F1742" t="n">
        <v>5.12</v>
      </c>
      <c r="G1742" t="n">
        <v>61.4</v>
      </c>
      <c r="H1742" t="n">
        <v>1.03</v>
      </c>
      <c r="I1742" t="n">
        <v>5</v>
      </c>
      <c r="J1742" t="n">
        <v>202.28</v>
      </c>
      <c r="K1742" t="n">
        <v>53.44</v>
      </c>
      <c r="L1742" t="n">
        <v>11.75</v>
      </c>
      <c r="M1742" t="n">
        <v>3</v>
      </c>
      <c r="N1742" t="n">
        <v>42.09</v>
      </c>
      <c r="O1742" t="n">
        <v>25181.64</v>
      </c>
      <c r="P1742" t="n">
        <v>61.25</v>
      </c>
      <c r="Q1742" t="n">
        <v>202.81</v>
      </c>
      <c r="R1742" t="n">
        <v>20.16</v>
      </c>
      <c r="S1742" t="n">
        <v>13.89</v>
      </c>
      <c r="T1742" t="n">
        <v>1452.53</v>
      </c>
      <c r="U1742" t="n">
        <v>0.6899999999999999</v>
      </c>
      <c r="V1742" t="n">
        <v>0.76</v>
      </c>
      <c r="W1742" t="n">
        <v>0.64</v>
      </c>
      <c r="X1742" t="n">
        <v>0.08</v>
      </c>
      <c r="Y1742" t="n">
        <v>1</v>
      </c>
      <c r="Z1742" t="n">
        <v>10</v>
      </c>
    </row>
    <row r="1743">
      <c r="A1743" t="n">
        <v>44</v>
      </c>
      <c r="B1743" t="n">
        <v>95</v>
      </c>
      <c r="C1743" t="inlineStr">
        <is>
          <t xml:space="preserve">CONCLUIDO	</t>
        </is>
      </c>
      <c r="D1743" t="n">
        <v>12.8645</v>
      </c>
      <c r="E1743" t="n">
        <v>7.77</v>
      </c>
      <c r="F1743" t="n">
        <v>5.12</v>
      </c>
      <c r="G1743" t="n">
        <v>61.42</v>
      </c>
      <c r="H1743" t="n">
        <v>1.05</v>
      </c>
      <c r="I1743" t="n">
        <v>5</v>
      </c>
      <c r="J1743" t="n">
        <v>202.67</v>
      </c>
      <c r="K1743" t="n">
        <v>53.44</v>
      </c>
      <c r="L1743" t="n">
        <v>12</v>
      </c>
      <c r="M1743" t="n">
        <v>3</v>
      </c>
      <c r="N1743" t="n">
        <v>42.24</v>
      </c>
      <c r="O1743" t="n">
        <v>25230.25</v>
      </c>
      <c r="P1743" t="n">
        <v>61.49</v>
      </c>
      <c r="Q1743" t="n">
        <v>202.83</v>
      </c>
      <c r="R1743" t="n">
        <v>20.16</v>
      </c>
      <c r="S1743" t="n">
        <v>13.89</v>
      </c>
      <c r="T1743" t="n">
        <v>1455.31</v>
      </c>
      <c r="U1743" t="n">
        <v>0.6899999999999999</v>
      </c>
      <c r="V1743" t="n">
        <v>0.76</v>
      </c>
      <c r="W1743" t="n">
        <v>0.64</v>
      </c>
      <c r="X1743" t="n">
        <v>0.08</v>
      </c>
      <c r="Y1743" t="n">
        <v>1</v>
      </c>
      <c r="Z1743" t="n">
        <v>10</v>
      </c>
    </row>
    <row r="1744">
      <c r="A1744" t="n">
        <v>45</v>
      </c>
      <c r="B1744" t="n">
        <v>95</v>
      </c>
      <c r="C1744" t="inlineStr">
        <is>
          <t xml:space="preserve">CONCLUIDO	</t>
        </is>
      </c>
      <c r="D1744" t="n">
        <v>12.8448</v>
      </c>
      <c r="E1744" t="n">
        <v>7.79</v>
      </c>
      <c r="F1744" t="n">
        <v>5.13</v>
      </c>
      <c r="G1744" t="n">
        <v>61.57</v>
      </c>
      <c r="H1744" t="n">
        <v>1.07</v>
      </c>
      <c r="I1744" t="n">
        <v>5</v>
      </c>
      <c r="J1744" t="n">
        <v>203.07</v>
      </c>
      <c r="K1744" t="n">
        <v>53.44</v>
      </c>
      <c r="L1744" t="n">
        <v>12.25</v>
      </c>
      <c r="M1744" t="n">
        <v>3</v>
      </c>
      <c r="N1744" t="n">
        <v>42.38</v>
      </c>
      <c r="O1744" t="n">
        <v>25279.03</v>
      </c>
      <c r="P1744" t="n">
        <v>61.51</v>
      </c>
      <c r="Q1744" t="n">
        <v>202.81</v>
      </c>
      <c r="R1744" t="n">
        <v>20.47</v>
      </c>
      <c r="S1744" t="n">
        <v>13.89</v>
      </c>
      <c r="T1744" t="n">
        <v>1609.09</v>
      </c>
      <c r="U1744" t="n">
        <v>0.68</v>
      </c>
      <c r="V1744" t="n">
        <v>0.75</v>
      </c>
      <c r="W1744" t="n">
        <v>0.65</v>
      </c>
      <c r="X1744" t="n">
        <v>0.09</v>
      </c>
      <c r="Y1744" t="n">
        <v>1</v>
      </c>
      <c r="Z1744" t="n">
        <v>10</v>
      </c>
    </row>
    <row r="1745">
      <c r="A1745" t="n">
        <v>46</v>
      </c>
      <c r="B1745" t="n">
        <v>95</v>
      </c>
      <c r="C1745" t="inlineStr">
        <is>
          <t xml:space="preserve">CONCLUIDO	</t>
        </is>
      </c>
      <c r="D1745" t="n">
        <v>12.8571</v>
      </c>
      <c r="E1745" t="n">
        <v>7.78</v>
      </c>
      <c r="F1745" t="n">
        <v>5.12</v>
      </c>
      <c r="G1745" t="n">
        <v>61.48</v>
      </c>
      <c r="H1745" t="n">
        <v>1.09</v>
      </c>
      <c r="I1745" t="n">
        <v>5</v>
      </c>
      <c r="J1745" t="n">
        <v>203.46</v>
      </c>
      <c r="K1745" t="n">
        <v>53.44</v>
      </c>
      <c r="L1745" t="n">
        <v>12.5</v>
      </c>
      <c r="M1745" t="n">
        <v>3</v>
      </c>
      <c r="N1745" t="n">
        <v>42.53</v>
      </c>
      <c r="O1745" t="n">
        <v>25327.74</v>
      </c>
      <c r="P1745" t="n">
        <v>61.04</v>
      </c>
      <c r="Q1745" t="n">
        <v>202.81</v>
      </c>
      <c r="R1745" t="n">
        <v>20.3</v>
      </c>
      <c r="S1745" t="n">
        <v>13.89</v>
      </c>
      <c r="T1745" t="n">
        <v>1525.29</v>
      </c>
      <c r="U1745" t="n">
        <v>0.68</v>
      </c>
      <c r="V1745" t="n">
        <v>0.76</v>
      </c>
      <c r="W1745" t="n">
        <v>0.65</v>
      </c>
      <c r="X1745" t="n">
        <v>0.09</v>
      </c>
      <c r="Y1745" t="n">
        <v>1</v>
      </c>
      <c r="Z1745" t="n">
        <v>10</v>
      </c>
    </row>
    <row r="1746">
      <c r="A1746" t="n">
        <v>47</v>
      </c>
      <c r="B1746" t="n">
        <v>95</v>
      </c>
      <c r="C1746" t="inlineStr">
        <is>
          <t xml:space="preserve">CONCLUIDO	</t>
        </is>
      </c>
      <c r="D1746" t="n">
        <v>12.8581</v>
      </c>
      <c r="E1746" t="n">
        <v>7.78</v>
      </c>
      <c r="F1746" t="n">
        <v>5.12</v>
      </c>
      <c r="G1746" t="n">
        <v>61.47</v>
      </c>
      <c r="H1746" t="n">
        <v>1.11</v>
      </c>
      <c r="I1746" t="n">
        <v>5</v>
      </c>
      <c r="J1746" t="n">
        <v>203.86</v>
      </c>
      <c r="K1746" t="n">
        <v>53.44</v>
      </c>
      <c r="L1746" t="n">
        <v>12.75</v>
      </c>
      <c r="M1746" t="n">
        <v>3</v>
      </c>
      <c r="N1746" t="n">
        <v>42.67</v>
      </c>
      <c r="O1746" t="n">
        <v>25376.49</v>
      </c>
      <c r="P1746" t="n">
        <v>60.7</v>
      </c>
      <c r="Q1746" t="n">
        <v>202.81</v>
      </c>
      <c r="R1746" t="n">
        <v>20.27</v>
      </c>
      <c r="S1746" t="n">
        <v>13.89</v>
      </c>
      <c r="T1746" t="n">
        <v>1512.25</v>
      </c>
      <c r="U1746" t="n">
        <v>0.6899999999999999</v>
      </c>
      <c r="V1746" t="n">
        <v>0.76</v>
      </c>
      <c r="W1746" t="n">
        <v>0.65</v>
      </c>
      <c r="X1746" t="n">
        <v>0.08</v>
      </c>
      <c r="Y1746" t="n">
        <v>1</v>
      </c>
      <c r="Z1746" t="n">
        <v>10</v>
      </c>
    </row>
    <row r="1747">
      <c r="A1747" t="n">
        <v>48</v>
      </c>
      <c r="B1747" t="n">
        <v>95</v>
      </c>
      <c r="C1747" t="inlineStr">
        <is>
          <t xml:space="preserve">CONCLUIDO	</t>
        </is>
      </c>
      <c r="D1747" t="n">
        <v>12.8728</v>
      </c>
      <c r="E1747" t="n">
        <v>7.77</v>
      </c>
      <c r="F1747" t="n">
        <v>5.11</v>
      </c>
      <c r="G1747" t="n">
        <v>61.36</v>
      </c>
      <c r="H1747" t="n">
        <v>1.13</v>
      </c>
      <c r="I1747" t="n">
        <v>5</v>
      </c>
      <c r="J1747" t="n">
        <v>204.25</v>
      </c>
      <c r="K1747" t="n">
        <v>53.44</v>
      </c>
      <c r="L1747" t="n">
        <v>13</v>
      </c>
      <c r="M1747" t="n">
        <v>3</v>
      </c>
      <c r="N1747" t="n">
        <v>42.82</v>
      </c>
      <c r="O1747" t="n">
        <v>25425.3</v>
      </c>
      <c r="P1747" t="n">
        <v>60.04</v>
      </c>
      <c r="Q1747" t="n">
        <v>202.81</v>
      </c>
      <c r="R1747" t="n">
        <v>20.03</v>
      </c>
      <c r="S1747" t="n">
        <v>13.89</v>
      </c>
      <c r="T1747" t="n">
        <v>1388.72</v>
      </c>
      <c r="U1747" t="n">
        <v>0.6899999999999999</v>
      </c>
      <c r="V1747" t="n">
        <v>0.76</v>
      </c>
      <c r="W1747" t="n">
        <v>0.64</v>
      </c>
      <c r="X1747" t="n">
        <v>0.08</v>
      </c>
      <c r="Y1747" t="n">
        <v>1</v>
      </c>
      <c r="Z1747" t="n">
        <v>10</v>
      </c>
    </row>
    <row r="1748">
      <c r="A1748" t="n">
        <v>49</v>
      </c>
      <c r="B1748" t="n">
        <v>95</v>
      </c>
      <c r="C1748" t="inlineStr">
        <is>
          <t xml:space="preserve">CONCLUIDO	</t>
        </is>
      </c>
      <c r="D1748" t="n">
        <v>12.8742</v>
      </c>
      <c r="E1748" t="n">
        <v>7.77</v>
      </c>
      <c r="F1748" t="n">
        <v>5.11</v>
      </c>
      <c r="G1748" t="n">
        <v>61.35</v>
      </c>
      <c r="H1748" t="n">
        <v>1.15</v>
      </c>
      <c r="I1748" t="n">
        <v>5</v>
      </c>
      <c r="J1748" t="n">
        <v>204.65</v>
      </c>
      <c r="K1748" t="n">
        <v>53.44</v>
      </c>
      <c r="L1748" t="n">
        <v>13.25</v>
      </c>
      <c r="M1748" t="n">
        <v>3</v>
      </c>
      <c r="N1748" t="n">
        <v>42.96</v>
      </c>
      <c r="O1748" t="n">
        <v>25474.16</v>
      </c>
      <c r="P1748" t="n">
        <v>59.56</v>
      </c>
      <c r="Q1748" t="n">
        <v>202.81</v>
      </c>
      <c r="R1748" t="n">
        <v>19.98</v>
      </c>
      <c r="S1748" t="n">
        <v>13.89</v>
      </c>
      <c r="T1748" t="n">
        <v>1366.43</v>
      </c>
      <c r="U1748" t="n">
        <v>0.7</v>
      </c>
      <c r="V1748" t="n">
        <v>0.76</v>
      </c>
      <c r="W1748" t="n">
        <v>0.64</v>
      </c>
      <c r="X1748" t="n">
        <v>0.07000000000000001</v>
      </c>
      <c r="Y1748" t="n">
        <v>1</v>
      </c>
      <c r="Z1748" t="n">
        <v>10</v>
      </c>
    </row>
    <row r="1749">
      <c r="A1749" t="n">
        <v>50</v>
      </c>
      <c r="B1749" t="n">
        <v>95</v>
      </c>
      <c r="C1749" t="inlineStr">
        <is>
          <t xml:space="preserve">CONCLUIDO	</t>
        </is>
      </c>
      <c r="D1749" t="n">
        <v>12.8668</v>
      </c>
      <c r="E1749" t="n">
        <v>7.77</v>
      </c>
      <c r="F1749" t="n">
        <v>5.12</v>
      </c>
      <c r="G1749" t="n">
        <v>61.41</v>
      </c>
      <c r="H1749" t="n">
        <v>1.17</v>
      </c>
      <c r="I1749" t="n">
        <v>5</v>
      </c>
      <c r="J1749" t="n">
        <v>205.05</v>
      </c>
      <c r="K1749" t="n">
        <v>53.44</v>
      </c>
      <c r="L1749" t="n">
        <v>13.5</v>
      </c>
      <c r="M1749" t="n">
        <v>3</v>
      </c>
      <c r="N1749" t="n">
        <v>43.11</v>
      </c>
      <c r="O1749" t="n">
        <v>25523.06</v>
      </c>
      <c r="P1749" t="n">
        <v>59.28</v>
      </c>
      <c r="Q1749" t="n">
        <v>202.83</v>
      </c>
      <c r="R1749" t="n">
        <v>20.09</v>
      </c>
      <c r="S1749" t="n">
        <v>13.89</v>
      </c>
      <c r="T1749" t="n">
        <v>1419.6</v>
      </c>
      <c r="U1749" t="n">
        <v>0.6899999999999999</v>
      </c>
      <c r="V1749" t="n">
        <v>0.76</v>
      </c>
      <c r="W1749" t="n">
        <v>0.64</v>
      </c>
      <c r="X1749" t="n">
        <v>0.08</v>
      </c>
      <c r="Y1749" t="n">
        <v>1</v>
      </c>
      <c r="Z1749" t="n">
        <v>10</v>
      </c>
    </row>
    <row r="1750">
      <c r="A1750" t="n">
        <v>51</v>
      </c>
      <c r="B1750" t="n">
        <v>95</v>
      </c>
      <c r="C1750" t="inlineStr">
        <is>
          <t xml:space="preserve">CONCLUIDO	</t>
        </is>
      </c>
      <c r="D1750" t="n">
        <v>12.8673</v>
      </c>
      <c r="E1750" t="n">
        <v>7.77</v>
      </c>
      <c r="F1750" t="n">
        <v>5.12</v>
      </c>
      <c r="G1750" t="n">
        <v>61.4</v>
      </c>
      <c r="H1750" t="n">
        <v>1.19</v>
      </c>
      <c r="I1750" t="n">
        <v>5</v>
      </c>
      <c r="J1750" t="n">
        <v>205.44</v>
      </c>
      <c r="K1750" t="n">
        <v>53.44</v>
      </c>
      <c r="L1750" t="n">
        <v>13.75</v>
      </c>
      <c r="M1750" t="n">
        <v>3</v>
      </c>
      <c r="N1750" t="n">
        <v>43.26</v>
      </c>
      <c r="O1750" t="n">
        <v>25572.02</v>
      </c>
      <c r="P1750" t="n">
        <v>59.06</v>
      </c>
      <c r="Q1750" t="n">
        <v>202.81</v>
      </c>
      <c r="R1750" t="n">
        <v>20.08</v>
      </c>
      <c r="S1750" t="n">
        <v>13.89</v>
      </c>
      <c r="T1750" t="n">
        <v>1417.28</v>
      </c>
      <c r="U1750" t="n">
        <v>0.6899999999999999</v>
      </c>
      <c r="V1750" t="n">
        <v>0.76</v>
      </c>
      <c r="W1750" t="n">
        <v>0.65</v>
      </c>
      <c r="X1750" t="n">
        <v>0.08</v>
      </c>
      <c r="Y1750" t="n">
        <v>1</v>
      </c>
      <c r="Z1750" t="n">
        <v>10</v>
      </c>
    </row>
    <row r="1751">
      <c r="A1751" t="n">
        <v>52</v>
      </c>
      <c r="B1751" t="n">
        <v>95</v>
      </c>
      <c r="C1751" t="inlineStr">
        <is>
          <t xml:space="preserve">CONCLUIDO	</t>
        </is>
      </c>
      <c r="D1751" t="n">
        <v>12.9632</v>
      </c>
      <c r="E1751" t="n">
        <v>7.71</v>
      </c>
      <c r="F1751" t="n">
        <v>5.1</v>
      </c>
      <c r="G1751" t="n">
        <v>76.45</v>
      </c>
      <c r="H1751" t="n">
        <v>1.21</v>
      </c>
      <c r="I1751" t="n">
        <v>4</v>
      </c>
      <c r="J1751" t="n">
        <v>205.84</v>
      </c>
      <c r="K1751" t="n">
        <v>53.44</v>
      </c>
      <c r="L1751" t="n">
        <v>14</v>
      </c>
      <c r="M1751" t="n">
        <v>2</v>
      </c>
      <c r="N1751" t="n">
        <v>43.4</v>
      </c>
      <c r="O1751" t="n">
        <v>25621.03</v>
      </c>
      <c r="P1751" t="n">
        <v>58.36</v>
      </c>
      <c r="Q1751" t="n">
        <v>202.81</v>
      </c>
      <c r="R1751" t="n">
        <v>19.37</v>
      </c>
      <c r="S1751" t="n">
        <v>13.89</v>
      </c>
      <c r="T1751" t="n">
        <v>1066.69</v>
      </c>
      <c r="U1751" t="n">
        <v>0.72</v>
      </c>
      <c r="V1751" t="n">
        <v>0.76</v>
      </c>
      <c r="W1751" t="n">
        <v>0.65</v>
      </c>
      <c r="X1751" t="n">
        <v>0.06</v>
      </c>
      <c r="Y1751" t="n">
        <v>1</v>
      </c>
      <c r="Z1751" t="n">
        <v>10</v>
      </c>
    </row>
    <row r="1752">
      <c r="A1752" t="n">
        <v>53</v>
      </c>
      <c r="B1752" t="n">
        <v>95</v>
      </c>
      <c r="C1752" t="inlineStr">
        <is>
          <t xml:space="preserve">CONCLUIDO	</t>
        </is>
      </c>
      <c r="D1752" t="n">
        <v>12.9613</v>
      </c>
      <c r="E1752" t="n">
        <v>7.72</v>
      </c>
      <c r="F1752" t="n">
        <v>5.1</v>
      </c>
      <c r="G1752" t="n">
        <v>76.47</v>
      </c>
      <c r="H1752" t="n">
        <v>1.23</v>
      </c>
      <c r="I1752" t="n">
        <v>4</v>
      </c>
      <c r="J1752" t="n">
        <v>206.24</v>
      </c>
      <c r="K1752" t="n">
        <v>53.44</v>
      </c>
      <c r="L1752" t="n">
        <v>14.25</v>
      </c>
      <c r="M1752" t="n">
        <v>2</v>
      </c>
      <c r="N1752" t="n">
        <v>43.55</v>
      </c>
      <c r="O1752" t="n">
        <v>25670.09</v>
      </c>
      <c r="P1752" t="n">
        <v>58.38</v>
      </c>
      <c r="Q1752" t="n">
        <v>202.81</v>
      </c>
      <c r="R1752" t="n">
        <v>19.48</v>
      </c>
      <c r="S1752" t="n">
        <v>13.89</v>
      </c>
      <c r="T1752" t="n">
        <v>1119.9</v>
      </c>
      <c r="U1752" t="n">
        <v>0.71</v>
      </c>
      <c r="V1752" t="n">
        <v>0.76</v>
      </c>
      <c r="W1752" t="n">
        <v>0.64</v>
      </c>
      <c r="X1752" t="n">
        <v>0.06</v>
      </c>
      <c r="Y1752" t="n">
        <v>1</v>
      </c>
      <c r="Z1752" t="n">
        <v>10</v>
      </c>
    </row>
    <row r="1753">
      <c r="A1753" t="n">
        <v>54</v>
      </c>
      <c r="B1753" t="n">
        <v>95</v>
      </c>
      <c r="C1753" t="inlineStr">
        <is>
          <t xml:space="preserve">CONCLUIDO	</t>
        </is>
      </c>
      <c r="D1753" t="n">
        <v>12.965</v>
      </c>
      <c r="E1753" t="n">
        <v>7.71</v>
      </c>
      <c r="F1753" t="n">
        <v>5.1</v>
      </c>
      <c r="G1753" t="n">
        <v>76.43000000000001</v>
      </c>
      <c r="H1753" t="n">
        <v>1.25</v>
      </c>
      <c r="I1753" t="n">
        <v>4</v>
      </c>
      <c r="J1753" t="n">
        <v>206.64</v>
      </c>
      <c r="K1753" t="n">
        <v>53.44</v>
      </c>
      <c r="L1753" t="n">
        <v>14.5</v>
      </c>
      <c r="M1753" t="n">
        <v>2</v>
      </c>
      <c r="N1753" t="n">
        <v>43.7</v>
      </c>
      <c r="O1753" t="n">
        <v>25719.19</v>
      </c>
      <c r="P1753" t="n">
        <v>58.71</v>
      </c>
      <c r="Q1753" t="n">
        <v>202.81</v>
      </c>
      <c r="R1753" t="n">
        <v>19.45</v>
      </c>
      <c r="S1753" t="n">
        <v>13.89</v>
      </c>
      <c r="T1753" t="n">
        <v>1104.91</v>
      </c>
      <c r="U1753" t="n">
        <v>0.71</v>
      </c>
      <c r="V1753" t="n">
        <v>0.76</v>
      </c>
      <c r="W1753" t="n">
        <v>0.64</v>
      </c>
      <c r="X1753" t="n">
        <v>0.06</v>
      </c>
      <c r="Y1753" t="n">
        <v>1</v>
      </c>
      <c r="Z1753" t="n">
        <v>10</v>
      </c>
    </row>
    <row r="1754">
      <c r="A1754" t="n">
        <v>55</v>
      </c>
      <c r="B1754" t="n">
        <v>95</v>
      </c>
      <c r="C1754" t="inlineStr">
        <is>
          <t xml:space="preserve">CONCLUIDO	</t>
        </is>
      </c>
      <c r="D1754" t="n">
        <v>12.9548</v>
      </c>
      <c r="E1754" t="n">
        <v>7.72</v>
      </c>
      <c r="F1754" t="n">
        <v>5.1</v>
      </c>
      <c r="G1754" t="n">
        <v>76.53</v>
      </c>
      <c r="H1754" t="n">
        <v>1.27</v>
      </c>
      <c r="I1754" t="n">
        <v>4</v>
      </c>
      <c r="J1754" t="n">
        <v>207.03</v>
      </c>
      <c r="K1754" t="n">
        <v>53.44</v>
      </c>
      <c r="L1754" t="n">
        <v>14.75</v>
      </c>
      <c r="M1754" t="n">
        <v>2</v>
      </c>
      <c r="N1754" t="n">
        <v>43.85</v>
      </c>
      <c r="O1754" t="n">
        <v>25768.35</v>
      </c>
      <c r="P1754" t="n">
        <v>58.82</v>
      </c>
      <c r="Q1754" t="n">
        <v>202.81</v>
      </c>
      <c r="R1754" t="n">
        <v>19.63</v>
      </c>
      <c r="S1754" t="n">
        <v>13.89</v>
      </c>
      <c r="T1754" t="n">
        <v>1196.28</v>
      </c>
      <c r="U1754" t="n">
        <v>0.71</v>
      </c>
      <c r="V1754" t="n">
        <v>0.76</v>
      </c>
      <c r="W1754" t="n">
        <v>0.64</v>
      </c>
      <c r="X1754" t="n">
        <v>0.06</v>
      </c>
      <c r="Y1754" t="n">
        <v>1</v>
      </c>
      <c r="Z1754" t="n">
        <v>10</v>
      </c>
    </row>
    <row r="1755">
      <c r="A1755" t="n">
        <v>56</v>
      </c>
      <c r="B1755" t="n">
        <v>95</v>
      </c>
      <c r="C1755" t="inlineStr">
        <is>
          <t xml:space="preserve">CONCLUIDO	</t>
        </is>
      </c>
      <c r="D1755" t="n">
        <v>12.9594</v>
      </c>
      <c r="E1755" t="n">
        <v>7.72</v>
      </c>
      <c r="F1755" t="n">
        <v>5.1</v>
      </c>
      <c r="G1755" t="n">
        <v>76.48</v>
      </c>
      <c r="H1755" t="n">
        <v>1.28</v>
      </c>
      <c r="I1755" t="n">
        <v>4</v>
      </c>
      <c r="J1755" t="n">
        <v>207.43</v>
      </c>
      <c r="K1755" t="n">
        <v>53.44</v>
      </c>
      <c r="L1755" t="n">
        <v>15</v>
      </c>
      <c r="M1755" t="n">
        <v>2</v>
      </c>
      <c r="N1755" t="n">
        <v>44</v>
      </c>
      <c r="O1755" t="n">
        <v>25817.56</v>
      </c>
      <c r="P1755" t="n">
        <v>58.72</v>
      </c>
      <c r="Q1755" t="n">
        <v>202.81</v>
      </c>
      <c r="R1755" t="n">
        <v>19.59</v>
      </c>
      <c r="S1755" t="n">
        <v>13.89</v>
      </c>
      <c r="T1755" t="n">
        <v>1174.84</v>
      </c>
      <c r="U1755" t="n">
        <v>0.71</v>
      </c>
      <c r="V1755" t="n">
        <v>0.76</v>
      </c>
      <c r="W1755" t="n">
        <v>0.64</v>
      </c>
      <c r="X1755" t="n">
        <v>0.06</v>
      </c>
      <c r="Y1755" t="n">
        <v>1</v>
      </c>
      <c r="Z1755" t="n">
        <v>10</v>
      </c>
    </row>
    <row r="1756">
      <c r="A1756" t="n">
        <v>57</v>
      </c>
      <c r="B1756" t="n">
        <v>95</v>
      </c>
      <c r="C1756" t="inlineStr">
        <is>
          <t xml:space="preserve">CONCLUIDO	</t>
        </is>
      </c>
      <c r="D1756" t="n">
        <v>12.9571</v>
      </c>
      <c r="E1756" t="n">
        <v>7.72</v>
      </c>
      <c r="F1756" t="n">
        <v>5.1</v>
      </c>
      <c r="G1756" t="n">
        <v>76.5</v>
      </c>
      <c r="H1756" t="n">
        <v>1.3</v>
      </c>
      <c r="I1756" t="n">
        <v>4</v>
      </c>
      <c r="J1756" t="n">
        <v>207.83</v>
      </c>
      <c r="K1756" t="n">
        <v>53.44</v>
      </c>
      <c r="L1756" t="n">
        <v>15.25</v>
      </c>
      <c r="M1756" t="n">
        <v>2</v>
      </c>
      <c r="N1756" t="n">
        <v>44.15</v>
      </c>
      <c r="O1756" t="n">
        <v>25866.82</v>
      </c>
      <c r="P1756" t="n">
        <v>58.45</v>
      </c>
      <c r="Q1756" t="n">
        <v>202.81</v>
      </c>
      <c r="R1756" t="n">
        <v>19.64</v>
      </c>
      <c r="S1756" t="n">
        <v>13.89</v>
      </c>
      <c r="T1756" t="n">
        <v>1197.88</v>
      </c>
      <c r="U1756" t="n">
        <v>0.71</v>
      </c>
      <c r="V1756" t="n">
        <v>0.76</v>
      </c>
      <c r="W1756" t="n">
        <v>0.64</v>
      </c>
      <c r="X1756" t="n">
        <v>0.06</v>
      </c>
      <c r="Y1756" t="n">
        <v>1</v>
      </c>
      <c r="Z1756" t="n">
        <v>10</v>
      </c>
    </row>
    <row r="1757">
      <c r="A1757" t="n">
        <v>58</v>
      </c>
      <c r="B1757" t="n">
        <v>95</v>
      </c>
      <c r="C1757" t="inlineStr">
        <is>
          <t xml:space="preserve">CONCLUIDO	</t>
        </is>
      </c>
      <c r="D1757" t="n">
        <v>12.9646</v>
      </c>
      <c r="E1757" t="n">
        <v>7.71</v>
      </c>
      <c r="F1757" t="n">
        <v>5.1</v>
      </c>
      <c r="G1757" t="n">
        <v>76.44</v>
      </c>
      <c r="H1757" t="n">
        <v>1.32</v>
      </c>
      <c r="I1757" t="n">
        <v>4</v>
      </c>
      <c r="J1757" t="n">
        <v>208.23</v>
      </c>
      <c r="K1757" t="n">
        <v>53.44</v>
      </c>
      <c r="L1757" t="n">
        <v>15.5</v>
      </c>
      <c r="M1757" t="n">
        <v>2</v>
      </c>
      <c r="N1757" t="n">
        <v>44.3</v>
      </c>
      <c r="O1757" t="n">
        <v>25916.13</v>
      </c>
      <c r="P1757" t="n">
        <v>58.47</v>
      </c>
      <c r="Q1757" t="n">
        <v>202.81</v>
      </c>
      <c r="R1757" t="n">
        <v>19.41</v>
      </c>
      <c r="S1757" t="n">
        <v>13.89</v>
      </c>
      <c r="T1757" t="n">
        <v>1085.54</v>
      </c>
      <c r="U1757" t="n">
        <v>0.72</v>
      </c>
      <c r="V1757" t="n">
        <v>0.76</v>
      </c>
      <c r="W1757" t="n">
        <v>0.64</v>
      </c>
      <c r="X1757" t="n">
        <v>0.06</v>
      </c>
      <c r="Y1757" t="n">
        <v>1</v>
      </c>
      <c r="Z1757" t="n">
        <v>10</v>
      </c>
    </row>
    <row r="1758">
      <c r="A1758" t="n">
        <v>59</v>
      </c>
      <c r="B1758" t="n">
        <v>95</v>
      </c>
      <c r="C1758" t="inlineStr">
        <is>
          <t xml:space="preserve">CONCLUIDO	</t>
        </is>
      </c>
      <c r="D1758" t="n">
        <v>12.9622</v>
      </c>
      <c r="E1758" t="n">
        <v>7.71</v>
      </c>
      <c r="F1758" t="n">
        <v>5.1</v>
      </c>
      <c r="G1758" t="n">
        <v>76.45999999999999</v>
      </c>
      <c r="H1758" t="n">
        <v>1.34</v>
      </c>
      <c r="I1758" t="n">
        <v>4</v>
      </c>
      <c r="J1758" t="n">
        <v>208.63</v>
      </c>
      <c r="K1758" t="n">
        <v>53.44</v>
      </c>
      <c r="L1758" t="n">
        <v>15.75</v>
      </c>
      <c r="M1758" t="n">
        <v>2</v>
      </c>
      <c r="N1758" t="n">
        <v>44.45</v>
      </c>
      <c r="O1758" t="n">
        <v>25965.5</v>
      </c>
      <c r="P1758" t="n">
        <v>58.13</v>
      </c>
      <c r="Q1758" t="n">
        <v>202.81</v>
      </c>
      <c r="R1758" t="n">
        <v>19.45</v>
      </c>
      <c r="S1758" t="n">
        <v>13.89</v>
      </c>
      <c r="T1758" t="n">
        <v>1103.56</v>
      </c>
      <c r="U1758" t="n">
        <v>0.71</v>
      </c>
      <c r="V1758" t="n">
        <v>0.76</v>
      </c>
      <c r="W1758" t="n">
        <v>0.64</v>
      </c>
      <c r="X1758" t="n">
        <v>0.06</v>
      </c>
      <c r="Y1758" t="n">
        <v>1</v>
      </c>
      <c r="Z1758" t="n">
        <v>10</v>
      </c>
    </row>
    <row r="1759">
      <c r="A1759" t="n">
        <v>60</v>
      </c>
      <c r="B1759" t="n">
        <v>95</v>
      </c>
      <c r="C1759" t="inlineStr">
        <is>
          <t xml:space="preserve">CONCLUIDO	</t>
        </is>
      </c>
      <c r="D1759" t="n">
        <v>12.9599</v>
      </c>
      <c r="E1759" t="n">
        <v>7.72</v>
      </c>
      <c r="F1759" t="n">
        <v>5.1</v>
      </c>
      <c r="G1759" t="n">
        <v>76.48</v>
      </c>
      <c r="H1759" t="n">
        <v>1.36</v>
      </c>
      <c r="I1759" t="n">
        <v>4</v>
      </c>
      <c r="J1759" t="n">
        <v>209.03</v>
      </c>
      <c r="K1759" t="n">
        <v>53.44</v>
      </c>
      <c r="L1759" t="n">
        <v>16</v>
      </c>
      <c r="M1759" t="n">
        <v>2</v>
      </c>
      <c r="N1759" t="n">
        <v>44.6</v>
      </c>
      <c r="O1759" t="n">
        <v>26014.91</v>
      </c>
      <c r="P1759" t="n">
        <v>57.84</v>
      </c>
      <c r="Q1759" t="n">
        <v>202.81</v>
      </c>
      <c r="R1759" t="n">
        <v>19.54</v>
      </c>
      <c r="S1759" t="n">
        <v>13.89</v>
      </c>
      <c r="T1759" t="n">
        <v>1151.3</v>
      </c>
      <c r="U1759" t="n">
        <v>0.71</v>
      </c>
      <c r="V1759" t="n">
        <v>0.76</v>
      </c>
      <c r="W1759" t="n">
        <v>0.64</v>
      </c>
      <c r="X1759" t="n">
        <v>0.06</v>
      </c>
      <c r="Y1759" t="n">
        <v>1</v>
      </c>
      <c r="Z1759" t="n">
        <v>10</v>
      </c>
    </row>
    <row r="1760">
      <c r="A1760" t="n">
        <v>61</v>
      </c>
      <c r="B1760" t="n">
        <v>95</v>
      </c>
      <c r="C1760" t="inlineStr">
        <is>
          <t xml:space="preserve">CONCLUIDO	</t>
        </is>
      </c>
      <c r="D1760" t="n">
        <v>12.9664</v>
      </c>
      <c r="E1760" t="n">
        <v>7.71</v>
      </c>
      <c r="F1760" t="n">
        <v>5.09</v>
      </c>
      <c r="G1760" t="n">
        <v>76.42</v>
      </c>
      <c r="H1760" t="n">
        <v>1.38</v>
      </c>
      <c r="I1760" t="n">
        <v>4</v>
      </c>
      <c r="J1760" t="n">
        <v>209.43</v>
      </c>
      <c r="K1760" t="n">
        <v>53.44</v>
      </c>
      <c r="L1760" t="n">
        <v>16.25</v>
      </c>
      <c r="M1760" t="n">
        <v>2</v>
      </c>
      <c r="N1760" t="n">
        <v>44.75</v>
      </c>
      <c r="O1760" t="n">
        <v>26064.38</v>
      </c>
      <c r="P1760" t="n">
        <v>57.48</v>
      </c>
      <c r="Q1760" t="n">
        <v>202.81</v>
      </c>
      <c r="R1760" t="n">
        <v>19.4</v>
      </c>
      <c r="S1760" t="n">
        <v>13.89</v>
      </c>
      <c r="T1760" t="n">
        <v>1081.7</v>
      </c>
      <c r="U1760" t="n">
        <v>0.72</v>
      </c>
      <c r="V1760" t="n">
        <v>0.76</v>
      </c>
      <c r="W1760" t="n">
        <v>0.64</v>
      </c>
      <c r="X1760" t="n">
        <v>0.06</v>
      </c>
      <c r="Y1760" t="n">
        <v>1</v>
      </c>
      <c r="Z1760" t="n">
        <v>10</v>
      </c>
    </row>
    <row r="1761">
      <c r="A1761" t="n">
        <v>62</v>
      </c>
      <c r="B1761" t="n">
        <v>95</v>
      </c>
      <c r="C1761" t="inlineStr">
        <is>
          <t xml:space="preserve">CONCLUIDO	</t>
        </is>
      </c>
      <c r="D1761" t="n">
        <v>12.9744</v>
      </c>
      <c r="E1761" t="n">
        <v>7.71</v>
      </c>
      <c r="F1761" t="n">
        <v>5.09</v>
      </c>
      <c r="G1761" t="n">
        <v>76.34999999999999</v>
      </c>
      <c r="H1761" t="n">
        <v>1.4</v>
      </c>
      <c r="I1761" t="n">
        <v>4</v>
      </c>
      <c r="J1761" t="n">
        <v>209.84</v>
      </c>
      <c r="K1761" t="n">
        <v>53.44</v>
      </c>
      <c r="L1761" t="n">
        <v>16.5</v>
      </c>
      <c r="M1761" t="n">
        <v>2</v>
      </c>
      <c r="N1761" t="n">
        <v>44.9</v>
      </c>
      <c r="O1761" t="n">
        <v>26113.9</v>
      </c>
      <c r="P1761" t="n">
        <v>57.02</v>
      </c>
      <c r="Q1761" t="n">
        <v>202.81</v>
      </c>
      <c r="R1761" t="n">
        <v>19.25</v>
      </c>
      <c r="S1761" t="n">
        <v>13.89</v>
      </c>
      <c r="T1761" t="n">
        <v>1003.67</v>
      </c>
      <c r="U1761" t="n">
        <v>0.72</v>
      </c>
      <c r="V1761" t="n">
        <v>0.76</v>
      </c>
      <c r="W1761" t="n">
        <v>0.64</v>
      </c>
      <c r="X1761" t="n">
        <v>0.05</v>
      </c>
      <c r="Y1761" t="n">
        <v>1</v>
      </c>
      <c r="Z1761" t="n">
        <v>10</v>
      </c>
    </row>
    <row r="1762">
      <c r="A1762" t="n">
        <v>63</v>
      </c>
      <c r="B1762" t="n">
        <v>95</v>
      </c>
      <c r="C1762" t="inlineStr">
        <is>
          <t xml:space="preserve">CONCLUIDO	</t>
        </is>
      </c>
      <c r="D1762" t="n">
        <v>12.9622</v>
      </c>
      <c r="E1762" t="n">
        <v>7.71</v>
      </c>
      <c r="F1762" t="n">
        <v>5.1</v>
      </c>
      <c r="G1762" t="n">
        <v>76.45999999999999</v>
      </c>
      <c r="H1762" t="n">
        <v>1.42</v>
      </c>
      <c r="I1762" t="n">
        <v>4</v>
      </c>
      <c r="J1762" t="n">
        <v>210.24</v>
      </c>
      <c r="K1762" t="n">
        <v>53.44</v>
      </c>
      <c r="L1762" t="n">
        <v>16.75</v>
      </c>
      <c r="M1762" t="n">
        <v>2</v>
      </c>
      <c r="N1762" t="n">
        <v>45.05</v>
      </c>
      <c r="O1762" t="n">
        <v>26163.47</v>
      </c>
      <c r="P1762" t="n">
        <v>56.73</v>
      </c>
      <c r="Q1762" t="n">
        <v>202.81</v>
      </c>
      <c r="R1762" t="n">
        <v>19.41</v>
      </c>
      <c r="S1762" t="n">
        <v>13.89</v>
      </c>
      <c r="T1762" t="n">
        <v>1084.88</v>
      </c>
      <c r="U1762" t="n">
        <v>0.72</v>
      </c>
      <c r="V1762" t="n">
        <v>0.76</v>
      </c>
      <c r="W1762" t="n">
        <v>0.65</v>
      </c>
      <c r="X1762" t="n">
        <v>0.06</v>
      </c>
      <c r="Y1762" t="n">
        <v>1</v>
      </c>
      <c r="Z1762" t="n">
        <v>10</v>
      </c>
    </row>
    <row r="1763">
      <c r="A1763" t="n">
        <v>64</v>
      </c>
      <c r="B1763" t="n">
        <v>95</v>
      </c>
      <c r="C1763" t="inlineStr">
        <is>
          <t xml:space="preserve">CONCLUIDO	</t>
        </is>
      </c>
      <c r="D1763" t="n">
        <v>12.9795</v>
      </c>
      <c r="E1763" t="n">
        <v>7.7</v>
      </c>
      <c r="F1763" t="n">
        <v>5.09</v>
      </c>
      <c r="G1763" t="n">
        <v>76.3</v>
      </c>
      <c r="H1763" t="n">
        <v>1.43</v>
      </c>
      <c r="I1763" t="n">
        <v>4</v>
      </c>
      <c r="J1763" t="n">
        <v>210.64</v>
      </c>
      <c r="K1763" t="n">
        <v>53.44</v>
      </c>
      <c r="L1763" t="n">
        <v>17</v>
      </c>
      <c r="M1763" t="n">
        <v>2</v>
      </c>
      <c r="N1763" t="n">
        <v>45.21</v>
      </c>
      <c r="O1763" t="n">
        <v>26213.09</v>
      </c>
      <c r="P1763" t="n">
        <v>55.88</v>
      </c>
      <c r="Q1763" t="n">
        <v>202.87</v>
      </c>
      <c r="R1763" t="n">
        <v>19.1</v>
      </c>
      <c r="S1763" t="n">
        <v>13.89</v>
      </c>
      <c r="T1763" t="n">
        <v>930.45</v>
      </c>
      <c r="U1763" t="n">
        <v>0.73</v>
      </c>
      <c r="V1763" t="n">
        <v>0.76</v>
      </c>
      <c r="W1763" t="n">
        <v>0.64</v>
      </c>
      <c r="X1763" t="n">
        <v>0.05</v>
      </c>
      <c r="Y1763" t="n">
        <v>1</v>
      </c>
      <c r="Z1763" t="n">
        <v>10</v>
      </c>
    </row>
    <row r="1764">
      <c r="A1764" t="n">
        <v>65</v>
      </c>
      <c r="B1764" t="n">
        <v>95</v>
      </c>
      <c r="C1764" t="inlineStr">
        <is>
          <t xml:space="preserve">CONCLUIDO	</t>
        </is>
      </c>
      <c r="D1764" t="n">
        <v>12.9758</v>
      </c>
      <c r="E1764" t="n">
        <v>7.71</v>
      </c>
      <c r="F1764" t="n">
        <v>5.09</v>
      </c>
      <c r="G1764" t="n">
        <v>76.34</v>
      </c>
      <c r="H1764" t="n">
        <v>1.45</v>
      </c>
      <c r="I1764" t="n">
        <v>4</v>
      </c>
      <c r="J1764" t="n">
        <v>211.04</v>
      </c>
      <c r="K1764" t="n">
        <v>53.44</v>
      </c>
      <c r="L1764" t="n">
        <v>17.25</v>
      </c>
      <c r="M1764" t="n">
        <v>2</v>
      </c>
      <c r="N1764" t="n">
        <v>45.36</v>
      </c>
      <c r="O1764" t="n">
        <v>26262.77</v>
      </c>
      <c r="P1764" t="n">
        <v>55.52</v>
      </c>
      <c r="Q1764" t="n">
        <v>202.84</v>
      </c>
      <c r="R1764" t="n">
        <v>19.22</v>
      </c>
      <c r="S1764" t="n">
        <v>13.89</v>
      </c>
      <c r="T1764" t="n">
        <v>989.63</v>
      </c>
      <c r="U1764" t="n">
        <v>0.72</v>
      </c>
      <c r="V1764" t="n">
        <v>0.76</v>
      </c>
      <c r="W1764" t="n">
        <v>0.64</v>
      </c>
      <c r="X1764" t="n">
        <v>0.05</v>
      </c>
      <c r="Y1764" t="n">
        <v>1</v>
      </c>
      <c r="Z1764" t="n">
        <v>10</v>
      </c>
    </row>
    <row r="1765">
      <c r="A1765" t="n">
        <v>66</v>
      </c>
      <c r="B1765" t="n">
        <v>95</v>
      </c>
      <c r="C1765" t="inlineStr">
        <is>
          <t xml:space="preserve">CONCLUIDO	</t>
        </is>
      </c>
      <c r="D1765" t="n">
        <v>12.972</v>
      </c>
      <c r="E1765" t="n">
        <v>7.71</v>
      </c>
      <c r="F1765" t="n">
        <v>5.09</v>
      </c>
      <c r="G1765" t="n">
        <v>76.37</v>
      </c>
      <c r="H1765" t="n">
        <v>1.47</v>
      </c>
      <c r="I1765" t="n">
        <v>4</v>
      </c>
      <c r="J1765" t="n">
        <v>211.45</v>
      </c>
      <c r="K1765" t="n">
        <v>53.44</v>
      </c>
      <c r="L1765" t="n">
        <v>17.5</v>
      </c>
      <c r="M1765" t="n">
        <v>1</v>
      </c>
      <c r="N1765" t="n">
        <v>45.51</v>
      </c>
      <c r="O1765" t="n">
        <v>26312.5</v>
      </c>
      <c r="P1765" t="n">
        <v>55.32</v>
      </c>
      <c r="Q1765" t="n">
        <v>202.81</v>
      </c>
      <c r="R1765" t="n">
        <v>19.19</v>
      </c>
      <c r="S1765" t="n">
        <v>13.89</v>
      </c>
      <c r="T1765" t="n">
        <v>974.4</v>
      </c>
      <c r="U1765" t="n">
        <v>0.72</v>
      </c>
      <c r="V1765" t="n">
        <v>0.76</v>
      </c>
      <c r="W1765" t="n">
        <v>0.65</v>
      </c>
      <c r="X1765" t="n">
        <v>0.05</v>
      </c>
      <c r="Y1765" t="n">
        <v>1</v>
      </c>
      <c r="Z1765" t="n">
        <v>10</v>
      </c>
    </row>
    <row r="1766">
      <c r="A1766" t="n">
        <v>67</v>
      </c>
      <c r="B1766" t="n">
        <v>95</v>
      </c>
      <c r="C1766" t="inlineStr">
        <is>
          <t xml:space="preserve">CONCLUIDO	</t>
        </is>
      </c>
      <c r="D1766" t="n">
        <v>12.9734</v>
      </c>
      <c r="E1766" t="n">
        <v>7.71</v>
      </c>
      <c r="F1766" t="n">
        <v>5.09</v>
      </c>
      <c r="G1766" t="n">
        <v>76.36</v>
      </c>
      <c r="H1766" t="n">
        <v>1.49</v>
      </c>
      <c r="I1766" t="n">
        <v>4</v>
      </c>
      <c r="J1766" t="n">
        <v>211.85</v>
      </c>
      <c r="K1766" t="n">
        <v>53.44</v>
      </c>
      <c r="L1766" t="n">
        <v>17.75</v>
      </c>
      <c r="M1766" t="n">
        <v>1</v>
      </c>
      <c r="N1766" t="n">
        <v>45.67</v>
      </c>
      <c r="O1766" t="n">
        <v>26362.28</v>
      </c>
      <c r="P1766" t="n">
        <v>55.09</v>
      </c>
      <c r="Q1766" t="n">
        <v>202.81</v>
      </c>
      <c r="R1766" t="n">
        <v>19.14</v>
      </c>
      <c r="S1766" t="n">
        <v>13.89</v>
      </c>
      <c r="T1766" t="n">
        <v>947.71</v>
      </c>
      <c r="U1766" t="n">
        <v>0.73</v>
      </c>
      <c r="V1766" t="n">
        <v>0.76</v>
      </c>
      <c r="W1766" t="n">
        <v>0.65</v>
      </c>
      <c r="X1766" t="n">
        <v>0.05</v>
      </c>
      <c r="Y1766" t="n">
        <v>1</v>
      </c>
      <c r="Z1766" t="n">
        <v>10</v>
      </c>
    </row>
    <row r="1767">
      <c r="A1767" t="n">
        <v>68</v>
      </c>
      <c r="B1767" t="n">
        <v>95</v>
      </c>
      <c r="C1767" t="inlineStr">
        <is>
          <t xml:space="preserve">CONCLUIDO	</t>
        </is>
      </c>
      <c r="D1767" t="n">
        <v>12.9772</v>
      </c>
      <c r="E1767" t="n">
        <v>7.71</v>
      </c>
      <c r="F1767" t="n">
        <v>5.09</v>
      </c>
      <c r="G1767" t="n">
        <v>76.33</v>
      </c>
      <c r="H1767" t="n">
        <v>1.51</v>
      </c>
      <c r="I1767" t="n">
        <v>4</v>
      </c>
      <c r="J1767" t="n">
        <v>212.25</v>
      </c>
      <c r="K1767" t="n">
        <v>53.44</v>
      </c>
      <c r="L1767" t="n">
        <v>18</v>
      </c>
      <c r="M1767" t="n">
        <v>0</v>
      </c>
      <c r="N1767" t="n">
        <v>45.82</v>
      </c>
      <c r="O1767" t="n">
        <v>26412.11</v>
      </c>
      <c r="P1767" t="n">
        <v>55.08</v>
      </c>
      <c r="Q1767" t="n">
        <v>202.81</v>
      </c>
      <c r="R1767" t="n">
        <v>19.1</v>
      </c>
      <c r="S1767" t="n">
        <v>13.89</v>
      </c>
      <c r="T1767" t="n">
        <v>928.45</v>
      </c>
      <c r="U1767" t="n">
        <v>0.73</v>
      </c>
      <c r="V1767" t="n">
        <v>0.76</v>
      </c>
      <c r="W1767" t="n">
        <v>0.65</v>
      </c>
      <c r="X1767" t="n">
        <v>0.05</v>
      </c>
      <c r="Y1767" t="n">
        <v>1</v>
      </c>
      <c r="Z1767" t="n">
        <v>10</v>
      </c>
    </row>
    <row r="1768">
      <c r="A1768" t="n">
        <v>0</v>
      </c>
      <c r="B1768" t="n">
        <v>55</v>
      </c>
      <c r="C1768" t="inlineStr">
        <is>
          <t xml:space="preserve">CONCLUIDO	</t>
        </is>
      </c>
      <c r="D1768" t="n">
        <v>11.1152</v>
      </c>
      <c r="E1768" t="n">
        <v>9</v>
      </c>
      <c r="F1768" t="n">
        <v>5.89</v>
      </c>
      <c r="G1768" t="n">
        <v>8.210000000000001</v>
      </c>
      <c r="H1768" t="n">
        <v>0.15</v>
      </c>
      <c r="I1768" t="n">
        <v>43</v>
      </c>
      <c r="J1768" t="n">
        <v>116.05</v>
      </c>
      <c r="K1768" t="n">
        <v>43.4</v>
      </c>
      <c r="L1768" t="n">
        <v>1</v>
      </c>
      <c r="M1768" t="n">
        <v>41</v>
      </c>
      <c r="N1768" t="n">
        <v>16.65</v>
      </c>
      <c r="O1768" t="n">
        <v>14546.17</v>
      </c>
      <c r="P1768" t="n">
        <v>57.95</v>
      </c>
      <c r="Q1768" t="n">
        <v>202.86</v>
      </c>
      <c r="R1768" t="n">
        <v>44.22</v>
      </c>
      <c r="S1768" t="n">
        <v>13.89</v>
      </c>
      <c r="T1768" t="n">
        <v>13293.64</v>
      </c>
      <c r="U1768" t="n">
        <v>0.31</v>
      </c>
      <c r="V1768" t="n">
        <v>0.66</v>
      </c>
      <c r="W1768" t="n">
        <v>0.7</v>
      </c>
      <c r="X1768" t="n">
        <v>0.85</v>
      </c>
      <c r="Y1768" t="n">
        <v>1</v>
      </c>
      <c r="Z1768" t="n">
        <v>10</v>
      </c>
    </row>
    <row r="1769">
      <c r="A1769" t="n">
        <v>1</v>
      </c>
      <c r="B1769" t="n">
        <v>55</v>
      </c>
      <c r="C1769" t="inlineStr">
        <is>
          <t xml:space="preserve">CONCLUIDO	</t>
        </is>
      </c>
      <c r="D1769" t="n">
        <v>11.6788</v>
      </c>
      <c r="E1769" t="n">
        <v>8.56</v>
      </c>
      <c r="F1769" t="n">
        <v>5.69</v>
      </c>
      <c r="G1769" t="n">
        <v>10.35</v>
      </c>
      <c r="H1769" t="n">
        <v>0.19</v>
      </c>
      <c r="I1769" t="n">
        <v>33</v>
      </c>
      <c r="J1769" t="n">
        <v>116.37</v>
      </c>
      <c r="K1769" t="n">
        <v>43.4</v>
      </c>
      <c r="L1769" t="n">
        <v>1.25</v>
      </c>
      <c r="M1769" t="n">
        <v>31</v>
      </c>
      <c r="N1769" t="n">
        <v>16.72</v>
      </c>
      <c r="O1769" t="n">
        <v>14585.96</v>
      </c>
      <c r="P1769" t="n">
        <v>55.66</v>
      </c>
      <c r="Q1769" t="n">
        <v>202.93</v>
      </c>
      <c r="R1769" t="n">
        <v>37.87</v>
      </c>
      <c r="S1769" t="n">
        <v>13.89</v>
      </c>
      <c r="T1769" t="n">
        <v>10171.62</v>
      </c>
      <c r="U1769" t="n">
        <v>0.37</v>
      </c>
      <c r="V1769" t="n">
        <v>0.68</v>
      </c>
      <c r="W1769" t="n">
        <v>0.6899999999999999</v>
      </c>
      <c r="X1769" t="n">
        <v>0.65</v>
      </c>
      <c r="Y1769" t="n">
        <v>1</v>
      </c>
      <c r="Z1769" t="n">
        <v>10</v>
      </c>
    </row>
    <row r="1770">
      <c r="A1770" t="n">
        <v>2</v>
      </c>
      <c r="B1770" t="n">
        <v>55</v>
      </c>
      <c r="C1770" t="inlineStr">
        <is>
          <t xml:space="preserve">CONCLUIDO	</t>
        </is>
      </c>
      <c r="D1770" t="n">
        <v>12.0546</v>
      </c>
      <c r="E1770" t="n">
        <v>8.300000000000001</v>
      </c>
      <c r="F1770" t="n">
        <v>5.57</v>
      </c>
      <c r="G1770" t="n">
        <v>12.37</v>
      </c>
      <c r="H1770" t="n">
        <v>0.23</v>
      </c>
      <c r="I1770" t="n">
        <v>27</v>
      </c>
      <c r="J1770" t="n">
        <v>116.69</v>
      </c>
      <c r="K1770" t="n">
        <v>43.4</v>
      </c>
      <c r="L1770" t="n">
        <v>1.5</v>
      </c>
      <c r="M1770" t="n">
        <v>25</v>
      </c>
      <c r="N1770" t="n">
        <v>16.79</v>
      </c>
      <c r="O1770" t="n">
        <v>14625.77</v>
      </c>
      <c r="P1770" t="n">
        <v>54.08</v>
      </c>
      <c r="Q1770" t="n">
        <v>202.85</v>
      </c>
      <c r="R1770" t="n">
        <v>34.13</v>
      </c>
      <c r="S1770" t="n">
        <v>13.89</v>
      </c>
      <c r="T1770" t="n">
        <v>8331.15</v>
      </c>
      <c r="U1770" t="n">
        <v>0.41</v>
      </c>
      <c r="V1770" t="n">
        <v>0.7</v>
      </c>
      <c r="W1770" t="n">
        <v>0.68</v>
      </c>
      <c r="X1770" t="n">
        <v>0.53</v>
      </c>
      <c r="Y1770" t="n">
        <v>1</v>
      </c>
      <c r="Z1770" t="n">
        <v>10</v>
      </c>
    </row>
    <row r="1771">
      <c r="A1771" t="n">
        <v>3</v>
      </c>
      <c r="B1771" t="n">
        <v>55</v>
      </c>
      <c r="C1771" t="inlineStr">
        <is>
          <t xml:space="preserve">CONCLUIDO	</t>
        </is>
      </c>
      <c r="D1771" t="n">
        <v>12.3094</v>
      </c>
      <c r="E1771" t="n">
        <v>8.119999999999999</v>
      </c>
      <c r="F1771" t="n">
        <v>5.49</v>
      </c>
      <c r="G1771" t="n">
        <v>14.32</v>
      </c>
      <c r="H1771" t="n">
        <v>0.26</v>
      </c>
      <c r="I1771" t="n">
        <v>23</v>
      </c>
      <c r="J1771" t="n">
        <v>117.01</v>
      </c>
      <c r="K1771" t="n">
        <v>43.4</v>
      </c>
      <c r="L1771" t="n">
        <v>1.75</v>
      </c>
      <c r="M1771" t="n">
        <v>21</v>
      </c>
      <c r="N1771" t="n">
        <v>16.86</v>
      </c>
      <c r="O1771" t="n">
        <v>14665.62</v>
      </c>
      <c r="P1771" t="n">
        <v>53.02</v>
      </c>
      <c r="Q1771" t="n">
        <v>202.85</v>
      </c>
      <c r="R1771" t="n">
        <v>31.91</v>
      </c>
      <c r="S1771" t="n">
        <v>13.89</v>
      </c>
      <c r="T1771" t="n">
        <v>7241.85</v>
      </c>
      <c r="U1771" t="n">
        <v>0.44</v>
      </c>
      <c r="V1771" t="n">
        <v>0.7</v>
      </c>
      <c r="W1771" t="n">
        <v>0.67</v>
      </c>
      <c r="X1771" t="n">
        <v>0.45</v>
      </c>
      <c r="Y1771" t="n">
        <v>1</v>
      </c>
      <c r="Z1771" t="n">
        <v>10</v>
      </c>
    </row>
    <row r="1772">
      <c r="A1772" t="n">
        <v>4</v>
      </c>
      <c r="B1772" t="n">
        <v>55</v>
      </c>
      <c r="C1772" t="inlineStr">
        <is>
          <t xml:space="preserve">CONCLUIDO	</t>
        </is>
      </c>
      <c r="D1772" t="n">
        <v>12.5453</v>
      </c>
      <c r="E1772" t="n">
        <v>7.97</v>
      </c>
      <c r="F1772" t="n">
        <v>5.41</v>
      </c>
      <c r="G1772" t="n">
        <v>16.23</v>
      </c>
      <c r="H1772" t="n">
        <v>0.3</v>
      </c>
      <c r="I1772" t="n">
        <v>20</v>
      </c>
      <c r="J1772" t="n">
        <v>117.34</v>
      </c>
      <c r="K1772" t="n">
        <v>43.4</v>
      </c>
      <c r="L1772" t="n">
        <v>2</v>
      </c>
      <c r="M1772" t="n">
        <v>18</v>
      </c>
      <c r="N1772" t="n">
        <v>16.94</v>
      </c>
      <c r="O1772" t="n">
        <v>14705.49</v>
      </c>
      <c r="P1772" t="n">
        <v>51.95</v>
      </c>
      <c r="Q1772" t="n">
        <v>202.94</v>
      </c>
      <c r="R1772" t="n">
        <v>29.22</v>
      </c>
      <c r="S1772" t="n">
        <v>13.89</v>
      </c>
      <c r="T1772" t="n">
        <v>5911.83</v>
      </c>
      <c r="U1772" t="n">
        <v>0.48</v>
      </c>
      <c r="V1772" t="n">
        <v>0.72</v>
      </c>
      <c r="W1772" t="n">
        <v>0.67</v>
      </c>
      <c r="X1772" t="n">
        <v>0.37</v>
      </c>
      <c r="Y1772" t="n">
        <v>1</v>
      </c>
      <c r="Z1772" t="n">
        <v>10</v>
      </c>
    </row>
    <row r="1773">
      <c r="A1773" t="n">
        <v>5</v>
      </c>
      <c r="B1773" t="n">
        <v>55</v>
      </c>
      <c r="C1773" t="inlineStr">
        <is>
          <t xml:space="preserve">CONCLUIDO	</t>
        </is>
      </c>
      <c r="D1773" t="n">
        <v>12.664</v>
      </c>
      <c r="E1773" t="n">
        <v>7.9</v>
      </c>
      <c r="F1773" t="n">
        <v>5.38</v>
      </c>
      <c r="G1773" t="n">
        <v>17.94</v>
      </c>
      <c r="H1773" t="n">
        <v>0.34</v>
      </c>
      <c r="I1773" t="n">
        <v>18</v>
      </c>
      <c r="J1773" t="n">
        <v>117.66</v>
      </c>
      <c r="K1773" t="n">
        <v>43.4</v>
      </c>
      <c r="L1773" t="n">
        <v>2.25</v>
      </c>
      <c r="M1773" t="n">
        <v>16</v>
      </c>
      <c r="N1773" t="n">
        <v>17.01</v>
      </c>
      <c r="O1773" t="n">
        <v>14745.39</v>
      </c>
      <c r="P1773" t="n">
        <v>51.28</v>
      </c>
      <c r="Q1773" t="n">
        <v>202.81</v>
      </c>
      <c r="R1773" t="n">
        <v>28.35</v>
      </c>
      <c r="S1773" t="n">
        <v>13.89</v>
      </c>
      <c r="T1773" t="n">
        <v>5484.42</v>
      </c>
      <c r="U1773" t="n">
        <v>0.49</v>
      </c>
      <c r="V1773" t="n">
        <v>0.72</v>
      </c>
      <c r="W1773" t="n">
        <v>0.67</v>
      </c>
      <c r="X1773" t="n">
        <v>0.34</v>
      </c>
      <c r="Y1773" t="n">
        <v>1</v>
      </c>
      <c r="Z1773" t="n">
        <v>10</v>
      </c>
    </row>
    <row r="1774">
      <c r="A1774" t="n">
        <v>6</v>
      </c>
      <c r="B1774" t="n">
        <v>55</v>
      </c>
      <c r="C1774" t="inlineStr">
        <is>
          <t xml:space="preserve">CONCLUIDO	</t>
        </is>
      </c>
      <c r="D1774" t="n">
        <v>12.8036</v>
      </c>
      <c r="E1774" t="n">
        <v>7.81</v>
      </c>
      <c r="F1774" t="n">
        <v>5.34</v>
      </c>
      <c r="G1774" t="n">
        <v>20.04</v>
      </c>
      <c r="H1774" t="n">
        <v>0.37</v>
      </c>
      <c r="I1774" t="n">
        <v>16</v>
      </c>
      <c r="J1774" t="n">
        <v>117.98</v>
      </c>
      <c r="K1774" t="n">
        <v>43.4</v>
      </c>
      <c r="L1774" t="n">
        <v>2.5</v>
      </c>
      <c r="M1774" t="n">
        <v>14</v>
      </c>
      <c r="N1774" t="n">
        <v>17.08</v>
      </c>
      <c r="O1774" t="n">
        <v>14785.31</v>
      </c>
      <c r="P1774" t="n">
        <v>50.56</v>
      </c>
      <c r="Q1774" t="n">
        <v>202.85</v>
      </c>
      <c r="R1774" t="n">
        <v>27.12</v>
      </c>
      <c r="S1774" t="n">
        <v>13.89</v>
      </c>
      <c r="T1774" t="n">
        <v>4879.12</v>
      </c>
      <c r="U1774" t="n">
        <v>0.51</v>
      </c>
      <c r="V1774" t="n">
        <v>0.72</v>
      </c>
      <c r="W1774" t="n">
        <v>0.66</v>
      </c>
      <c r="X1774" t="n">
        <v>0.31</v>
      </c>
      <c r="Y1774" t="n">
        <v>1</v>
      </c>
      <c r="Z1774" t="n">
        <v>10</v>
      </c>
    </row>
    <row r="1775">
      <c r="A1775" t="n">
        <v>7</v>
      </c>
      <c r="B1775" t="n">
        <v>55</v>
      </c>
      <c r="C1775" t="inlineStr">
        <is>
          <t xml:space="preserve">CONCLUIDO	</t>
        </is>
      </c>
      <c r="D1775" t="n">
        <v>12.9496</v>
      </c>
      <c r="E1775" t="n">
        <v>7.72</v>
      </c>
      <c r="F1775" t="n">
        <v>5.3</v>
      </c>
      <c r="G1775" t="n">
        <v>22.73</v>
      </c>
      <c r="H1775" t="n">
        <v>0.41</v>
      </c>
      <c r="I1775" t="n">
        <v>14</v>
      </c>
      <c r="J1775" t="n">
        <v>118.31</v>
      </c>
      <c r="K1775" t="n">
        <v>43.4</v>
      </c>
      <c r="L1775" t="n">
        <v>2.75</v>
      </c>
      <c r="M1775" t="n">
        <v>12</v>
      </c>
      <c r="N1775" t="n">
        <v>17.16</v>
      </c>
      <c r="O1775" t="n">
        <v>14825.26</v>
      </c>
      <c r="P1775" t="n">
        <v>49.78</v>
      </c>
      <c r="Q1775" t="n">
        <v>202.81</v>
      </c>
      <c r="R1775" t="n">
        <v>25.87</v>
      </c>
      <c r="S1775" t="n">
        <v>13.89</v>
      </c>
      <c r="T1775" t="n">
        <v>4265.03</v>
      </c>
      <c r="U1775" t="n">
        <v>0.54</v>
      </c>
      <c r="V1775" t="n">
        <v>0.73</v>
      </c>
      <c r="W1775" t="n">
        <v>0.66</v>
      </c>
      <c r="X1775" t="n">
        <v>0.27</v>
      </c>
      <c r="Y1775" t="n">
        <v>1</v>
      </c>
      <c r="Z1775" t="n">
        <v>10</v>
      </c>
    </row>
    <row r="1776">
      <c r="A1776" t="n">
        <v>8</v>
      </c>
      <c r="B1776" t="n">
        <v>55</v>
      </c>
      <c r="C1776" t="inlineStr">
        <is>
          <t xml:space="preserve">CONCLUIDO	</t>
        </is>
      </c>
      <c r="D1776" t="n">
        <v>13.0251</v>
      </c>
      <c r="E1776" t="n">
        <v>7.68</v>
      </c>
      <c r="F1776" t="n">
        <v>5.28</v>
      </c>
      <c r="G1776" t="n">
        <v>24.38</v>
      </c>
      <c r="H1776" t="n">
        <v>0.45</v>
      </c>
      <c r="I1776" t="n">
        <v>13</v>
      </c>
      <c r="J1776" t="n">
        <v>118.63</v>
      </c>
      <c r="K1776" t="n">
        <v>43.4</v>
      </c>
      <c r="L1776" t="n">
        <v>3</v>
      </c>
      <c r="M1776" t="n">
        <v>11</v>
      </c>
      <c r="N1776" t="n">
        <v>17.23</v>
      </c>
      <c r="O1776" t="n">
        <v>14865.24</v>
      </c>
      <c r="P1776" t="n">
        <v>49.35</v>
      </c>
      <c r="Q1776" t="n">
        <v>202.82</v>
      </c>
      <c r="R1776" t="n">
        <v>25.21</v>
      </c>
      <c r="S1776" t="n">
        <v>13.89</v>
      </c>
      <c r="T1776" t="n">
        <v>3941.19</v>
      </c>
      <c r="U1776" t="n">
        <v>0.55</v>
      </c>
      <c r="V1776" t="n">
        <v>0.73</v>
      </c>
      <c r="W1776" t="n">
        <v>0.66</v>
      </c>
      <c r="X1776" t="n">
        <v>0.24</v>
      </c>
      <c r="Y1776" t="n">
        <v>1</v>
      </c>
      <c r="Z1776" t="n">
        <v>10</v>
      </c>
    </row>
    <row r="1777">
      <c r="A1777" t="n">
        <v>9</v>
      </c>
      <c r="B1777" t="n">
        <v>55</v>
      </c>
      <c r="C1777" t="inlineStr">
        <is>
          <t xml:space="preserve">CONCLUIDO	</t>
        </is>
      </c>
      <c r="D1777" t="n">
        <v>13.0971</v>
      </c>
      <c r="E1777" t="n">
        <v>7.64</v>
      </c>
      <c r="F1777" t="n">
        <v>5.26</v>
      </c>
      <c r="G1777" t="n">
        <v>26.32</v>
      </c>
      <c r="H1777" t="n">
        <v>0.48</v>
      </c>
      <c r="I1777" t="n">
        <v>12</v>
      </c>
      <c r="J1777" t="n">
        <v>118.96</v>
      </c>
      <c r="K1777" t="n">
        <v>43.4</v>
      </c>
      <c r="L1777" t="n">
        <v>3.25</v>
      </c>
      <c r="M1777" t="n">
        <v>10</v>
      </c>
      <c r="N1777" t="n">
        <v>17.31</v>
      </c>
      <c r="O1777" t="n">
        <v>14905.25</v>
      </c>
      <c r="P1777" t="n">
        <v>49.03</v>
      </c>
      <c r="Q1777" t="n">
        <v>202.87</v>
      </c>
      <c r="R1777" t="n">
        <v>24.69</v>
      </c>
      <c r="S1777" t="n">
        <v>13.89</v>
      </c>
      <c r="T1777" t="n">
        <v>3685.68</v>
      </c>
      <c r="U1777" t="n">
        <v>0.5600000000000001</v>
      </c>
      <c r="V1777" t="n">
        <v>0.73</v>
      </c>
      <c r="W1777" t="n">
        <v>0.66</v>
      </c>
      <c r="X1777" t="n">
        <v>0.23</v>
      </c>
      <c r="Y1777" t="n">
        <v>1</v>
      </c>
      <c r="Z1777" t="n">
        <v>10</v>
      </c>
    </row>
    <row r="1778">
      <c r="A1778" t="n">
        <v>10</v>
      </c>
      <c r="B1778" t="n">
        <v>55</v>
      </c>
      <c r="C1778" t="inlineStr">
        <is>
          <t xml:space="preserve">CONCLUIDO	</t>
        </is>
      </c>
      <c r="D1778" t="n">
        <v>13.1839</v>
      </c>
      <c r="E1778" t="n">
        <v>7.58</v>
      </c>
      <c r="F1778" t="n">
        <v>5.24</v>
      </c>
      <c r="G1778" t="n">
        <v>28.57</v>
      </c>
      <c r="H1778" t="n">
        <v>0.52</v>
      </c>
      <c r="I1778" t="n">
        <v>11</v>
      </c>
      <c r="J1778" t="n">
        <v>119.28</v>
      </c>
      <c r="K1778" t="n">
        <v>43.4</v>
      </c>
      <c r="L1778" t="n">
        <v>3.5</v>
      </c>
      <c r="M1778" t="n">
        <v>9</v>
      </c>
      <c r="N1778" t="n">
        <v>17.38</v>
      </c>
      <c r="O1778" t="n">
        <v>14945.29</v>
      </c>
      <c r="P1778" t="n">
        <v>48.23</v>
      </c>
      <c r="Q1778" t="n">
        <v>202.81</v>
      </c>
      <c r="R1778" t="n">
        <v>23.94</v>
      </c>
      <c r="S1778" t="n">
        <v>13.89</v>
      </c>
      <c r="T1778" t="n">
        <v>3315.9</v>
      </c>
      <c r="U1778" t="n">
        <v>0.58</v>
      </c>
      <c r="V1778" t="n">
        <v>0.74</v>
      </c>
      <c r="W1778" t="n">
        <v>0.65</v>
      </c>
      <c r="X1778" t="n">
        <v>0.2</v>
      </c>
      <c r="Y1778" t="n">
        <v>1</v>
      </c>
      <c r="Z1778" t="n">
        <v>10</v>
      </c>
    </row>
    <row r="1779">
      <c r="A1779" t="n">
        <v>11</v>
      </c>
      <c r="B1779" t="n">
        <v>55</v>
      </c>
      <c r="C1779" t="inlineStr">
        <is>
          <t xml:space="preserve">CONCLUIDO	</t>
        </is>
      </c>
      <c r="D1779" t="n">
        <v>13.1858</v>
      </c>
      <c r="E1779" t="n">
        <v>7.58</v>
      </c>
      <c r="F1779" t="n">
        <v>5.24</v>
      </c>
      <c r="G1779" t="n">
        <v>28.57</v>
      </c>
      <c r="H1779" t="n">
        <v>0.55</v>
      </c>
      <c r="I1779" t="n">
        <v>11</v>
      </c>
      <c r="J1779" t="n">
        <v>119.61</v>
      </c>
      <c r="K1779" t="n">
        <v>43.4</v>
      </c>
      <c r="L1779" t="n">
        <v>3.75</v>
      </c>
      <c r="M1779" t="n">
        <v>9</v>
      </c>
      <c r="N1779" t="n">
        <v>17.46</v>
      </c>
      <c r="O1779" t="n">
        <v>14985.35</v>
      </c>
      <c r="P1779" t="n">
        <v>47.8</v>
      </c>
      <c r="Q1779" t="n">
        <v>202.83</v>
      </c>
      <c r="R1779" t="n">
        <v>23.73</v>
      </c>
      <c r="S1779" t="n">
        <v>13.89</v>
      </c>
      <c r="T1779" t="n">
        <v>3211.36</v>
      </c>
      <c r="U1779" t="n">
        <v>0.59</v>
      </c>
      <c r="V1779" t="n">
        <v>0.74</v>
      </c>
      <c r="W1779" t="n">
        <v>0.66</v>
      </c>
      <c r="X1779" t="n">
        <v>0.2</v>
      </c>
      <c r="Y1779" t="n">
        <v>1</v>
      </c>
      <c r="Z1779" t="n">
        <v>10</v>
      </c>
    </row>
    <row r="1780">
      <c r="A1780" t="n">
        <v>12</v>
      </c>
      <c r="B1780" t="n">
        <v>55</v>
      </c>
      <c r="C1780" t="inlineStr">
        <is>
          <t xml:space="preserve">CONCLUIDO	</t>
        </is>
      </c>
      <c r="D1780" t="n">
        <v>13.269</v>
      </c>
      <c r="E1780" t="n">
        <v>7.54</v>
      </c>
      <c r="F1780" t="n">
        <v>5.21</v>
      </c>
      <c r="G1780" t="n">
        <v>31.28</v>
      </c>
      <c r="H1780" t="n">
        <v>0.59</v>
      </c>
      <c r="I1780" t="n">
        <v>10</v>
      </c>
      <c r="J1780" t="n">
        <v>119.93</v>
      </c>
      <c r="K1780" t="n">
        <v>43.4</v>
      </c>
      <c r="L1780" t="n">
        <v>4</v>
      </c>
      <c r="M1780" t="n">
        <v>8</v>
      </c>
      <c r="N1780" t="n">
        <v>17.53</v>
      </c>
      <c r="O1780" t="n">
        <v>15025.44</v>
      </c>
      <c r="P1780" t="n">
        <v>47.44</v>
      </c>
      <c r="Q1780" t="n">
        <v>202.81</v>
      </c>
      <c r="R1780" t="n">
        <v>23.11</v>
      </c>
      <c r="S1780" t="n">
        <v>13.89</v>
      </c>
      <c r="T1780" t="n">
        <v>2902.36</v>
      </c>
      <c r="U1780" t="n">
        <v>0.6</v>
      </c>
      <c r="V1780" t="n">
        <v>0.74</v>
      </c>
      <c r="W1780" t="n">
        <v>0.65</v>
      </c>
      <c r="X1780" t="n">
        <v>0.18</v>
      </c>
      <c r="Y1780" t="n">
        <v>1</v>
      </c>
      <c r="Z1780" t="n">
        <v>10</v>
      </c>
    </row>
    <row r="1781">
      <c r="A1781" t="n">
        <v>13</v>
      </c>
      <c r="B1781" t="n">
        <v>55</v>
      </c>
      <c r="C1781" t="inlineStr">
        <is>
          <t xml:space="preserve">CONCLUIDO	</t>
        </is>
      </c>
      <c r="D1781" t="n">
        <v>13.3314</v>
      </c>
      <c r="E1781" t="n">
        <v>7.5</v>
      </c>
      <c r="F1781" t="n">
        <v>5.2</v>
      </c>
      <c r="G1781" t="n">
        <v>34.68</v>
      </c>
      <c r="H1781" t="n">
        <v>0.62</v>
      </c>
      <c r="I1781" t="n">
        <v>9</v>
      </c>
      <c r="J1781" t="n">
        <v>120.26</v>
      </c>
      <c r="K1781" t="n">
        <v>43.4</v>
      </c>
      <c r="L1781" t="n">
        <v>4.25</v>
      </c>
      <c r="M1781" t="n">
        <v>7</v>
      </c>
      <c r="N1781" t="n">
        <v>17.61</v>
      </c>
      <c r="O1781" t="n">
        <v>15065.56</v>
      </c>
      <c r="P1781" t="n">
        <v>46.7</v>
      </c>
      <c r="Q1781" t="n">
        <v>202.84</v>
      </c>
      <c r="R1781" t="n">
        <v>22.66</v>
      </c>
      <c r="S1781" t="n">
        <v>13.89</v>
      </c>
      <c r="T1781" t="n">
        <v>2686.01</v>
      </c>
      <c r="U1781" t="n">
        <v>0.61</v>
      </c>
      <c r="V1781" t="n">
        <v>0.74</v>
      </c>
      <c r="W1781" t="n">
        <v>0.65</v>
      </c>
      <c r="X1781" t="n">
        <v>0.16</v>
      </c>
      <c r="Y1781" t="n">
        <v>1</v>
      </c>
      <c r="Z1781" t="n">
        <v>10</v>
      </c>
    </row>
    <row r="1782">
      <c r="A1782" t="n">
        <v>14</v>
      </c>
      <c r="B1782" t="n">
        <v>55</v>
      </c>
      <c r="C1782" t="inlineStr">
        <is>
          <t xml:space="preserve">CONCLUIDO	</t>
        </is>
      </c>
      <c r="D1782" t="n">
        <v>13.3304</v>
      </c>
      <c r="E1782" t="n">
        <v>7.5</v>
      </c>
      <c r="F1782" t="n">
        <v>5.2</v>
      </c>
      <c r="G1782" t="n">
        <v>34.68</v>
      </c>
      <c r="H1782" t="n">
        <v>0.66</v>
      </c>
      <c r="I1782" t="n">
        <v>9</v>
      </c>
      <c r="J1782" t="n">
        <v>120.58</v>
      </c>
      <c r="K1782" t="n">
        <v>43.4</v>
      </c>
      <c r="L1782" t="n">
        <v>4.5</v>
      </c>
      <c r="M1782" t="n">
        <v>7</v>
      </c>
      <c r="N1782" t="n">
        <v>17.68</v>
      </c>
      <c r="O1782" t="n">
        <v>15105.7</v>
      </c>
      <c r="P1782" t="n">
        <v>46.31</v>
      </c>
      <c r="Q1782" t="n">
        <v>202.81</v>
      </c>
      <c r="R1782" t="n">
        <v>22.61</v>
      </c>
      <c r="S1782" t="n">
        <v>13.89</v>
      </c>
      <c r="T1782" t="n">
        <v>2658.35</v>
      </c>
      <c r="U1782" t="n">
        <v>0.61</v>
      </c>
      <c r="V1782" t="n">
        <v>0.74</v>
      </c>
      <c r="W1782" t="n">
        <v>0.66</v>
      </c>
      <c r="X1782" t="n">
        <v>0.16</v>
      </c>
      <c r="Y1782" t="n">
        <v>1</v>
      </c>
      <c r="Z1782" t="n">
        <v>10</v>
      </c>
    </row>
    <row r="1783">
      <c r="A1783" t="n">
        <v>15</v>
      </c>
      <c r="B1783" t="n">
        <v>55</v>
      </c>
      <c r="C1783" t="inlineStr">
        <is>
          <t xml:space="preserve">CONCLUIDO	</t>
        </is>
      </c>
      <c r="D1783" t="n">
        <v>13.4098</v>
      </c>
      <c r="E1783" t="n">
        <v>7.46</v>
      </c>
      <c r="F1783" t="n">
        <v>5.18</v>
      </c>
      <c r="G1783" t="n">
        <v>38.86</v>
      </c>
      <c r="H1783" t="n">
        <v>0.6899999999999999</v>
      </c>
      <c r="I1783" t="n">
        <v>8</v>
      </c>
      <c r="J1783" t="n">
        <v>120.91</v>
      </c>
      <c r="K1783" t="n">
        <v>43.4</v>
      </c>
      <c r="L1783" t="n">
        <v>4.75</v>
      </c>
      <c r="M1783" t="n">
        <v>6</v>
      </c>
      <c r="N1783" t="n">
        <v>17.76</v>
      </c>
      <c r="O1783" t="n">
        <v>15145.88</v>
      </c>
      <c r="P1783" t="n">
        <v>45.76</v>
      </c>
      <c r="Q1783" t="n">
        <v>202.85</v>
      </c>
      <c r="R1783" t="n">
        <v>22.17</v>
      </c>
      <c r="S1783" t="n">
        <v>13.89</v>
      </c>
      <c r="T1783" t="n">
        <v>2443.9</v>
      </c>
      <c r="U1783" t="n">
        <v>0.63</v>
      </c>
      <c r="V1783" t="n">
        <v>0.75</v>
      </c>
      <c r="W1783" t="n">
        <v>0.65</v>
      </c>
      <c r="X1783" t="n">
        <v>0.14</v>
      </c>
      <c r="Y1783" t="n">
        <v>1</v>
      </c>
      <c r="Z1783" t="n">
        <v>10</v>
      </c>
    </row>
    <row r="1784">
      <c r="A1784" t="n">
        <v>16</v>
      </c>
      <c r="B1784" t="n">
        <v>55</v>
      </c>
      <c r="C1784" t="inlineStr">
        <is>
          <t xml:space="preserve">CONCLUIDO	</t>
        </is>
      </c>
      <c r="D1784" t="n">
        <v>13.4278</v>
      </c>
      <c r="E1784" t="n">
        <v>7.45</v>
      </c>
      <c r="F1784" t="n">
        <v>5.17</v>
      </c>
      <c r="G1784" t="n">
        <v>38.79</v>
      </c>
      <c r="H1784" t="n">
        <v>0.73</v>
      </c>
      <c r="I1784" t="n">
        <v>8</v>
      </c>
      <c r="J1784" t="n">
        <v>121.23</v>
      </c>
      <c r="K1784" t="n">
        <v>43.4</v>
      </c>
      <c r="L1784" t="n">
        <v>5</v>
      </c>
      <c r="M1784" t="n">
        <v>6</v>
      </c>
      <c r="N1784" t="n">
        <v>17.83</v>
      </c>
      <c r="O1784" t="n">
        <v>15186.08</v>
      </c>
      <c r="P1784" t="n">
        <v>45.23</v>
      </c>
      <c r="Q1784" t="n">
        <v>202.81</v>
      </c>
      <c r="R1784" t="n">
        <v>21.77</v>
      </c>
      <c r="S1784" t="n">
        <v>13.89</v>
      </c>
      <c r="T1784" t="n">
        <v>2243.76</v>
      </c>
      <c r="U1784" t="n">
        <v>0.64</v>
      </c>
      <c r="V1784" t="n">
        <v>0.75</v>
      </c>
      <c r="W1784" t="n">
        <v>0.65</v>
      </c>
      <c r="X1784" t="n">
        <v>0.13</v>
      </c>
      <c r="Y1784" t="n">
        <v>1</v>
      </c>
      <c r="Z1784" t="n">
        <v>10</v>
      </c>
    </row>
    <row r="1785">
      <c r="A1785" t="n">
        <v>17</v>
      </c>
      <c r="B1785" t="n">
        <v>55</v>
      </c>
      <c r="C1785" t="inlineStr">
        <is>
          <t xml:space="preserve">CONCLUIDO	</t>
        </is>
      </c>
      <c r="D1785" t="n">
        <v>13.4358</v>
      </c>
      <c r="E1785" t="n">
        <v>7.44</v>
      </c>
      <c r="F1785" t="n">
        <v>5.17</v>
      </c>
      <c r="G1785" t="n">
        <v>38.76</v>
      </c>
      <c r="H1785" t="n">
        <v>0.76</v>
      </c>
      <c r="I1785" t="n">
        <v>8</v>
      </c>
      <c r="J1785" t="n">
        <v>121.56</v>
      </c>
      <c r="K1785" t="n">
        <v>43.4</v>
      </c>
      <c r="L1785" t="n">
        <v>5.25</v>
      </c>
      <c r="M1785" t="n">
        <v>6</v>
      </c>
      <c r="N1785" t="n">
        <v>17.91</v>
      </c>
      <c r="O1785" t="n">
        <v>15226.31</v>
      </c>
      <c r="P1785" t="n">
        <v>44.75</v>
      </c>
      <c r="Q1785" t="n">
        <v>202.83</v>
      </c>
      <c r="R1785" t="n">
        <v>21.77</v>
      </c>
      <c r="S1785" t="n">
        <v>13.89</v>
      </c>
      <c r="T1785" t="n">
        <v>2243.73</v>
      </c>
      <c r="U1785" t="n">
        <v>0.64</v>
      </c>
      <c r="V1785" t="n">
        <v>0.75</v>
      </c>
      <c r="W1785" t="n">
        <v>0.64</v>
      </c>
      <c r="X1785" t="n">
        <v>0.13</v>
      </c>
      <c r="Y1785" t="n">
        <v>1</v>
      </c>
      <c r="Z1785" t="n">
        <v>10</v>
      </c>
    </row>
    <row r="1786">
      <c r="A1786" t="n">
        <v>18</v>
      </c>
      <c r="B1786" t="n">
        <v>55</v>
      </c>
      <c r="C1786" t="inlineStr">
        <is>
          <t xml:space="preserve">CONCLUIDO	</t>
        </is>
      </c>
      <c r="D1786" t="n">
        <v>13.4983</v>
      </c>
      <c r="E1786" t="n">
        <v>7.41</v>
      </c>
      <c r="F1786" t="n">
        <v>5.16</v>
      </c>
      <c r="G1786" t="n">
        <v>44.2</v>
      </c>
      <c r="H1786" t="n">
        <v>0.8</v>
      </c>
      <c r="I1786" t="n">
        <v>7</v>
      </c>
      <c r="J1786" t="n">
        <v>121.89</v>
      </c>
      <c r="K1786" t="n">
        <v>43.4</v>
      </c>
      <c r="L1786" t="n">
        <v>5.5</v>
      </c>
      <c r="M1786" t="n">
        <v>5</v>
      </c>
      <c r="N1786" t="n">
        <v>17.99</v>
      </c>
      <c r="O1786" t="n">
        <v>15266.56</v>
      </c>
      <c r="P1786" t="n">
        <v>44.54</v>
      </c>
      <c r="Q1786" t="n">
        <v>202.92</v>
      </c>
      <c r="R1786" t="n">
        <v>21.34</v>
      </c>
      <c r="S1786" t="n">
        <v>13.89</v>
      </c>
      <c r="T1786" t="n">
        <v>2034.37</v>
      </c>
      <c r="U1786" t="n">
        <v>0.65</v>
      </c>
      <c r="V1786" t="n">
        <v>0.75</v>
      </c>
      <c r="W1786" t="n">
        <v>0.65</v>
      </c>
      <c r="X1786" t="n">
        <v>0.12</v>
      </c>
      <c r="Y1786" t="n">
        <v>1</v>
      </c>
      <c r="Z1786" t="n">
        <v>10</v>
      </c>
    </row>
    <row r="1787">
      <c r="A1787" t="n">
        <v>19</v>
      </c>
      <c r="B1787" t="n">
        <v>55</v>
      </c>
      <c r="C1787" t="inlineStr">
        <is>
          <t xml:space="preserve">CONCLUIDO	</t>
        </is>
      </c>
      <c r="D1787" t="n">
        <v>13.4958</v>
      </c>
      <c r="E1787" t="n">
        <v>7.41</v>
      </c>
      <c r="F1787" t="n">
        <v>5.16</v>
      </c>
      <c r="G1787" t="n">
        <v>44.21</v>
      </c>
      <c r="H1787" t="n">
        <v>0.83</v>
      </c>
      <c r="I1787" t="n">
        <v>7</v>
      </c>
      <c r="J1787" t="n">
        <v>122.21</v>
      </c>
      <c r="K1787" t="n">
        <v>43.4</v>
      </c>
      <c r="L1787" t="n">
        <v>5.75</v>
      </c>
      <c r="M1787" t="n">
        <v>5</v>
      </c>
      <c r="N1787" t="n">
        <v>18.06</v>
      </c>
      <c r="O1787" t="n">
        <v>15306.85</v>
      </c>
      <c r="P1787" t="n">
        <v>44.53</v>
      </c>
      <c r="Q1787" t="n">
        <v>202.81</v>
      </c>
      <c r="R1787" t="n">
        <v>21.42</v>
      </c>
      <c r="S1787" t="n">
        <v>13.89</v>
      </c>
      <c r="T1787" t="n">
        <v>2075.46</v>
      </c>
      <c r="U1787" t="n">
        <v>0.65</v>
      </c>
      <c r="V1787" t="n">
        <v>0.75</v>
      </c>
      <c r="W1787" t="n">
        <v>0.65</v>
      </c>
      <c r="X1787" t="n">
        <v>0.12</v>
      </c>
      <c r="Y1787" t="n">
        <v>1</v>
      </c>
      <c r="Z1787" t="n">
        <v>10</v>
      </c>
    </row>
    <row r="1788">
      <c r="A1788" t="n">
        <v>20</v>
      </c>
      <c r="B1788" t="n">
        <v>55</v>
      </c>
      <c r="C1788" t="inlineStr">
        <is>
          <t xml:space="preserve">CONCLUIDO	</t>
        </is>
      </c>
      <c r="D1788" t="n">
        <v>13.4842</v>
      </c>
      <c r="E1788" t="n">
        <v>7.42</v>
      </c>
      <c r="F1788" t="n">
        <v>5.16</v>
      </c>
      <c r="G1788" t="n">
        <v>44.27</v>
      </c>
      <c r="H1788" t="n">
        <v>0.86</v>
      </c>
      <c r="I1788" t="n">
        <v>7</v>
      </c>
      <c r="J1788" t="n">
        <v>122.54</v>
      </c>
      <c r="K1788" t="n">
        <v>43.4</v>
      </c>
      <c r="L1788" t="n">
        <v>6</v>
      </c>
      <c r="M1788" t="n">
        <v>5</v>
      </c>
      <c r="N1788" t="n">
        <v>18.14</v>
      </c>
      <c r="O1788" t="n">
        <v>15347.16</v>
      </c>
      <c r="P1788" t="n">
        <v>43.84</v>
      </c>
      <c r="Q1788" t="n">
        <v>202.81</v>
      </c>
      <c r="R1788" t="n">
        <v>21.57</v>
      </c>
      <c r="S1788" t="n">
        <v>13.89</v>
      </c>
      <c r="T1788" t="n">
        <v>2150.22</v>
      </c>
      <c r="U1788" t="n">
        <v>0.64</v>
      </c>
      <c r="V1788" t="n">
        <v>0.75</v>
      </c>
      <c r="W1788" t="n">
        <v>0.65</v>
      </c>
      <c r="X1788" t="n">
        <v>0.13</v>
      </c>
      <c r="Y1788" t="n">
        <v>1</v>
      </c>
      <c r="Z1788" t="n">
        <v>10</v>
      </c>
    </row>
    <row r="1789">
      <c r="A1789" t="n">
        <v>21</v>
      </c>
      <c r="B1789" t="n">
        <v>55</v>
      </c>
      <c r="C1789" t="inlineStr">
        <is>
          <t xml:space="preserve">CONCLUIDO	</t>
        </is>
      </c>
      <c r="D1789" t="n">
        <v>13.5767</v>
      </c>
      <c r="E1789" t="n">
        <v>7.37</v>
      </c>
      <c r="F1789" t="n">
        <v>5.14</v>
      </c>
      <c r="G1789" t="n">
        <v>51.38</v>
      </c>
      <c r="H1789" t="n">
        <v>0.9</v>
      </c>
      <c r="I1789" t="n">
        <v>6</v>
      </c>
      <c r="J1789" t="n">
        <v>122.87</v>
      </c>
      <c r="K1789" t="n">
        <v>43.4</v>
      </c>
      <c r="L1789" t="n">
        <v>6.25</v>
      </c>
      <c r="M1789" t="n">
        <v>4</v>
      </c>
      <c r="N1789" t="n">
        <v>18.22</v>
      </c>
      <c r="O1789" t="n">
        <v>15387.5</v>
      </c>
      <c r="P1789" t="n">
        <v>43.02</v>
      </c>
      <c r="Q1789" t="n">
        <v>202.81</v>
      </c>
      <c r="R1789" t="n">
        <v>20.72</v>
      </c>
      <c r="S1789" t="n">
        <v>13.89</v>
      </c>
      <c r="T1789" t="n">
        <v>1731.59</v>
      </c>
      <c r="U1789" t="n">
        <v>0.67</v>
      </c>
      <c r="V1789" t="n">
        <v>0.75</v>
      </c>
      <c r="W1789" t="n">
        <v>0.65</v>
      </c>
      <c r="X1789" t="n">
        <v>0.1</v>
      </c>
      <c r="Y1789" t="n">
        <v>1</v>
      </c>
      <c r="Z1789" t="n">
        <v>10</v>
      </c>
    </row>
    <row r="1790">
      <c r="A1790" t="n">
        <v>22</v>
      </c>
      <c r="B1790" t="n">
        <v>55</v>
      </c>
      <c r="C1790" t="inlineStr">
        <is>
          <t xml:space="preserve">CONCLUIDO	</t>
        </is>
      </c>
      <c r="D1790" t="n">
        <v>13.5736</v>
      </c>
      <c r="E1790" t="n">
        <v>7.37</v>
      </c>
      <c r="F1790" t="n">
        <v>5.14</v>
      </c>
      <c r="G1790" t="n">
        <v>51.4</v>
      </c>
      <c r="H1790" t="n">
        <v>0.93</v>
      </c>
      <c r="I1790" t="n">
        <v>6</v>
      </c>
      <c r="J1790" t="n">
        <v>123.19</v>
      </c>
      <c r="K1790" t="n">
        <v>43.4</v>
      </c>
      <c r="L1790" t="n">
        <v>6.5</v>
      </c>
      <c r="M1790" t="n">
        <v>4</v>
      </c>
      <c r="N1790" t="n">
        <v>18.29</v>
      </c>
      <c r="O1790" t="n">
        <v>15427.87</v>
      </c>
      <c r="P1790" t="n">
        <v>42.78</v>
      </c>
      <c r="Q1790" t="n">
        <v>202.81</v>
      </c>
      <c r="R1790" t="n">
        <v>20.83</v>
      </c>
      <c r="S1790" t="n">
        <v>13.89</v>
      </c>
      <c r="T1790" t="n">
        <v>1786.54</v>
      </c>
      <c r="U1790" t="n">
        <v>0.67</v>
      </c>
      <c r="V1790" t="n">
        <v>0.75</v>
      </c>
      <c r="W1790" t="n">
        <v>0.65</v>
      </c>
      <c r="X1790" t="n">
        <v>0.1</v>
      </c>
      <c r="Y1790" t="n">
        <v>1</v>
      </c>
      <c r="Z1790" t="n">
        <v>10</v>
      </c>
    </row>
    <row r="1791">
      <c r="A1791" t="n">
        <v>23</v>
      </c>
      <c r="B1791" t="n">
        <v>55</v>
      </c>
      <c r="C1791" t="inlineStr">
        <is>
          <t xml:space="preserve">CONCLUIDO	</t>
        </is>
      </c>
      <c r="D1791" t="n">
        <v>13.5834</v>
      </c>
      <c r="E1791" t="n">
        <v>7.36</v>
      </c>
      <c r="F1791" t="n">
        <v>5.13</v>
      </c>
      <c r="G1791" t="n">
        <v>51.34</v>
      </c>
      <c r="H1791" t="n">
        <v>0.96</v>
      </c>
      <c r="I1791" t="n">
        <v>6</v>
      </c>
      <c r="J1791" t="n">
        <v>123.52</v>
      </c>
      <c r="K1791" t="n">
        <v>43.4</v>
      </c>
      <c r="L1791" t="n">
        <v>6.75</v>
      </c>
      <c r="M1791" t="n">
        <v>4</v>
      </c>
      <c r="N1791" t="n">
        <v>18.37</v>
      </c>
      <c r="O1791" t="n">
        <v>15468.27</v>
      </c>
      <c r="P1791" t="n">
        <v>42.33</v>
      </c>
      <c r="Q1791" t="n">
        <v>202.81</v>
      </c>
      <c r="R1791" t="n">
        <v>20.69</v>
      </c>
      <c r="S1791" t="n">
        <v>13.89</v>
      </c>
      <c r="T1791" t="n">
        <v>1712.95</v>
      </c>
      <c r="U1791" t="n">
        <v>0.67</v>
      </c>
      <c r="V1791" t="n">
        <v>0.75</v>
      </c>
      <c r="W1791" t="n">
        <v>0.65</v>
      </c>
      <c r="X1791" t="n">
        <v>0.1</v>
      </c>
      <c r="Y1791" t="n">
        <v>1</v>
      </c>
      <c r="Z1791" t="n">
        <v>10</v>
      </c>
    </row>
    <row r="1792">
      <c r="A1792" t="n">
        <v>24</v>
      </c>
      <c r="B1792" t="n">
        <v>55</v>
      </c>
      <c r="C1792" t="inlineStr">
        <is>
          <t xml:space="preserve">CONCLUIDO	</t>
        </is>
      </c>
      <c r="D1792" t="n">
        <v>13.5762</v>
      </c>
      <c r="E1792" t="n">
        <v>7.37</v>
      </c>
      <c r="F1792" t="n">
        <v>5.14</v>
      </c>
      <c r="G1792" t="n">
        <v>51.38</v>
      </c>
      <c r="H1792" t="n">
        <v>1</v>
      </c>
      <c r="I1792" t="n">
        <v>6</v>
      </c>
      <c r="J1792" t="n">
        <v>123.85</v>
      </c>
      <c r="K1792" t="n">
        <v>43.4</v>
      </c>
      <c r="L1792" t="n">
        <v>7</v>
      </c>
      <c r="M1792" t="n">
        <v>4</v>
      </c>
      <c r="N1792" t="n">
        <v>18.45</v>
      </c>
      <c r="O1792" t="n">
        <v>15508.69</v>
      </c>
      <c r="P1792" t="n">
        <v>42.11</v>
      </c>
      <c r="Q1792" t="n">
        <v>202.81</v>
      </c>
      <c r="R1792" t="n">
        <v>20.77</v>
      </c>
      <c r="S1792" t="n">
        <v>13.89</v>
      </c>
      <c r="T1792" t="n">
        <v>1752.6</v>
      </c>
      <c r="U1792" t="n">
        <v>0.67</v>
      </c>
      <c r="V1792" t="n">
        <v>0.75</v>
      </c>
      <c r="W1792" t="n">
        <v>0.65</v>
      </c>
      <c r="X1792" t="n">
        <v>0.1</v>
      </c>
      <c r="Y1792" t="n">
        <v>1</v>
      </c>
      <c r="Z1792" t="n">
        <v>10</v>
      </c>
    </row>
    <row r="1793">
      <c r="A1793" t="n">
        <v>25</v>
      </c>
      <c r="B1793" t="n">
        <v>55</v>
      </c>
      <c r="C1793" t="inlineStr">
        <is>
          <t xml:space="preserve">CONCLUIDO	</t>
        </is>
      </c>
      <c r="D1793" t="n">
        <v>13.5829</v>
      </c>
      <c r="E1793" t="n">
        <v>7.36</v>
      </c>
      <c r="F1793" t="n">
        <v>5.13</v>
      </c>
      <c r="G1793" t="n">
        <v>51.35</v>
      </c>
      <c r="H1793" t="n">
        <v>1.03</v>
      </c>
      <c r="I1793" t="n">
        <v>6</v>
      </c>
      <c r="J1793" t="n">
        <v>124.18</v>
      </c>
      <c r="K1793" t="n">
        <v>43.4</v>
      </c>
      <c r="L1793" t="n">
        <v>7.25</v>
      </c>
      <c r="M1793" t="n">
        <v>2</v>
      </c>
      <c r="N1793" t="n">
        <v>18.53</v>
      </c>
      <c r="O1793" t="n">
        <v>15549.15</v>
      </c>
      <c r="P1793" t="n">
        <v>41.69</v>
      </c>
      <c r="Q1793" t="n">
        <v>202.81</v>
      </c>
      <c r="R1793" t="n">
        <v>20.64</v>
      </c>
      <c r="S1793" t="n">
        <v>13.89</v>
      </c>
      <c r="T1793" t="n">
        <v>1691.8</v>
      </c>
      <c r="U1793" t="n">
        <v>0.67</v>
      </c>
      <c r="V1793" t="n">
        <v>0.75</v>
      </c>
      <c r="W1793" t="n">
        <v>0.65</v>
      </c>
      <c r="X1793" t="n">
        <v>0.1</v>
      </c>
      <c r="Y1793" t="n">
        <v>1</v>
      </c>
      <c r="Z1793" t="n">
        <v>10</v>
      </c>
    </row>
    <row r="1794">
      <c r="A1794" t="n">
        <v>26</v>
      </c>
      <c r="B1794" t="n">
        <v>55</v>
      </c>
      <c r="C1794" t="inlineStr">
        <is>
          <t xml:space="preserve">CONCLUIDO	</t>
        </is>
      </c>
      <c r="D1794" t="n">
        <v>13.5634</v>
      </c>
      <c r="E1794" t="n">
        <v>7.37</v>
      </c>
      <c r="F1794" t="n">
        <v>5.15</v>
      </c>
      <c r="G1794" t="n">
        <v>51.45</v>
      </c>
      <c r="H1794" t="n">
        <v>1.06</v>
      </c>
      <c r="I1794" t="n">
        <v>6</v>
      </c>
      <c r="J1794" t="n">
        <v>124.51</v>
      </c>
      <c r="K1794" t="n">
        <v>43.4</v>
      </c>
      <c r="L1794" t="n">
        <v>7.5</v>
      </c>
      <c r="M1794" t="n">
        <v>2</v>
      </c>
      <c r="N1794" t="n">
        <v>18.61</v>
      </c>
      <c r="O1794" t="n">
        <v>15589.63</v>
      </c>
      <c r="P1794" t="n">
        <v>41.43</v>
      </c>
      <c r="Q1794" t="n">
        <v>202.81</v>
      </c>
      <c r="R1794" t="n">
        <v>20.96</v>
      </c>
      <c r="S1794" t="n">
        <v>13.89</v>
      </c>
      <c r="T1794" t="n">
        <v>1848.79</v>
      </c>
      <c r="U1794" t="n">
        <v>0.66</v>
      </c>
      <c r="V1794" t="n">
        <v>0.75</v>
      </c>
      <c r="W1794" t="n">
        <v>0.65</v>
      </c>
      <c r="X1794" t="n">
        <v>0.11</v>
      </c>
      <c r="Y1794" t="n">
        <v>1</v>
      </c>
      <c r="Z1794" t="n">
        <v>10</v>
      </c>
    </row>
    <row r="1795">
      <c r="A1795" t="n">
        <v>27</v>
      </c>
      <c r="B1795" t="n">
        <v>55</v>
      </c>
      <c r="C1795" t="inlineStr">
        <is>
          <t xml:space="preserve">CONCLUIDO	</t>
        </is>
      </c>
      <c r="D1795" t="n">
        <v>13.6384</v>
      </c>
      <c r="E1795" t="n">
        <v>7.33</v>
      </c>
      <c r="F1795" t="n">
        <v>5.13</v>
      </c>
      <c r="G1795" t="n">
        <v>61.54</v>
      </c>
      <c r="H1795" t="n">
        <v>1.1</v>
      </c>
      <c r="I1795" t="n">
        <v>5</v>
      </c>
      <c r="J1795" t="n">
        <v>124.83</v>
      </c>
      <c r="K1795" t="n">
        <v>43.4</v>
      </c>
      <c r="L1795" t="n">
        <v>7.75</v>
      </c>
      <c r="M1795" t="n">
        <v>1</v>
      </c>
      <c r="N1795" t="n">
        <v>18.68</v>
      </c>
      <c r="O1795" t="n">
        <v>15630.14</v>
      </c>
      <c r="P1795" t="n">
        <v>41.24</v>
      </c>
      <c r="Q1795" t="n">
        <v>202.81</v>
      </c>
      <c r="R1795" t="n">
        <v>20.4</v>
      </c>
      <c r="S1795" t="n">
        <v>13.89</v>
      </c>
      <c r="T1795" t="n">
        <v>1576.95</v>
      </c>
      <c r="U1795" t="n">
        <v>0.68</v>
      </c>
      <c r="V1795" t="n">
        <v>0.75</v>
      </c>
      <c r="W1795" t="n">
        <v>0.65</v>
      </c>
      <c r="X1795" t="n">
        <v>0.09</v>
      </c>
      <c r="Y1795" t="n">
        <v>1</v>
      </c>
      <c r="Z1795" t="n">
        <v>10</v>
      </c>
    </row>
    <row r="1796">
      <c r="A1796" t="n">
        <v>28</v>
      </c>
      <c r="B1796" t="n">
        <v>55</v>
      </c>
      <c r="C1796" t="inlineStr">
        <is>
          <t xml:space="preserve">CONCLUIDO	</t>
        </is>
      </c>
      <c r="D1796" t="n">
        <v>13.6545</v>
      </c>
      <c r="E1796" t="n">
        <v>7.32</v>
      </c>
      <c r="F1796" t="n">
        <v>5.12</v>
      </c>
      <c r="G1796" t="n">
        <v>61.44</v>
      </c>
      <c r="H1796" t="n">
        <v>1.13</v>
      </c>
      <c r="I1796" t="n">
        <v>5</v>
      </c>
      <c r="J1796" t="n">
        <v>125.16</v>
      </c>
      <c r="K1796" t="n">
        <v>43.4</v>
      </c>
      <c r="L1796" t="n">
        <v>8</v>
      </c>
      <c r="M1796" t="n">
        <v>1</v>
      </c>
      <c r="N1796" t="n">
        <v>18.76</v>
      </c>
      <c r="O1796" t="n">
        <v>15670.68</v>
      </c>
      <c r="P1796" t="n">
        <v>41.16</v>
      </c>
      <c r="Q1796" t="n">
        <v>202.81</v>
      </c>
      <c r="R1796" t="n">
        <v>20.13</v>
      </c>
      <c r="S1796" t="n">
        <v>13.89</v>
      </c>
      <c r="T1796" t="n">
        <v>1441.63</v>
      </c>
      <c r="U1796" t="n">
        <v>0.6899999999999999</v>
      </c>
      <c r="V1796" t="n">
        <v>0.76</v>
      </c>
      <c r="W1796" t="n">
        <v>0.65</v>
      </c>
      <c r="X1796" t="n">
        <v>0.08</v>
      </c>
      <c r="Y1796" t="n">
        <v>1</v>
      </c>
      <c r="Z1796" t="n">
        <v>10</v>
      </c>
    </row>
    <row r="1797">
      <c r="A1797" t="n">
        <v>29</v>
      </c>
      <c r="B1797" t="n">
        <v>55</v>
      </c>
      <c r="C1797" t="inlineStr">
        <is>
          <t xml:space="preserve">CONCLUIDO	</t>
        </is>
      </c>
      <c r="D1797" t="n">
        <v>13.6472</v>
      </c>
      <c r="E1797" t="n">
        <v>7.33</v>
      </c>
      <c r="F1797" t="n">
        <v>5.12</v>
      </c>
      <c r="G1797" t="n">
        <v>61.49</v>
      </c>
      <c r="H1797" t="n">
        <v>1.16</v>
      </c>
      <c r="I1797" t="n">
        <v>5</v>
      </c>
      <c r="J1797" t="n">
        <v>125.49</v>
      </c>
      <c r="K1797" t="n">
        <v>43.4</v>
      </c>
      <c r="L1797" t="n">
        <v>8.25</v>
      </c>
      <c r="M1797" t="n">
        <v>0</v>
      </c>
      <c r="N1797" t="n">
        <v>18.84</v>
      </c>
      <c r="O1797" t="n">
        <v>15711.24</v>
      </c>
      <c r="P1797" t="n">
        <v>41.01</v>
      </c>
      <c r="Q1797" t="n">
        <v>202.84</v>
      </c>
      <c r="R1797" t="n">
        <v>20.17</v>
      </c>
      <c r="S1797" t="n">
        <v>13.89</v>
      </c>
      <c r="T1797" t="n">
        <v>1457.94</v>
      </c>
      <c r="U1797" t="n">
        <v>0.6899999999999999</v>
      </c>
      <c r="V1797" t="n">
        <v>0.76</v>
      </c>
      <c r="W1797" t="n">
        <v>0.65</v>
      </c>
      <c r="X1797" t="n">
        <v>0.09</v>
      </c>
      <c r="Y1797" t="n">
        <v>1</v>
      </c>
      <c r="Z179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INDEX(resultados!$A$2:$ZZ$1797, 1, MATCH($B$1, resultados!$A$1:$ZZ$1, 0))</f>
        <v/>
      </c>
      <c r="B7">
        <f>INDEX(resultados!$A$2:$ZZ$1797, 1, MATCH($B$2, resultados!$A$1:$ZZ$1, 0))</f>
        <v/>
      </c>
      <c r="C7">
        <f>INDEX(resultados!$A$2:$ZZ$1797, 1, MATCH($B$3, resultados!$A$1:$ZZ$1, 0))</f>
        <v/>
      </c>
    </row>
    <row r="8">
      <c r="A8">
        <f>INDEX(resultados!$A$2:$ZZ$1797, 2, MATCH($B$1, resultados!$A$1:$ZZ$1, 0))</f>
        <v/>
      </c>
      <c r="B8">
        <f>INDEX(resultados!$A$2:$ZZ$1797, 2, MATCH($B$2, resultados!$A$1:$ZZ$1, 0))</f>
        <v/>
      </c>
      <c r="C8">
        <f>INDEX(resultados!$A$2:$ZZ$1797, 2, MATCH($B$3, resultados!$A$1:$ZZ$1, 0))</f>
        <v/>
      </c>
    </row>
    <row r="9">
      <c r="A9">
        <f>INDEX(resultados!$A$2:$ZZ$1797, 3, MATCH($B$1, resultados!$A$1:$ZZ$1, 0))</f>
        <v/>
      </c>
      <c r="B9">
        <f>INDEX(resultados!$A$2:$ZZ$1797, 3, MATCH($B$2, resultados!$A$1:$ZZ$1, 0))</f>
        <v/>
      </c>
      <c r="C9">
        <f>INDEX(resultados!$A$2:$ZZ$1797, 3, MATCH($B$3, resultados!$A$1:$ZZ$1, 0))</f>
        <v/>
      </c>
    </row>
    <row r="10">
      <c r="A10">
        <f>INDEX(resultados!$A$2:$ZZ$1797, 4, MATCH($B$1, resultados!$A$1:$ZZ$1, 0))</f>
        <v/>
      </c>
      <c r="B10">
        <f>INDEX(resultados!$A$2:$ZZ$1797, 4, MATCH($B$2, resultados!$A$1:$ZZ$1, 0))</f>
        <v/>
      </c>
      <c r="C10">
        <f>INDEX(resultados!$A$2:$ZZ$1797, 4, MATCH($B$3, resultados!$A$1:$ZZ$1, 0))</f>
        <v/>
      </c>
    </row>
    <row r="11">
      <c r="A11">
        <f>INDEX(resultados!$A$2:$ZZ$1797, 5, MATCH($B$1, resultados!$A$1:$ZZ$1, 0))</f>
        <v/>
      </c>
      <c r="B11">
        <f>INDEX(resultados!$A$2:$ZZ$1797, 5, MATCH($B$2, resultados!$A$1:$ZZ$1, 0))</f>
        <v/>
      </c>
      <c r="C11">
        <f>INDEX(resultados!$A$2:$ZZ$1797, 5, MATCH($B$3, resultados!$A$1:$ZZ$1, 0))</f>
        <v/>
      </c>
    </row>
    <row r="12">
      <c r="A12">
        <f>INDEX(resultados!$A$2:$ZZ$1797, 6, MATCH($B$1, resultados!$A$1:$ZZ$1, 0))</f>
        <v/>
      </c>
      <c r="B12">
        <f>INDEX(resultados!$A$2:$ZZ$1797, 6, MATCH($B$2, resultados!$A$1:$ZZ$1, 0))</f>
        <v/>
      </c>
      <c r="C12">
        <f>INDEX(resultados!$A$2:$ZZ$1797, 6, MATCH($B$3, resultados!$A$1:$ZZ$1, 0))</f>
        <v/>
      </c>
    </row>
    <row r="13">
      <c r="A13">
        <f>INDEX(resultados!$A$2:$ZZ$1797, 7, MATCH($B$1, resultados!$A$1:$ZZ$1, 0))</f>
        <v/>
      </c>
      <c r="B13">
        <f>INDEX(resultados!$A$2:$ZZ$1797, 7, MATCH($B$2, resultados!$A$1:$ZZ$1, 0))</f>
        <v/>
      </c>
      <c r="C13">
        <f>INDEX(resultados!$A$2:$ZZ$1797, 7, MATCH($B$3, resultados!$A$1:$ZZ$1, 0))</f>
        <v/>
      </c>
    </row>
    <row r="14">
      <c r="A14">
        <f>INDEX(resultados!$A$2:$ZZ$1797, 8, MATCH($B$1, resultados!$A$1:$ZZ$1, 0))</f>
        <v/>
      </c>
      <c r="B14">
        <f>INDEX(resultados!$A$2:$ZZ$1797, 8, MATCH($B$2, resultados!$A$1:$ZZ$1, 0))</f>
        <v/>
      </c>
      <c r="C14">
        <f>INDEX(resultados!$A$2:$ZZ$1797, 8, MATCH($B$3, resultados!$A$1:$ZZ$1, 0))</f>
        <v/>
      </c>
    </row>
    <row r="15">
      <c r="A15">
        <f>INDEX(resultados!$A$2:$ZZ$1797, 9, MATCH($B$1, resultados!$A$1:$ZZ$1, 0))</f>
        <v/>
      </c>
      <c r="B15">
        <f>INDEX(resultados!$A$2:$ZZ$1797, 9, MATCH($B$2, resultados!$A$1:$ZZ$1, 0))</f>
        <v/>
      </c>
      <c r="C15">
        <f>INDEX(resultados!$A$2:$ZZ$1797, 9, MATCH($B$3, resultados!$A$1:$ZZ$1, 0))</f>
        <v/>
      </c>
    </row>
    <row r="16">
      <c r="A16">
        <f>INDEX(resultados!$A$2:$ZZ$1797, 10, MATCH($B$1, resultados!$A$1:$ZZ$1, 0))</f>
        <v/>
      </c>
      <c r="B16">
        <f>INDEX(resultados!$A$2:$ZZ$1797, 10, MATCH($B$2, resultados!$A$1:$ZZ$1, 0))</f>
        <v/>
      </c>
      <c r="C16">
        <f>INDEX(resultados!$A$2:$ZZ$1797, 10, MATCH($B$3, resultados!$A$1:$ZZ$1, 0))</f>
        <v/>
      </c>
    </row>
    <row r="17">
      <c r="A17">
        <f>INDEX(resultados!$A$2:$ZZ$1797, 11, MATCH($B$1, resultados!$A$1:$ZZ$1, 0))</f>
        <v/>
      </c>
      <c r="B17">
        <f>INDEX(resultados!$A$2:$ZZ$1797, 11, MATCH($B$2, resultados!$A$1:$ZZ$1, 0))</f>
        <v/>
      </c>
      <c r="C17">
        <f>INDEX(resultados!$A$2:$ZZ$1797, 11, MATCH($B$3, resultados!$A$1:$ZZ$1, 0))</f>
        <v/>
      </c>
    </row>
    <row r="18">
      <c r="A18">
        <f>INDEX(resultados!$A$2:$ZZ$1797, 12, MATCH($B$1, resultados!$A$1:$ZZ$1, 0))</f>
        <v/>
      </c>
      <c r="B18">
        <f>INDEX(resultados!$A$2:$ZZ$1797, 12, MATCH($B$2, resultados!$A$1:$ZZ$1, 0))</f>
        <v/>
      </c>
      <c r="C18">
        <f>INDEX(resultados!$A$2:$ZZ$1797, 12, MATCH($B$3, resultados!$A$1:$ZZ$1, 0))</f>
        <v/>
      </c>
    </row>
    <row r="19">
      <c r="A19">
        <f>INDEX(resultados!$A$2:$ZZ$1797, 13, MATCH($B$1, resultados!$A$1:$ZZ$1, 0))</f>
        <v/>
      </c>
      <c r="B19">
        <f>INDEX(resultados!$A$2:$ZZ$1797, 13, MATCH($B$2, resultados!$A$1:$ZZ$1, 0))</f>
        <v/>
      </c>
      <c r="C19">
        <f>INDEX(resultados!$A$2:$ZZ$1797, 13, MATCH($B$3, resultados!$A$1:$ZZ$1, 0))</f>
        <v/>
      </c>
    </row>
    <row r="20">
      <c r="A20">
        <f>INDEX(resultados!$A$2:$ZZ$1797, 14, MATCH($B$1, resultados!$A$1:$ZZ$1, 0))</f>
        <v/>
      </c>
      <c r="B20">
        <f>INDEX(resultados!$A$2:$ZZ$1797, 14, MATCH($B$2, resultados!$A$1:$ZZ$1, 0))</f>
        <v/>
      </c>
      <c r="C20">
        <f>INDEX(resultados!$A$2:$ZZ$1797, 14, MATCH($B$3, resultados!$A$1:$ZZ$1, 0))</f>
        <v/>
      </c>
    </row>
    <row r="21">
      <c r="A21">
        <f>INDEX(resultados!$A$2:$ZZ$1797, 15, MATCH($B$1, resultados!$A$1:$ZZ$1, 0))</f>
        <v/>
      </c>
      <c r="B21">
        <f>INDEX(resultados!$A$2:$ZZ$1797, 15, MATCH($B$2, resultados!$A$1:$ZZ$1, 0))</f>
        <v/>
      </c>
      <c r="C21">
        <f>INDEX(resultados!$A$2:$ZZ$1797, 15, MATCH($B$3, resultados!$A$1:$ZZ$1, 0))</f>
        <v/>
      </c>
    </row>
    <row r="22">
      <c r="A22">
        <f>INDEX(resultados!$A$2:$ZZ$1797, 16, MATCH($B$1, resultados!$A$1:$ZZ$1, 0))</f>
        <v/>
      </c>
      <c r="B22">
        <f>INDEX(resultados!$A$2:$ZZ$1797, 16, MATCH($B$2, resultados!$A$1:$ZZ$1, 0))</f>
        <v/>
      </c>
      <c r="C22">
        <f>INDEX(resultados!$A$2:$ZZ$1797, 16, MATCH($B$3, resultados!$A$1:$ZZ$1, 0))</f>
        <v/>
      </c>
    </row>
    <row r="23">
      <c r="A23">
        <f>INDEX(resultados!$A$2:$ZZ$1797, 17, MATCH($B$1, resultados!$A$1:$ZZ$1, 0))</f>
        <v/>
      </c>
      <c r="B23">
        <f>INDEX(resultados!$A$2:$ZZ$1797, 17, MATCH($B$2, resultados!$A$1:$ZZ$1, 0))</f>
        <v/>
      </c>
      <c r="C23">
        <f>INDEX(resultados!$A$2:$ZZ$1797, 17, MATCH($B$3, resultados!$A$1:$ZZ$1, 0))</f>
        <v/>
      </c>
    </row>
    <row r="24">
      <c r="A24">
        <f>INDEX(resultados!$A$2:$ZZ$1797, 18, MATCH($B$1, resultados!$A$1:$ZZ$1, 0))</f>
        <v/>
      </c>
      <c r="B24">
        <f>INDEX(resultados!$A$2:$ZZ$1797, 18, MATCH($B$2, resultados!$A$1:$ZZ$1, 0))</f>
        <v/>
      </c>
      <c r="C24">
        <f>INDEX(resultados!$A$2:$ZZ$1797, 18, MATCH($B$3, resultados!$A$1:$ZZ$1, 0))</f>
        <v/>
      </c>
    </row>
    <row r="25">
      <c r="A25">
        <f>INDEX(resultados!$A$2:$ZZ$1797, 19, MATCH($B$1, resultados!$A$1:$ZZ$1, 0))</f>
        <v/>
      </c>
      <c r="B25">
        <f>INDEX(resultados!$A$2:$ZZ$1797, 19, MATCH($B$2, resultados!$A$1:$ZZ$1, 0))</f>
        <v/>
      </c>
      <c r="C25">
        <f>INDEX(resultados!$A$2:$ZZ$1797, 19, MATCH($B$3, resultados!$A$1:$ZZ$1, 0))</f>
        <v/>
      </c>
    </row>
    <row r="26">
      <c r="A26">
        <f>INDEX(resultados!$A$2:$ZZ$1797, 20, MATCH($B$1, resultados!$A$1:$ZZ$1, 0))</f>
        <v/>
      </c>
      <c r="B26">
        <f>INDEX(resultados!$A$2:$ZZ$1797, 20, MATCH($B$2, resultados!$A$1:$ZZ$1, 0))</f>
        <v/>
      </c>
      <c r="C26">
        <f>INDEX(resultados!$A$2:$ZZ$1797, 20, MATCH($B$3, resultados!$A$1:$ZZ$1, 0))</f>
        <v/>
      </c>
    </row>
    <row r="27">
      <c r="A27">
        <f>INDEX(resultados!$A$2:$ZZ$1797, 21, MATCH($B$1, resultados!$A$1:$ZZ$1, 0))</f>
        <v/>
      </c>
      <c r="B27">
        <f>INDEX(resultados!$A$2:$ZZ$1797, 21, MATCH($B$2, resultados!$A$1:$ZZ$1, 0))</f>
        <v/>
      </c>
      <c r="C27">
        <f>INDEX(resultados!$A$2:$ZZ$1797, 21, MATCH($B$3, resultados!$A$1:$ZZ$1, 0))</f>
        <v/>
      </c>
    </row>
    <row r="28">
      <c r="A28">
        <f>INDEX(resultados!$A$2:$ZZ$1797, 22, MATCH($B$1, resultados!$A$1:$ZZ$1, 0))</f>
        <v/>
      </c>
      <c r="B28">
        <f>INDEX(resultados!$A$2:$ZZ$1797, 22, MATCH($B$2, resultados!$A$1:$ZZ$1, 0))</f>
        <v/>
      </c>
      <c r="C28">
        <f>INDEX(resultados!$A$2:$ZZ$1797, 22, MATCH($B$3, resultados!$A$1:$ZZ$1, 0))</f>
        <v/>
      </c>
    </row>
    <row r="29">
      <c r="A29">
        <f>INDEX(resultados!$A$2:$ZZ$1797, 23, MATCH($B$1, resultados!$A$1:$ZZ$1, 0))</f>
        <v/>
      </c>
      <c r="B29">
        <f>INDEX(resultados!$A$2:$ZZ$1797, 23, MATCH($B$2, resultados!$A$1:$ZZ$1, 0))</f>
        <v/>
      </c>
      <c r="C29">
        <f>INDEX(resultados!$A$2:$ZZ$1797, 23, MATCH($B$3, resultados!$A$1:$ZZ$1, 0))</f>
        <v/>
      </c>
    </row>
    <row r="30">
      <c r="A30">
        <f>INDEX(resultados!$A$2:$ZZ$1797, 24, MATCH($B$1, resultados!$A$1:$ZZ$1, 0))</f>
        <v/>
      </c>
      <c r="B30">
        <f>INDEX(resultados!$A$2:$ZZ$1797, 24, MATCH($B$2, resultados!$A$1:$ZZ$1, 0))</f>
        <v/>
      </c>
      <c r="C30">
        <f>INDEX(resultados!$A$2:$ZZ$1797, 24, MATCH($B$3, resultados!$A$1:$ZZ$1, 0))</f>
        <v/>
      </c>
    </row>
    <row r="31">
      <c r="A31">
        <f>INDEX(resultados!$A$2:$ZZ$1797, 25, MATCH($B$1, resultados!$A$1:$ZZ$1, 0))</f>
        <v/>
      </c>
      <c r="B31">
        <f>INDEX(resultados!$A$2:$ZZ$1797, 25, MATCH($B$2, resultados!$A$1:$ZZ$1, 0))</f>
        <v/>
      </c>
      <c r="C31">
        <f>INDEX(resultados!$A$2:$ZZ$1797, 25, MATCH($B$3, resultados!$A$1:$ZZ$1, 0))</f>
        <v/>
      </c>
    </row>
    <row r="32">
      <c r="A32">
        <f>INDEX(resultados!$A$2:$ZZ$1797, 26, MATCH($B$1, resultados!$A$1:$ZZ$1, 0))</f>
        <v/>
      </c>
      <c r="B32">
        <f>INDEX(resultados!$A$2:$ZZ$1797, 26, MATCH($B$2, resultados!$A$1:$ZZ$1, 0))</f>
        <v/>
      </c>
      <c r="C32">
        <f>INDEX(resultados!$A$2:$ZZ$1797, 26, MATCH($B$3, resultados!$A$1:$ZZ$1, 0))</f>
        <v/>
      </c>
    </row>
    <row r="33">
      <c r="A33">
        <f>INDEX(resultados!$A$2:$ZZ$1797, 27, MATCH($B$1, resultados!$A$1:$ZZ$1, 0))</f>
        <v/>
      </c>
      <c r="B33">
        <f>INDEX(resultados!$A$2:$ZZ$1797, 27, MATCH($B$2, resultados!$A$1:$ZZ$1, 0))</f>
        <v/>
      </c>
      <c r="C33">
        <f>INDEX(resultados!$A$2:$ZZ$1797, 27, MATCH($B$3, resultados!$A$1:$ZZ$1, 0))</f>
        <v/>
      </c>
    </row>
    <row r="34">
      <c r="A34">
        <f>INDEX(resultados!$A$2:$ZZ$1797, 28, MATCH($B$1, resultados!$A$1:$ZZ$1, 0))</f>
        <v/>
      </c>
      <c r="B34">
        <f>INDEX(resultados!$A$2:$ZZ$1797, 28, MATCH($B$2, resultados!$A$1:$ZZ$1, 0))</f>
        <v/>
      </c>
      <c r="C34">
        <f>INDEX(resultados!$A$2:$ZZ$1797, 28, MATCH($B$3, resultados!$A$1:$ZZ$1, 0))</f>
        <v/>
      </c>
    </row>
    <row r="35">
      <c r="A35">
        <f>INDEX(resultados!$A$2:$ZZ$1797, 29, MATCH($B$1, resultados!$A$1:$ZZ$1, 0))</f>
        <v/>
      </c>
      <c r="B35">
        <f>INDEX(resultados!$A$2:$ZZ$1797, 29, MATCH($B$2, resultados!$A$1:$ZZ$1, 0))</f>
        <v/>
      </c>
      <c r="C35">
        <f>INDEX(resultados!$A$2:$ZZ$1797, 29, MATCH($B$3, resultados!$A$1:$ZZ$1, 0))</f>
        <v/>
      </c>
    </row>
    <row r="36">
      <c r="A36">
        <f>INDEX(resultados!$A$2:$ZZ$1797, 30, MATCH($B$1, resultados!$A$1:$ZZ$1, 0))</f>
        <v/>
      </c>
      <c r="B36">
        <f>INDEX(resultados!$A$2:$ZZ$1797, 30, MATCH($B$2, resultados!$A$1:$ZZ$1, 0))</f>
        <v/>
      </c>
      <c r="C36">
        <f>INDEX(resultados!$A$2:$ZZ$1797, 30, MATCH($B$3, resultados!$A$1:$ZZ$1, 0))</f>
        <v/>
      </c>
    </row>
    <row r="37">
      <c r="A37">
        <f>INDEX(resultados!$A$2:$ZZ$1797, 31, MATCH($B$1, resultados!$A$1:$ZZ$1, 0))</f>
        <v/>
      </c>
      <c r="B37">
        <f>INDEX(resultados!$A$2:$ZZ$1797, 31, MATCH($B$2, resultados!$A$1:$ZZ$1, 0))</f>
        <v/>
      </c>
      <c r="C37">
        <f>INDEX(resultados!$A$2:$ZZ$1797, 31, MATCH($B$3, resultados!$A$1:$ZZ$1, 0))</f>
        <v/>
      </c>
    </row>
    <row r="38">
      <c r="A38">
        <f>INDEX(resultados!$A$2:$ZZ$1797, 32, MATCH($B$1, resultados!$A$1:$ZZ$1, 0))</f>
        <v/>
      </c>
      <c r="B38">
        <f>INDEX(resultados!$A$2:$ZZ$1797, 32, MATCH($B$2, resultados!$A$1:$ZZ$1, 0))</f>
        <v/>
      </c>
      <c r="C38">
        <f>INDEX(resultados!$A$2:$ZZ$1797, 32, MATCH($B$3, resultados!$A$1:$ZZ$1, 0))</f>
        <v/>
      </c>
    </row>
    <row r="39">
      <c r="A39">
        <f>INDEX(resultados!$A$2:$ZZ$1797, 33, MATCH($B$1, resultados!$A$1:$ZZ$1, 0))</f>
        <v/>
      </c>
      <c r="B39">
        <f>INDEX(resultados!$A$2:$ZZ$1797, 33, MATCH($B$2, resultados!$A$1:$ZZ$1, 0))</f>
        <v/>
      </c>
      <c r="C39">
        <f>INDEX(resultados!$A$2:$ZZ$1797, 33, MATCH($B$3, resultados!$A$1:$ZZ$1, 0))</f>
        <v/>
      </c>
    </row>
    <row r="40">
      <c r="A40">
        <f>INDEX(resultados!$A$2:$ZZ$1797, 34, MATCH($B$1, resultados!$A$1:$ZZ$1, 0))</f>
        <v/>
      </c>
      <c r="B40">
        <f>INDEX(resultados!$A$2:$ZZ$1797, 34, MATCH($B$2, resultados!$A$1:$ZZ$1, 0))</f>
        <v/>
      </c>
      <c r="C40">
        <f>INDEX(resultados!$A$2:$ZZ$1797, 34, MATCH($B$3, resultados!$A$1:$ZZ$1, 0))</f>
        <v/>
      </c>
    </row>
    <row r="41">
      <c r="A41">
        <f>INDEX(resultados!$A$2:$ZZ$1797, 35, MATCH($B$1, resultados!$A$1:$ZZ$1, 0))</f>
        <v/>
      </c>
      <c r="B41">
        <f>INDEX(resultados!$A$2:$ZZ$1797, 35, MATCH($B$2, resultados!$A$1:$ZZ$1, 0))</f>
        <v/>
      </c>
      <c r="C41">
        <f>INDEX(resultados!$A$2:$ZZ$1797, 35, MATCH($B$3, resultados!$A$1:$ZZ$1, 0))</f>
        <v/>
      </c>
    </row>
    <row r="42">
      <c r="A42">
        <f>INDEX(resultados!$A$2:$ZZ$1797, 36, MATCH($B$1, resultados!$A$1:$ZZ$1, 0))</f>
        <v/>
      </c>
      <c r="B42">
        <f>INDEX(resultados!$A$2:$ZZ$1797, 36, MATCH($B$2, resultados!$A$1:$ZZ$1, 0))</f>
        <v/>
      </c>
      <c r="C42">
        <f>INDEX(resultados!$A$2:$ZZ$1797, 36, MATCH($B$3, resultados!$A$1:$ZZ$1, 0))</f>
        <v/>
      </c>
    </row>
    <row r="43">
      <c r="A43">
        <f>INDEX(resultados!$A$2:$ZZ$1797, 37, MATCH($B$1, resultados!$A$1:$ZZ$1, 0))</f>
        <v/>
      </c>
      <c r="B43">
        <f>INDEX(resultados!$A$2:$ZZ$1797, 37, MATCH($B$2, resultados!$A$1:$ZZ$1, 0))</f>
        <v/>
      </c>
      <c r="C43">
        <f>INDEX(resultados!$A$2:$ZZ$1797, 37, MATCH($B$3, resultados!$A$1:$ZZ$1, 0))</f>
        <v/>
      </c>
    </row>
    <row r="44">
      <c r="A44">
        <f>INDEX(resultados!$A$2:$ZZ$1797, 38, MATCH($B$1, resultados!$A$1:$ZZ$1, 0))</f>
        <v/>
      </c>
      <c r="B44">
        <f>INDEX(resultados!$A$2:$ZZ$1797, 38, MATCH($B$2, resultados!$A$1:$ZZ$1, 0))</f>
        <v/>
      </c>
      <c r="C44">
        <f>INDEX(resultados!$A$2:$ZZ$1797, 38, MATCH($B$3, resultados!$A$1:$ZZ$1, 0))</f>
        <v/>
      </c>
    </row>
    <row r="45">
      <c r="A45">
        <f>INDEX(resultados!$A$2:$ZZ$1797, 39, MATCH($B$1, resultados!$A$1:$ZZ$1, 0))</f>
        <v/>
      </c>
      <c r="B45">
        <f>INDEX(resultados!$A$2:$ZZ$1797, 39, MATCH($B$2, resultados!$A$1:$ZZ$1, 0))</f>
        <v/>
      </c>
      <c r="C45">
        <f>INDEX(resultados!$A$2:$ZZ$1797, 39, MATCH($B$3, resultados!$A$1:$ZZ$1, 0))</f>
        <v/>
      </c>
    </row>
    <row r="46">
      <c r="A46">
        <f>INDEX(resultados!$A$2:$ZZ$1797, 40, MATCH($B$1, resultados!$A$1:$ZZ$1, 0))</f>
        <v/>
      </c>
      <c r="B46">
        <f>INDEX(resultados!$A$2:$ZZ$1797, 40, MATCH($B$2, resultados!$A$1:$ZZ$1, 0))</f>
        <v/>
      </c>
      <c r="C46">
        <f>INDEX(resultados!$A$2:$ZZ$1797, 40, MATCH($B$3, resultados!$A$1:$ZZ$1, 0))</f>
        <v/>
      </c>
    </row>
    <row r="47">
      <c r="A47">
        <f>INDEX(resultados!$A$2:$ZZ$1797, 41, MATCH($B$1, resultados!$A$1:$ZZ$1, 0))</f>
        <v/>
      </c>
      <c r="B47">
        <f>INDEX(resultados!$A$2:$ZZ$1797, 41, MATCH($B$2, resultados!$A$1:$ZZ$1, 0))</f>
        <v/>
      </c>
      <c r="C47">
        <f>INDEX(resultados!$A$2:$ZZ$1797, 41, MATCH($B$3, resultados!$A$1:$ZZ$1, 0))</f>
        <v/>
      </c>
    </row>
    <row r="48">
      <c r="A48">
        <f>INDEX(resultados!$A$2:$ZZ$1797, 42, MATCH($B$1, resultados!$A$1:$ZZ$1, 0))</f>
        <v/>
      </c>
      <c r="B48">
        <f>INDEX(resultados!$A$2:$ZZ$1797, 42, MATCH($B$2, resultados!$A$1:$ZZ$1, 0))</f>
        <v/>
      </c>
      <c r="C48">
        <f>INDEX(resultados!$A$2:$ZZ$1797, 42, MATCH($B$3, resultados!$A$1:$ZZ$1, 0))</f>
        <v/>
      </c>
    </row>
    <row r="49">
      <c r="A49">
        <f>INDEX(resultados!$A$2:$ZZ$1797, 43, MATCH($B$1, resultados!$A$1:$ZZ$1, 0))</f>
        <v/>
      </c>
      <c r="B49">
        <f>INDEX(resultados!$A$2:$ZZ$1797, 43, MATCH($B$2, resultados!$A$1:$ZZ$1, 0))</f>
        <v/>
      </c>
      <c r="C49">
        <f>INDEX(resultados!$A$2:$ZZ$1797, 43, MATCH($B$3, resultados!$A$1:$ZZ$1, 0))</f>
        <v/>
      </c>
    </row>
    <row r="50">
      <c r="A50">
        <f>INDEX(resultados!$A$2:$ZZ$1797, 44, MATCH($B$1, resultados!$A$1:$ZZ$1, 0))</f>
        <v/>
      </c>
      <c r="B50">
        <f>INDEX(resultados!$A$2:$ZZ$1797, 44, MATCH($B$2, resultados!$A$1:$ZZ$1, 0))</f>
        <v/>
      </c>
      <c r="C50">
        <f>INDEX(resultados!$A$2:$ZZ$1797, 44, MATCH($B$3, resultados!$A$1:$ZZ$1, 0))</f>
        <v/>
      </c>
    </row>
    <row r="51">
      <c r="A51">
        <f>INDEX(resultados!$A$2:$ZZ$1797, 45, MATCH($B$1, resultados!$A$1:$ZZ$1, 0))</f>
        <v/>
      </c>
      <c r="B51">
        <f>INDEX(resultados!$A$2:$ZZ$1797, 45, MATCH($B$2, resultados!$A$1:$ZZ$1, 0))</f>
        <v/>
      </c>
      <c r="C51">
        <f>INDEX(resultados!$A$2:$ZZ$1797, 45, MATCH($B$3, resultados!$A$1:$ZZ$1, 0))</f>
        <v/>
      </c>
    </row>
    <row r="52">
      <c r="A52">
        <f>INDEX(resultados!$A$2:$ZZ$1797, 46, MATCH($B$1, resultados!$A$1:$ZZ$1, 0))</f>
        <v/>
      </c>
      <c r="B52">
        <f>INDEX(resultados!$A$2:$ZZ$1797, 46, MATCH($B$2, resultados!$A$1:$ZZ$1, 0))</f>
        <v/>
      </c>
      <c r="C52">
        <f>INDEX(resultados!$A$2:$ZZ$1797, 46, MATCH($B$3, resultados!$A$1:$ZZ$1, 0))</f>
        <v/>
      </c>
    </row>
    <row r="53">
      <c r="A53">
        <f>INDEX(resultados!$A$2:$ZZ$1797, 47, MATCH($B$1, resultados!$A$1:$ZZ$1, 0))</f>
        <v/>
      </c>
      <c r="B53">
        <f>INDEX(resultados!$A$2:$ZZ$1797, 47, MATCH($B$2, resultados!$A$1:$ZZ$1, 0))</f>
        <v/>
      </c>
      <c r="C53">
        <f>INDEX(resultados!$A$2:$ZZ$1797, 47, MATCH($B$3, resultados!$A$1:$ZZ$1, 0))</f>
        <v/>
      </c>
    </row>
    <row r="54">
      <c r="A54">
        <f>INDEX(resultados!$A$2:$ZZ$1797, 48, MATCH($B$1, resultados!$A$1:$ZZ$1, 0))</f>
        <v/>
      </c>
      <c r="B54">
        <f>INDEX(resultados!$A$2:$ZZ$1797, 48, MATCH($B$2, resultados!$A$1:$ZZ$1, 0))</f>
        <v/>
      </c>
      <c r="C54">
        <f>INDEX(resultados!$A$2:$ZZ$1797, 48, MATCH($B$3, resultados!$A$1:$ZZ$1, 0))</f>
        <v/>
      </c>
    </row>
    <row r="55">
      <c r="A55">
        <f>INDEX(resultados!$A$2:$ZZ$1797, 49, MATCH($B$1, resultados!$A$1:$ZZ$1, 0))</f>
        <v/>
      </c>
      <c r="B55">
        <f>INDEX(resultados!$A$2:$ZZ$1797, 49, MATCH($B$2, resultados!$A$1:$ZZ$1, 0))</f>
        <v/>
      </c>
      <c r="C55">
        <f>INDEX(resultados!$A$2:$ZZ$1797, 49, MATCH($B$3, resultados!$A$1:$ZZ$1, 0))</f>
        <v/>
      </c>
    </row>
    <row r="56">
      <c r="A56">
        <f>INDEX(resultados!$A$2:$ZZ$1797, 50, MATCH($B$1, resultados!$A$1:$ZZ$1, 0))</f>
        <v/>
      </c>
      <c r="B56">
        <f>INDEX(resultados!$A$2:$ZZ$1797, 50, MATCH($B$2, resultados!$A$1:$ZZ$1, 0))</f>
        <v/>
      </c>
      <c r="C56">
        <f>INDEX(resultados!$A$2:$ZZ$1797, 50, MATCH($B$3, resultados!$A$1:$ZZ$1, 0))</f>
        <v/>
      </c>
    </row>
    <row r="57">
      <c r="A57">
        <f>INDEX(resultados!$A$2:$ZZ$1797, 51, MATCH($B$1, resultados!$A$1:$ZZ$1, 0))</f>
        <v/>
      </c>
      <c r="B57">
        <f>INDEX(resultados!$A$2:$ZZ$1797, 51, MATCH($B$2, resultados!$A$1:$ZZ$1, 0))</f>
        <v/>
      </c>
      <c r="C57">
        <f>INDEX(resultados!$A$2:$ZZ$1797, 51, MATCH($B$3, resultados!$A$1:$ZZ$1, 0))</f>
        <v/>
      </c>
    </row>
    <row r="58">
      <c r="A58">
        <f>INDEX(resultados!$A$2:$ZZ$1797, 52, MATCH($B$1, resultados!$A$1:$ZZ$1, 0))</f>
        <v/>
      </c>
      <c r="B58">
        <f>INDEX(resultados!$A$2:$ZZ$1797, 52, MATCH($B$2, resultados!$A$1:$ZZ$1, 0))</f>
        <v/>
      </c>
      <c r="C58">
        <f>INDEX(resultados!$A$2:$ZZ$1797, 52, MATCH($B$3, resultados!$A$1:$ZZ$1, 0))</f>
        <v/>
      </c>
    </row>
    <row r="59">
      <c r="A59">
        <f>INDEX(resultados!$A$2:$ZZ$1797, 53, MATCH($B$1, resultados!$A$1:$ZZ$1, 0))</f>
        <v/>
      </c>
      <c r="B59">
        <f>INDEX(resultados!$A$2:$ZZ$1797, 53, MATCH($B$2, resultados!$A$1:$ZZ$1, 0))</f>
        <v/>
      </c>
      <c r="C59">
        <f>INDEX(resultados!$A$2:$ZZ$1797, 53, MATCH($B$3, resultados!$A$1:$ZZ$1, 0))</f>
        <v/>
      </c>
    </row>
    <row r="60">
      <c r="A60">
        <f>INDEX(resultados!$A$2:$ZZ$1797, 54, MATCH($B$1, resultados!$A$1:$ZZ$1, 0))</f>
        <v/>
      </c>
      <c r="B60">
        <f>INDEX(resultados!$A$2:$ZZ$1797, 54, MATCH($B$2, resultados!$A$1:$ZZ$1, 0))</f>
        <v/>
      </c>
      <c r="C60">
        <f>INDEX(resultados!$A$2:$ZZ$1797, 54, MATCH($B$3, resultados!$A$1:$ZZ$1, 0))</f>
        <v/>
      </c>
    </row>
    <row r="61">
      <c r="A61">
        <f>INDEX(resultados!$A$2:$ZZ$1797, 55, MATCH($B$1, resultados!$A$1:$ZZ$1, 0))</f>
        <v/>
      </c>
      <c r="B61">
        <f>INDEX(resultados!$A$2:$ZZ$1797, 55, MATCH($B$2, resultados!$A$1:$ZZ$1, 0))</f>
        <v/>
      </c>
      <c r="C61">
        <f>INDEX(resultados!$A$2:$ZZ$1797, 55, MATCH($B$3, resultados!$A$1:$ZZ$1, 0))</f>
        <v/>
      </c>
    </row>
    <row r="62">
      <c r="A62">
        <f>INDEX(resultados!$A$2:$ZZ$1797, 56, MATCH($B$1, resultados!$A$1:$ZZ$1, 0))</f>
        <v/>
      </c>
      <c r="B62">
        <f>INDEX(resultados!$A$2:$ZZ$1797, 56, MATCH($B$2, resultados!$A$1:$ZZ$1, 0))</f>
        <v/>
      </c>
      <c r="C62">
        <f>INDEX(resultados!$A$2:$ZZ$1797, 56, MATCH($B$3, resultados!$A$1:$ZZ$1, 0))</f>
        <v/>
      </c>
    </row>
    <row r="63">
      <c r="A63">
        <f>INDEX(resultados!$A$2:$ZZ$1797, 57, MATCH($B$1, resultados!$A$1:$ZZ$1, 0))</f>
        <v/>
      </c>
      <c r="B63">
        <f>INDEX(resultados!$A$2:$ZZ$1797, 57, MATCH($B$2, resultados!$A$1:$ZZ$1, 0))</f>
        <v/>
      </c>
      <c r="C63">
        <f>INDEX(resultados!$A$2:$ZZ$1797, 57, MATCH($B$3, resultados!$A$1:$ZZ$1, 0))</f>
        <v/>
      </c>
    </row>
    <row r="64">
      <c r="A64">
        <f>INDEX(resultados!$A$2:$ZZ$1797, 58, MATCH($B$1, resultados!$A$1:$ZZ$1, 0))</f>
        <v/>
      </c>
      <c r="B64">
        <f>INDEX(resultados!$A$2:$ZZ$1797, 58, MATCH($B$2, resultados!$A$1:$ZZ$1, 0))</f>
        <v/>
      </c>
      <c r="C64">
        <f>INDEX(resultados!$A$2:$ZZ$1797, 58, MATCH($B$3, resultados!$A$1:$ZZ$1, 0))</f>
        <v/>
      </c>
    </row>
    <row r="65">
      <c r="A65">
        <f>INDEX(resultados!$A$2:$ZZ$1797, 59, MATCH($B$1, resultados!$A$1:$ZZ$1, 0))</f>
        <v/>
      </c>
      <c r="B65">
        <f>INDEX(resultados!$A$2:$ZZ$1797, 59, MATCH($B$2, resultados!$A$1:$ZZ$1, 0))</f>
        <v/>
      </c>
      <c r="C65">
        <f>INDEX(resultados!$A$2:$ZZ$1797, 59, MATCH($B$3, resultados!$A$1:$ZZ$1, 0))</f>
        <v/>
      </c>
    </row>
    <row r="66">
      <c r="A66">
        <f>INDEX(resultados!$A$2:$ZZ$1797, 60, MATCH($B$1, resultados!$A$1:$ZZ$1, 0))</f>
        <v/>
      </c>
      <c r="B66">
        <f>INDEX(resultados!$A$2:$ZZ$1797, 60, MATCH($B$2, resultados!$A$1:$ZZ$1, 0))</f>
        <v/>
      </c>
      <c r="C66">
        <f>INDEX(resultados!$A$2:$ZZ$1797, 60, MATCH($B$3, resultados!$A$1:$ZZ$1, 0))</f>
        <v/>
      </c>
    </row>
    <row r="67">
      <c r="A67">
        <f>INDEX(resultados!$A$2:$ZZ$1797, 61, MATCH($B$1, resultados!$A$1:$ZZ$1, 0))</f>
        <v/>
      </c>
      <c r="B67">
        <f>INDEX(resultados!$A$2:$ZZ$1797, 61, MATCH($B$2, resultados!$A$1:$ZZ$1, 0))</f>
        <v/>
      </c>
      <c r="C67">
        <f>INDEX(resultados!$A$2:$ZZ$1797, 61, MATCH($B$3, resultados!$A$1:$ZZ$1, 0))</f>
        <v/>
      </c>
    </row>
    <row r="68">
      <c r="A68">
        <f>INDEX(resultados!$A$2:$ZZ$1797, 62, MATCH($B$1, resultados!$A$1:$ZZ$1, 0))</f>
        <v/>
      </c>
      <c r="B68">
        <f>INDEX(resultados!$A$2:$ZZ$1797, 62, MATCH($B$2, resultados!$A$1:$ZZ$1, 0))</f>
        <v/>
      </c>
      <c r="C68">
        <f>INDEX(resultados!$A$2:$ZZ$1797, 62, MATCH($B$3, resultados!$A$1:$ZZ$1, 0))</f>
        <v/>
      </c>
    </row>
    <row r="69">
      <c r="A69">
        <f>INDEX(resultados!$A$2:$ZZ$1797, 63, MATCH($B$1, resultados!$A$1:$ZZ$1, 0))</f>
        <v/>
      </c>
      <c r="B69">
        <f>INDEX(resultados!$A$2:$ZZ$1797, 63, MATCH($B$2, resultados!$A$1:$ZZ$1, 0))</f>
        <v/>
      </c>
      <c r="C69">
        <f>INDEX(resultados!$A$2:$ZZ$1797, 63, MATCH($B$3, resultados!$A$1:$ZZ$1, 0))</f>
        <v/>
      </c>
    </row>
    <row r="70">
      <c r="A70">
        <f>INDEX(resultados!$A$2:$ZZ$1797, 64, MATCH($B$1, resultados!$A$1:$ZZ$1, 0))</f>
        <v/>
      </c>
      <c r="B70">
        <f>INDEX(resultados!$A$2:$ZZ$1797, 64, MATCH($B$2, resultados!$A$1:$ZZ$1, 0))</f>
        <v/>
      </c>
      <c r="C70">
        <f>INDEX(resultados!$A$2:$ZZ$1797, 64, MATCH($B$3, resultados!$A$1:$ZZ$1, 0))</f>
        <v/>
      </c>
    </row>
    <row r="71">
      <c r="A71">
        <f>INDEX(resultados!$A$2:$ZZ$1797, 65, MATCH($B$1, resultados!$A$1:$ZZ$1, 0))</f>
        <v/>
      </c>
      <c r="B71">
        <f>INDEX(resultados!$A$2:$ZZ$1797, 65, MATCH($B$2, resultados!$A$1:$ZZ$1, 0))</f>
        <v/>
      </c>
      <c r="C71">
        <f>INDEX(resultados!$A$2:$ZZ$1797, 65, MATCH($B$3, resultados!$A$1:$ZZ$1, 0))</f>
        <v/>
      </c>
    </row>
    <row r="72">
      <c r="A72">
        <f>INDEX(resultados!$A$2:$ZZ$1797, 66, MATCH($B$1, resultados!$A$1:$ZZ$1, 0))</f>
        <v/>
      </c>
      <c r="B72">
        <f>INDEX(resultados!$A$2:$ZZ$1797, 66, MATCH($B$2, resultados!$A$1:$ZZ$1, 0))</f>
        <v/>
      </c>
      <c r="C72">
        <f>INDEX(resultados!$A$2:$ZZ$1797, 66, MATCH($B$3, resultados!$A$1:$ZZ$1, 0))</f>
        <v/>
      </c>
    </row>
    <row r="73">
      <c r="A73">
        <f>INDEX(resultados!$A$2:$ZZ$1797, 67, MATCH($B$1, resultados!$A$1:$ZZ$1, 0))</f>
        <v/>
      </c>
      <c r="B73">
        <f>INDEX(resultados!$A$2:$ZZ$1797, 67, MATCH($B$2, resultados!$A$1:$ZZ$1, 0))</f>
        <v/>
      </c>
      <c r="C73">
        <f>INDEX(resultados!$A$2:$ZZ$1797, 67, MATCH($B$3, resultados!$A$1:$ZZ$1, 0))</f>
        <v/>
      </c>
    </row>
    <row r="74">
      <c r="A74">
        <f>INDEX(resultados!$A$2:$ZZ$1797, 68, MATCH($B$1, resultados!$A$1:$ZZ$1, 0))</f>
        <v/>
      </c>
      <c r="B74">
        <f>INDEX(resultados!$A$2:$ZZ$1797, 68, MATCH($B$2, resultados!$A$1:$ZZ$1, 0))</f>
        <v/>
      </c>
      <c r="C74">
        <f>INDEX(resultados!$A$2:$ZZ$1797, 68, MATCH($B$3, resultados!$A$1:$ZZ$1, 0))</f>
        <v/>
      </c>
    </row>
    <row r="75">
      <c r="A75">
        <f>INDEX(resultados!$A$2:$ZZ$1797, 69, MATCH($B$1, resultados!$A$1:$ZZ$1, 0))</f>
        <v/>
      </c>
      <c r="B75">
        <f>INDEX(resultados!$A$2:$ZZ$1797, 69, MATCH($B$2, resultados!$A$1:$ZZ$1, 0))</f>
        <v/>
      </c>
      <c r="C75">
        <f>INDEX(resultados!$A$2:$ZZ$1797, 69, MATCH($B$3, resultados!$A$1:$ZZ$1, 0))</f>
        <v/>
      </c>
    </row>
    <row r="76">
      <c r="A76">
        <f>INDEX(resultados!$A$2:$ZZ$1797, 70, MATCH($B$1, resultados!$A$1:$ZZ$1, 0))</f>
        <v/>
      </c>
      <c r="B76">
        <f>INDEX(resultados!$A$2:$ZZ$1797, 70, MATCH($B$2, resultados!$A$1:$ZZ$1, 0))</f>
        <v/>
      </c>
      <c r="C76">
        <f>INDEX(resultados!$A$2:$ZZ$1797, 70, MATCH($B$3, resultados!$A$1:$ZZ$1, 0))</f>
        <v/>
      </c>
    </row>
    <row r="77">
      <c r="A77">
        <f>INDEX(resultados!$A$2:$ZZ$1797, 71, MATCH($B$1, resultados!$A$1:$ZZ$1, 0))</f>
        <v/>
      </c>
      <c r="B77">
        <f>INDEX(resultados!$A$2:$ZZ$1797, 71, MATCH($B$2, resultados!$A$1:$ZZ$1, 0))</f>
        <v/>
      </c>
      <c r="C77">
        <f>INDEX(resultados!$A$2:$ZZ$1797, 71, MATCH($B$3, resultados!$A$1:$ZZ$1, 0))</f>
        <v/>
      </c>
    </row>
    <row r="78">
      <c r="A78">
        <f>INDEX(resultados!$A$2:$ZZ$1797, 72, MATCH($B$1, resultados!$A$1:$ZZ$1, 0))</f>
        <v/>
      </c>
      <c r="B78">
        <f>INDEX(resultados!$A$2:$ZZ$1797, 72, MATCH($B$2, resultados!$A$1:$ZZ$1, 0))</f>
        <v/>
      </c>
      <c r="C78">
        <f>INDEX(resultados!$A$2:$ZZ$1797, 72, MATCH($B$3, resultados!$A$1:$ZZ$1, 0))</f>
        <v/>
      </c>
    </row>
    <row r="79">
      <c r="A79">
        <f>INDEX(resultados!$A$2:$ZZ$1797, 73, MATCH($B$1, resultados!$A$1:$ZZ$1, 0))</f>
        <v/>
      </c>
      <c r="B79">
        <f>INDEX(resultados!$A$2:$ZZ$1797, 73, MATCH($B$2, resultados!$A$1:$ZZ$1, 0))</f>
        <v/>
      </c>
      <c r="C79">
        <f>INDEX(resultados!$A$2:$ZZ$1797, 73, MATCH($B$3, resultados!$A$1:$ZZ$1, 0))</f>
        <v/>
      </c>
    </row>
    <row r="80">
      <c r="A80">
        <f>INDEX(resultados!$A$2:$ZZ$1797, 74, MATCH($B$1, resultados!$A$1:$ZZ$1, 0))</f>
        <v/>
      </c>
      <c r="B80">
        <f>INDEX(resultados!$A$2:$ZZ$1797, 74, MATCH($B$2, resultados!$A$1:$ZZ$1, 0))</f>
        <v/>
      </c>
      <c r="C80">
        <f>INDEX(resultados!$A$2:$ZZ$1797, 74, MATCH($B$3, resultados!$A$1:$ZZ$1, 0))</f>
        <v/>
      </c>
    </row>
    <row r="81">
      <c r="A81">
        <f>INDEX(resultados!$A$2:$ZZ$1797, 75, MATCH($B$1, resultados!$A$1:$ZZ$1, 0))</f>
        <v/>
      </c>
      <c r="B81">
        <f>INDEX(resultados!$A$2:$ZZ$1797, 75, MATCH($B$2, resultados!$A$1:$ZZ$1, 0))</f>
        <v/>
      </c>
      <c r="C81">
        <f>INDEX(resultados!$A$2:$ZZ$1797, 75, MATCH($B$3, resultados!$A$1:$ZZ$1, 0))</f>
        <v/>
      </c>
    </row>
    <row r="82">
      <c r="A82">
        <f>INDEX(resultados!$A$2:$ZZ$1797, 76, MATCH($B$1, resultados!$A$1:$ZZ$1, 0))</f>
        <v/>
      </c>
      <c r="B82">
        <f>INDEX(resultados!$A$2:$ZZ$1797, 76, MATCH($B$2, resultados!$A$1:$ZZ$1, 0))</f>
        <v/>
      </c>
      <c r="C82">
        <f>INDEX(resultados!$A$2:$ZZ$1797, 76, MATCH($B$3, resultados!$A$1:$ZZ$1, 0))</f>
        <v/>
      </c>
    </row>
    <row r="83">
      <c r="A83">
        <f>INDEX(resultados!$A$2:$ZZ$1797, 77, MATCH($B$1, resultados!$A$1:$ZZ$1, 0))</f>
        <v/>
      </c>
      <c r="B83">
        <f>INDEX(resultados!$A$2:$ZZ$1797, 77, MATCH($B$2, resultados!$A$1:$ZZ$1, 0))</f>
        <v/>
      </c>
      <c r="C83">
        <f>INDEX(resultados!$A$2:$ZZ$1797, 77, MATCH($B$3, resultados!$A$1:$ZZ$1, 0))</f>
        <v/>
      </c>
    </row>
    <row r="84">
      <c r="A84">
        <f>INDEX(resultados!$A$2:$ZZ$1797, 78, MATCH($B$1, resultados!$A$1:$ZZ$1, 0))</f>
        <v/>
      </c>
      <c r="B84">
        <f>INDEX(resultados!$A$2:$ZZ$1797, 78, MATCH($B$2, resultados!$A$1:$ZZ$1, 0))</f>
        <v/>
      </c>
      <c r="C84">
        <f>INDEX(resultados!$A$2:$ZZ$1797, 78, MATCH($B$3, resultados!$A$1:$ZZ$1, 0))</f>
        <v/>
      </c>
    </row>
    <row r="85">
      <c r="A85">
        <f>INDEX(resultados!$A$2:$ZZ$1797, 79, MATCH($B$1, resultados!$A$1:$ZZ$1, 0))</f>
        <v/>
      </c>
      <c r="B85">
        <f>INDEX(resultados!$A$2:$ZZ$1797, 79, MATCH($B$2, resultados!$A$1:$ZZ$1, 0))</f>
        <v/>
      </c>
      <c r="C85">
        <f>INDEX(resultados!$A$2:$ZZ$1797, 79, MATCH($B$3, resultados!$A$1:$ZZ$1, 0))</f>
        <v/>
      </c>
    </row>
    <row r="86">
      <c r="A86">
        <f>INDEX(resultados!$A$2:$ZZ$1797, 80, MATCH($B$1, resultados!$A$1:$ZZ$1, 0))</f>
        <v/>
      </c>
      <c r="B86">
        <f>INDEX(resultados!$A$2:$ZZ$1797, 80, MATCH($B$2, resultados!$A$1:$ZZ$1, 0))</f>
        <v/>
      </c>
      <c r="C86">
        <f>INDEX(resultados!$A$2:$ZZ$1797, 80, MATCH($B$3, resultados!$A$1:$ZZ$1, 0))</f>
        <v/>
      </c>
    </row>
    <row r="87">
      <c r="A87">
        <f>INDEX(resultados!$A$2:$ZZ$1797, 81, MATCH($B$1, resultados!$A$1:$ZZ$1, 0))</f>
        <v/>
      </c>
      <c r="B87">
        <f>INDEX(resultados!$A$2:$ZZ$1797, 81, MATCH($B$2, resultados!$A$1:$ZZ$1, 0))</f>
        <v/>
      </c>
      <c r="C87">
        <f>INDEX(resultados!$A$2:$ZZ$1797, 81, MATCH($B$3, resultados!$A$1:$ZZ$1, 0))</f>
        <v/>
      </c>
    </row>
    <row r="88">
      <c r="A88">
        <f>INDEX(resultados!$A$2:$ZZ$1797, 82, MATCH($B$1, resultados!$A$1:$ZZ$1, 0))</f>
        <v/>
      </c>
      <c r="B88">
        <f>INDEX(resultados!$A$2:$ZZ$1797, 82, MATCH($B$2, resultados!$A$1:$ZZ$1, 0))</f>
        <v/>
      </c>
      <c r="C88">
        <f>INDEX(resultados!$A$2:$ZZ$1797, 82, MATCH($B$3, resultados!$A$1:$ZZ$1, 0))</f>
        <v/>
      </c>
    </row>
    <row r="89">
      <c r="A89">
        <f>INDEX(resultados!$A$2:$ZZ$1797, 83, MATCH($B$1, resultados!$A$1:$ZZ$1, 0))</f>
        <v/>
      </c>
      <c r="B89">
        <f>INDEX(resultados!$A$2:$ZZ$1797, 83, MATCH($B$2, resultados!$A$1:$ZZ$1, 0))</f>
        <v/>
      </c>
      <c r="C89">
        <f>INDEX(resultados!$A$2:$ZZ$1797, 83, MATCH($B$3, resultados!$A$1:$ZZ$1, 0))</f>
        <v/>
      </c>
    </row>
    <row r="90">
      <c r="A90">
        <f>INDEX(resultados!$A$2:$ZZ$1797, 84, MATCH($B$1, resultados!$A$1:$ZZ$1, 0))</f>
        <v/>
      </c>
      <c r="B90">
        <f>INDEX(resultados!$A$2:$ZZ$1797, 84, MATCH($B$2, resultados!$A$1:$ZZ$1, 0))</f>
        <v/>
      </c>
      <c r="C90">
        <f>INDEX(resultados!$A$2:$ZZ$1797, 84, MATCH($B$3, resultados!$A$1:$ZZ$1, 0))</f>
        <v/>
      </c>
    </row>
    <row r="91">
      <c r="A91">
        <f>INDEX(resultados!$A$2:$ZZ$1797, 85, MATCH($B$1, resultados!$A$1:$ZZ$1, 0))</f>
        <v/>
      </c>
      <c r="B91">
        <f>INDEX(resultados!$A$2:$ZZ$1797, 85, MATCH($B$2, resultados!$A$1:$ZZ$1, 0))</f>
        <v/>
      </c>
      <c r="C91">
        <f>INDEX(resultados!$A$2:$ZZ$1797, 85, MATCH($B$3, resultados!$A$1:$ZZ$1, 0))</f>
        <v/>
      </c>
    </row>
    <row r="92">
      <c r="A92">
        <f>INDEX(resultados!$A$2:$ZZ$1797, 86, MATCH($B$1, resultados!$A$1:$ZZ$1, 0))</f>
        <v/>
      </c>
      <c r="B92">
        <f>INDEX(resultados!$A$2:$ZZ$1797, 86, MATCH($B$2, resultados!$A$1:$ZZ$1, 0))</f>
        <v/>
      </c>
      <c r="C92">
        <f>INDEX(resultados!$A$2:$ZZ$1797, 86, MATCH($B$3, resultados!$A$1:$ZZ$1, 0))</f>
        <v/>
      </c>
    </row>
    <row r="93">
      <c r="A93">
        <f>INDEX(resultados!$A$2:$ZZ$1797, 87, MATCH($B$1, resultados!$A$1:$ZZ$1, 0))</f>
        <v/>
      </c>
      <c r="B93">
        <f>INDEX(resultados!$A$2:$ZZ$1797, 87, MATCH($B$2, resultados!$A$1:$ZZ$1, 0))</f>
        <v/>
      </c>
      <c r="C93">
        <f>INDEX(resultados!$A$2:$ZZ$1797, 87, MATCH($B$3, resultados!$A$1:$ZZ$1, 0))</f>
        <v/>
      </c>
    </row>
    <row r="94">
      <c r="A94">
        <f>INDEX(resultados!$A$2:$ZZ$1797, 88, MATCH($B$1, resultados!$A$1:$ZZ$1, 0))</f>
        <v/>
      </c>
      <c r="B94">
        <f>INDEX(resultados!$A$2:$ZZ$1797, 88, MATCH($B$2, resultados!$A$1:$ZZ$1, 0))</f>
        <v/>
      </c>
      <c r="C94">
        <f>INDEX(resultados!$A$2:$ZZ$1797, 88, MATCH($B$3, resultados!$A$1:$ZZ$1, 0))</f>
        <v/>
      </c>
    </row>
    <row r="95">
      <c r="A95">
        <f>INDEX(resultados!$A$2:$ZZ$1797, 89, MATCH($B$1, resultados!$A$1:$ZZ$1, 0))</f>
        <v/>
      </c>
      <c r="B95">
        <f>INDEX(resultados!$A$2:$ZZ$1797, 89, MATCH($B$2, resultados!$A$1:$ZZ$1, 0))</f>
        <v/>
      </c>
      <c r="C95">
        <f>INDEX(resultados!$A$2:$ZZ$1797, 89, MATCH($B$3, resultados!$A$1:$ZZ$1, 0))</f>
        <v/>
      </c>
    </row>
    <row r="96">
      <c r="A96">
        <f>INDEX(resultados!$A$2:$ZZ$1797, 90, MATCH($B$1, resultados!$A$1:$ZZ$1, 0))</f>
        <v/>
      </c>
      <c r="B96">
        <f>INDEX(resultados!$A$2:$ZZ$1797, 90, MATCH($B$2, resultados!$A$1:$ZZ$1, 0))</f>
        <v/>
      </c>
      <c r="C96">
        <f>INDEX(resultados!$A$2:$ZZ$1797, 90, MATCH($B$3, resultados!$A$1:$ZZ$1, 0))</f>
        <v/>
      </c>
    </row>
    <row r="97">
      <c r="A97">
        <f>INDEX(resultados!$A$2:$ZZ$1797, 91, MATCH($B$1, resultados!$A$1:$ZZ$1, 0))</f>
        <v/>
      </c>
      <c r="B97">
        <f>INDEX(resultados!$A$2:$ZZ$1797, 91, MATCH($B$2, resultados!$A$1:$ZZ$1, 0))</f>
        <v/>
      </c>
      <c r="C97">
        <f>INDEX(resultados!$A$2:$ZZ$1797, 91, MATCH($B$3, resultados!$A$1:$ZZ$1, 0))</f>
        <v/>
      </c>
    </row>
    <row r="98">
      <c r="A98">
        <f>INDEX(resultados!$A$2:$ZZ$1797, 92, MATCH($B$1, resultados!$A$1:$ZZ$1, 0))</f>
        <v/>
      </c>
      <c r="B98">
        <f>INDEX(resultados!$A$2:$ZZ$1797, 92, MATCH($B$2, resultados!$A$1:$ZZ$1, 0))</f>
        <v/>
      </c>
      <c r="C98">
        <f>INDEX(resultados!$A$2:$ZZ$1797, 92, MATCH($B$3, resultados!$A$1:$ZZ$1, 0))</f>
        <v/>
      </c>
    </row>
    <row r="99">
      <c r="A99">
        <f>INDEX(resultados!$A$2:$ZZ$1797, 93, MATCH($B$1, resultados!$A$1:$ZZ$1, 0))</f>
        <v/>
      </c>
      <c r="B99">
        <f>INDEX(resultados!$A$2:$ZZ$1797, 93, MATCH($B$2, resultados!$A$1:$ZZ$1, 0))</f>
        <v/>
      </c>
      <c r="C99">
        <f>INDEX(resultados!$A$2:$ZZ$1797, 93, MATCH($B$3, resultados!$A$1:$ZZ$1, 0))</f>
        <v/>
      </c>
    </row>
    <row r="100">
      <c r="A100">
        <f>INDEX(resultados!$A$2:$ZZ$1797, 94, MATCH($B$1, resultados!$A$1:$ZZ$1, 0))</f>
        <v/>
      </c>
      <c r="B100">
        <f>INDEX(resultados!$A$2:$ZZ$1797, 94, MATCH($B$2, resultados!$A$1:$ZZ$1, 0))</f>
        <v/>
      </c>
      <c r="C100">
        <f>INDEX(resultados!$A$2:$ZZ$1797, 94, MATCH($B$3, resultados!$A$1:$ZZ$1, 0))</f>
        <v/>
      </c>
    </row>
    <row r="101">
      <c r="A101">
        <f>INDEX(resultados!$A$2:$ZZ$1797, 95, MATCH($B$1, resultados!$A$1:$ZZ$1, 0))</f>
        <v/>
      </c>
      <c r="B101">
        <f>INDEX(resultados!$A$2:$ZZ$1797, 95, MATCH($B$2, resultados!$A$1:$ZZ$1, 0))</f>
        <v/>
      </c>
      <c r="C101">
        <f>INDEX(resultados!$A$2:$ZZ$1797, 95, MATCH($B$3, resultados!$A$1:$ZZ$1, 0))</f>
        <v/>
      </c>
    </row>
    <row r="102">
      <c r="A102">
        <f>INDEX(resultados!$A$2:$ZZ$1797, 96, MATCH($B$1, resultados!$A$1:$ZZ$1, 0))</f>
        <v/>
      </c>
      <c r="B102">
        <f>INDEX(resultados!$A$2:$ZZ$1797, 96, MATCH($B$2, resultados!$A$1:$ZZ$1, 0))</f>
        <v/>
      </c>
      <c r="C102">
        <f>INDEX(resultados!$A$2:$ZZ$1797, 96, MATCH($B$3, resultados!$A$1:$ZZ$1, 0))</f>
        <v/>
      </c>
    </row>
    <row r="103">
      <c r="A103">
        <f>INDEX(resultados!$A$2:$ZZ$1797, 97, MATCH($B$1, resultados!$A$1:$ZZ$1, 0))</f>
        <v/>
      </c>
      <c r="B103">
        <f>INDEX(resultados!$A$2:$ZZ$1797, 97, MATCH($B$2, resultados!$A$1:$ZZ$1, 0))</f>
        <v/>
      </c>
      <c r="C103">
        <f>INDEX(resultados!$A$2:$ZZ$1797, 97, MATCH($B$3, resultados!$A$1:$ZZ$1, 0))</f>
        <v/>
      </c>
    </row>
    <row r="104">
      <c r="A104">
        <f>INDEX(resultados!$A$2:$ZZ$1797, 98, MATCH($B$1, resultados!$A$1:$ZZ$1, 0))</f>
        <v/>
      </c>
      <c r="B104">
        <f>INDEX(resultados!$A$2:$ZZ$1797, 98, MATCH($B$2, resultados!$A$1:$ZZ$1, 0))</f>
        <v/>
      </c>
      <c r="C104">
        <f>INDEX(resultados!$A$2:$ZZ$1797, 98, MATCH($B$3, resultados!$A$1:$ZZ$1, 0))</f>
        <v/>
      </c>
    </row>
    <row r="105">
      <c r="A105">
        <f>INDEX(resultados!$A$2:$ZZ$1797, 99, MATCH($B$1, resultados!$A$1:$ZZ$1, 0))</f>
        <v/>
      </c>
      <c r="B105">
        <f>INDEX(resultados!$A$2:$ZZ$1797, 99, MATCH($B$2, resultados!$A$1:$ZZ$1, 0))</f>
        <v/>
      </c>
      <c r="C105">
        <f>INDEX(resultados!$A$2:$ZZ$1797, 99, MATCH($B$3, resultados!$A$1:$ZZ$1, 0))</f>
        <v/>
      </c>
    </row>
    <row r="106">
      <c r="A106">
        <f>INDEX(resultados!$A$2:$ZZ$1797, 100, MATCH($B$1, resultados!$A$1:$ZZ$1, 0))</f>
        <v/>
      </c>
      <c r="B106">
        <f>INDEX(resultados!$A$2:$ZZ$1797, 100, MATCH($B$2, resultados!$A$1:$ZZ$1, 0))</f>
        <v/>
      </c>
      <c r="C106">
        <f>INDEX(resultados!$A$2:$ZZ$1797, 100, MATCH($B$3, resultados!$A$1:$ZZ$1, 0))</f>
        <v/>
      </c>
    </row>
    <row r="107">
      <c r="A107">
        <f>INDEX(resultados!$A$2:$ZZ$1797, 101, MATCH($B$1, resultados!$A$1:$ZZ$1, 0))</f>
        <v/>
      </c>
      <c r="B107">
        <f>INDEX(resultados!$A$2:$ZZ$1797, 101, MATCH($B$2, resultados!$A$1:$ZZ$1, 0))</f>
        <v/>
      </c>
      <c r="C107">
        <f>INDEX(resultados!$A$2:$ZZ$1797, 101, MATCH($B$3, resultados!$A$1:$ZZ$1, 0))</f>
        <v/>
      </c>
    </row>
    <row r="108">
      <c r="A108">
        <f>INDEX(resultados!$A$2:$ZZ$1797, 102, MATCH($B$1, resultados!$A$1:$ZZ$1, 0))</f>
        <v/>
      </c>
      <c r="B108">
        <f>INDEX(resultados!$A$2:$ZZ$1797, 102, MATCH($B$2, resultados!$A$1:$ZZ$1, 0))</f>
        <v/>
      </c>
      <c r="C108">
        <f>INDEX(resultados!$A$2:$ZZ$1797, 102, MATCH($B$3, resultados!$A$1:$ZZ$1, 0))</f>
        <v/>
      </c>
    </row>
    <row r="109">
      <c r="A109">
        <f>INDEX(resultados!$A$2:$ZZ$1797, 103, MATCH($B$1, resultados!$A$1:$ZZ$1, 0))</f>
        <v/>
      </c>
      <c r="B109">
        <f>INDEX(resultados!$A$2:$ZZ$1797, 103, MATCH($B$2, resultados!$A$1:$ZZ$1, 0))</f>
        <v/>
      </c>
      <c r="C109">
        <f>INDEX(resultados!$A$2:$ZZ$1797, 103, MATCH($B$3, resultados!$A$1:$ZZ$1, 0))</f>
        <v/>
      </c>
    </row>
    <row r="110">
      <c r="A110">
        <f>INDEX(resultados!$A$2:$ZZ$1797, 104, MATCH($B$1, resultados!$A$1:$ZZ$1, 0))</f>
        <v/>
      </c>
      <c r="B110">
        <f>INDEX(resultados!$A$2:$ZZ$1797, 104, MATCH($B$2, resultados!$A$1:$ZZ$1, 0))</f>
        <v/>
      </c>
      <c r="C110">
        <f>INDEX(resultados!$A$2:$ZZ$1797, 104, MATCH($B$3, resultados!$A$1:$ZZ$1, 0))</f>
        <v/>
      </c>
    </row>
    <row r="111">
      <c r="A111">
        <f>INDEX(resultados!$A$2:$ZZ$1797, 105, MATCH($B$1, resultados!$A$1:$ZZ$1, 0))</f>
        <v/>
      </c>
      <c r="B111">
        <f>INDEX(resultados!$A$2:$ZZ$1797, 105, MATCH($B$2, resultados!$A$1:$ZZ$1, 0))</f>
        <v/>
      </c>
      <c r="C111">
        <f>INDEX(resultados!$A$2:$ZZ$1797, 105, MATCH($B$3, resultados!$A$1:$ZZ$1, 0))</f>
        <v/>
      </c>
    </row>
    <row r="112">
      <c r="A112">
        <f>INDEX(resultados!$A$2:$ZZ$1797, 106, MATCH($B$1, resultados!$A$1:$ZZ$1, 0))</f>
        <v/>
      </c>
      <c r="B112">
        <f>INDEX(resultados!$A$2:$ZZ$1797, 106, MATCH($B$2, resultados!$A$1:$ZZ$1, 0))</f>
        <v/>
      </c>
      <c r="C112">
        <f>INDEX(resultados!$A$2:$ZZ$1797, 106, MATCH($B$3, resultados!$A$1:$ZZ$1, 0))</f>
        <v/>
      </c>
    </row>
    <row r="113">
      <c r="A113">
        <f>INDEX(resultados!$A$2:$ZZ$1797, 107, MATCH($B$1, resultados!$A$1:$ZZ$1, 0))</f>
        <v/>
      </c>
      <c r="B113">
        <f>INDEX(resultados!$A$2:$ZZ$1797, 107, MATCH($B$2, resultados!$A$1:$ZZ$1, 0))</f>
        <v/>
      </c>
      <c r="C113">
        <f>INDEX(resultados!$A$2:$ZZ$1797, 107, MATCH($B$3, resultados!$A$1:$ZZ$1, 0))</f>
        <v/>
      </c>
    </row>
    <row r="114">
      <c r="A114">
        <f>INDEX(resultados!$A$2:$ZZ$1797, 108, MATCH($B$1, resultados!$A$1:$ZZ$1, 0))</f>
        <v/>
      </c>
      <c r="B114">
        <f>INDEX(resultados!$A$2:$ZZ$1797, 108, MATCH($B$2, resultados!$A$1:$ZZ$1, 0))</f>
        <v/>
      </c>
      <c r="C114">
        <f>INDEX(resultados!$A$2:$ZZ$1797, 108, MATCH($B$3, resultados!$A$1:$ZZ$1, 0))</f>
        <v/>
      </c>
    </row>
    <row r="115">
      <c r="A115">
        <f>INDEX(resultados!$A$2:$ZZ$1797, 109, MATCH($B$1, resultados!$A$1:$ZZ$1, 0))</f>
        <v/>
      </c>
      <c r="B115">
        <f>INDEX(resultados!$A$2:$ZZ$1797, 109, MATCH($B$2, resultados!$A$1:$ZZ$1, 0))</f>
        <v/>
      </c>
      <c r="C115">
        <f>INDEX(resultados!$A$2:$ZZ$1797, 109, MATCH($B$3, resultados!$A$1:$ZZ$1, 0))</f>
        <v/>
      </c>
    </row>
    <row r="116">
      <c r="A116">
        <f>INDEX(resultados!$A$2:$ZZ$1797, 110, MATCH($B$1, resultados!$A$1:$ZZ$1, 0))</f>
        <v/>
      </c>
      <c r="B116">
        <f>INDEX(resultados!$A$2:$ZZ$1797, 110, MATCH($B$2, resultados!$A$1:$ZZ$1, 0))</f>
        <v/>
      </c>
      <c r="C116">
        <f>INDEX(resultados!$A$2:$ZZ$1797, 110, MATCH($B$3, resultados!$A$1:$ZZ$1, 0))</f>
        <v/>
      </c>
    </row>
    <row r="117">
      <c r="A117">
        <f>INDEX(resultados!$A$2:$ZZ$1797, 111, MATCH($B$1, resultados!$A$1:$ZZ$1, 0))</f>
        <v/>
      </c>
      <c r="B117">
        <f>INDEX(resultados!$A$2:$ZZ$1797, 111, MATCH($B$2, resultados!$A$1:$ZZ$1, 0))</f>
        <v/>
      </c>
      <c r="C117">
        <f>INDEX(resultados!$A$2:$ZZ$1797, 111, MATCH($B$3, resultados!$A$1:$ZZ$1, 0))</f>
        <v/>
      </c>
    </row>
    <row r="118">
      <c r="A118">
        <f>INDEX(resultados!$A$2:$ZZ$1797, 112, MATCH($B$1, resultados!$A$1:$ZZ$1, 0))</f>
        <v/>
      </c>
      <c r="B118">
        <f>INDEX(resultados!$A$2:$ZZ$1797, 112, MATCH($B$2, resultados!$A$1:$ZZ$1, 0))</f>
        <v/>
      </c>
      <c r="C118">
        <f>INDEX(resultados!$A$2:$ZZ$1797, 112, MATCH($B$3, resultados!$A$1:$ZZ$1, 0))</f>
        <v/>
      </c>
    </row>
    <row r="119">
      <c r="A119">
        <f>INDEX(resultados!$A$2:$ZZ$1797, 113, MATCH($B$1, resultados!$A$1:$ZZ$1, 0))</f>
        <v/>
      </c>
      <c r="B119">
        <f>INDEX(resultados!$A$2:$ZZ$1797, 113, MATCH($B$2, resultados!$A$1:$ZZ$1, 0))</f>
        <v/>
      </c>
      <c r="C119">
        <f>INDEX(resultados!$A$2:$ZZ$1797, 113, MATCH($B$3, resultados!$A$1:$ZZ$1, 0))</f>
        <v/>
      </c>
    </row>
    <row r="120">
      <c r="A120">
        <f>INDEX(resultados!$A$2:$ZZ$1797, 114, MATCH($B$1, resultados!$A$1:$ZZ$1, 0))</f>
        <v/>
      </c>
      <c r="B120">
        <f>INDEX(resultados!$A$2:$ZZ$1797, 114, MATCH($B$2, resultados!$A$1:$ZZ$1, 0))</f>
        <v/>
      </c>
      <c r="C120">
        <f>INDEX(resultados!$A$2:$ZZ$1797, 114, MATCH($B$3, resultados!$A$1:$ZZ$1, 0))</f>
        <v/>
      </c>
    </row>
    <row r="121">
      <c r="A121">
        <f>INDEX(resultados!$A$2:$ZZ$1797, 115, MATCH($B$1, resultados!$A$1:$ZZ$1, 0))</f>
        <v/>
      </c>
      <c r="B121">
        <f>INDEX(resultados!$A$2:$ZZ$1797, 115, MATCH($B$2, resultados!$A$1:$ZZ$1, 0))</f>
        <v/>
      </c>
      <c r="C121">
        <f>INDEX(resultados!$A$2:$ZZ$1797, 115, MATCH($B$3, resultados!$A$1:$ZZ$1, 0))</f>
        <v/>
      </c>
    </row>
    <row r="122">
      <c r="A122">
        <f>INDEX(resultados!$A$2:$ZZ$1797, 116, MATCH($B$1, resultados!$A$1:$ZZ$1, 0))</f>
        <v/>
      </c>
      <c r="B122">
        <f>INDEX(resultados!$A$2:$ZZ$1797, 116, MATCH($B$2, resultados!$A$1:$ZZ$1, 0))</f>
        <v/>
      </c>
      <c r="C122">
        <f>INDEX(resultados!$A$2:$ZZ$1797, 116, MATCH($B$3, resultados!$A$1:$ZZ$1, 0))</f>
        <v/>
      </c>
    </row>
    <row r="123">
      <c r="A123">
        <f>INDEX(resultados!$A$2:$ZZ$1797, 117, MATCH($B$1, resultados!$A$1:$ZZ$1, 0))</f>
        <v/>
      </c>
      <c r="B123">
        <f>INDEX(resultados!$A$2:$ZZ$1797, 117, MATCH($B$2, resultados!$A$1:$ZZ$1, 0))</f>
        <v/>
      </c>
      <c r="C123">
        <f>INDEX(resultados!$A$2:$ZZ$1797, 117, MATCH($B$3, resultados!$A$1:$ZZ$1, 0))</f>
        <v/>
      </c>
    </row>
    <row r="124">
      <c r="A124">
        <f>INDEX(resultados!$A$2:$ZZ$1797, 118, MATCH($B$1, resultados!$A$1:$ZZ$1, 0))</f>
        <v/>
      </c>
      <c r="B124">
        <f>INDEX(resultados!$A$2:$ZZ$1797, 118, MATCH($B$2, resultados!$A$1:$ZZ$1, 0))</f>
        <v/>
      </c>
      <c r="C124">
        <f>INDEX(resultados!$A$2:$ZZ$1797, 118, MATCH($B$3, resultados!$A$1:$ZZ$1, 0))</f>
        <v/>
      </c>
    </row>
    <row r="125">
      <c r="A125">
        <f>INDEX(resultados!$A$2:$ZZ$1797, 119, MATCH($B$1, resultados!$A$1:$ZZ$1, 0))</f>
        <v/>
      </c>
      <c r="B125">
        <f>INDEX(resultados!$A$2:$ZZ$1797, 119, MATCH($B$2, resultados!$A$1:$ZZ$1, 0))</f>
        <v/>
      </c>
      <c r="C125">
        <f>INDEX(resultados!$A$2:$ZZ$1797, 119, MATCH($B$3, resultados!$A$1:$ZZ$1, 0))</f>
        <v/>
      </c>
    </row>
    <row r="126">
      <c r="A126">
        <f>INDEX(resultados!$A$2:$ZZ$1797, 120, MATCH($B$1, resultados!$A$1:$ZZ$1, 0))</f>
        <v/>
      </c>
      <c r="B126">
        <f>INDEX(resultados!$A$2:$ZZ$1797, 120, MATCH($B$2, resultados!$A$1:$ZZ$1, 0))</f>
        <v/>
      </c>
      <c r="C126">
        <f>INDEX(resultados!$A$2:$ZZ$1797, 120, MATCH($B$3, resultados!$A$1:$ZZ$1, 0))</f>
        <v/>
      </c>
    </row>
    <row r="127">
      <c r="A127">
        <f>INDEX(resultados!$A$2:$ZZ$1797, 121, MATCH($B$1, resultados!$A$1:$ZZ$1, 0))</f>
        <v/>
      </c>
      <c r="B127">
        <f>INDEX(resultados!$A$2:$ZZ$1797, 121, MATCH($B$2, resultados!$A$1:$ZZ$1, 0))</f>
        <v/>
      </c>
      <c r="C127">
        <f>INDEX(resultados!$A$2:$ZZ$1797, 121, MATCH($B$3, resultados!$A$1:$ZZ$1, 0))</f>
        <v/>
      </c>
    </row>
    <row r="128">
      <c r="A128">
        <f>INDEX(resultados!$A$2:$ZZ$1797, 122, MATCH($B$1, resultados!$A$1:$ZZ$1, 0))</f>
        <v/>
      </c>
      <c r="B128">
        <f>INDEX(resultados!$A$2:$ZZ$1797, 122, MATCH($B$2, resultados!$A$1:$ZZ$1, 0))</f>
        <v/>
      </c>
      <c r="C128">
        <f>INDEX(resultados!$A$2:$ZZ$1797, 122, MATCH($B$3, resultados!$A$1:$ZZ$1, 0))</f>
        <v/>
      </c>
    </row>
    <row r="129">
      <c r="A129">
        <f>INDEX(resultados!$A$2:$ZZ$1797, 123, MATCH($B$1, resultados!$A$1:$ZZ$1, 0))</f>
        <v/>
      </c>
      <c r="B129">
        <f>INDEX(resultados!$A$2:$ZZ$1797, 123, MATCH($B$2, resultados!$A$1:$ZZ$1, 0))</f>
        <v/>
      </c>
      <c r="C129">
        <f>INDEX(resultados!$A$2:$ZZ$1797, 123, MATCH($B$3, resultados!$A$1:$ZZ$1, 0))</f>
        <v/>
      </c>
    </row>
    <row r="130">
      <c r="A130">
        <f>INDEX(resultados!$A$2:$ZZ$1797, 124, MATCH($B$1, resultados!$A$1:$ZZ$1, 0))</f>
        <v/>
      </c>
      <c r="B130">
        <f>INDEX(resultados!$A$2:$ZZ$1797, 124, MATCH($B$2, resultados!$A$1:$ZZ$1, 0))</f>
        <v/>
      </c>
      <c r="C130">
        <f>INDEX(resultados!$A$2:$ZZ$1797, 124, MATCH($B$3, resultados!$A$1:$ZZ$1, 0))</f>
        <v/>
      </c>
    </row>
    <row r="131">
      <c r="A131">
        <f>INDEX(resultados!$A$2:$ZZ$1797, 125, MATCH($B$1, resultados!$A$1:$ZZ$1, 0))</f>
        <v/>
      </c>
      <c r="B131">
        <f>INDEX(resultados!$A$2:$ZZ$1797, 125, MATCH($B$2, resultados!$A$1:$ZZ$1, 0))</f>
        <v/>
      </c>
      <c r="C131">
        <f>INDEX(resultados!$A$2:$ZZ$1797, 125, MATCH($B$3, resultados!$A$1:$ZZ$1, 0))</f>
        <v/>
      </c>
    </row>
    <row r="132">
      <c r="A132">
        <f>INDEX(resultados!$A$2:$ZZ$1797, 126, MATCH($B$1, resultados!$A$1:$ZZ$1, 0))</f>
        <v/>
      </c>
      <c r="B132">
        <f>INDEX(resultados!$A$2:$ZZ$1797, 126, MATCH($B$2, resultados!$A$1:$ZZ$1, 0))</f>
        <v/>
      </c>
      <c r="C132">
        <f>INDEX(resultados!$A$2:$ZZ$1797, 126, MATCH($B$3, resultados!$A$1:$ZZ$1, 0))</f>
        <v/>
      </c>
    </row>
    <row r="133">
      <c r="A133">
        <f>INDEX(resultados!$A$2:$ZZ$1797, 127, MATCH($B$1, resultados!$A$1:$ZZ$1, 0))</f>
        <v/>
      </c>
      <c r="B133">
        <f>INDEX(resultados!$A$2:$ZZ$1797, 127, MATCH($B$2, resultados!$A$1:$ZZ$1, 0))</f>
        <v/>
      </c>
      <c r="C133">
        <f>INDEX(resultados!$A$2:$ZZ$1797, 127, MATCH($B$3, resultados!$A$1:$ZZ$1, 0))</f>
        <v/>
      </c>
    </row>
    <row r="134">
      <c r="A134">
        <f>INDEX(resultados!$A$2:$ZZ$1797, 128, MATCH($B$1, resultados!$A$1:$ZZ$1, 0))</f>
        <v/>
      </c>
      <c r="B134">
        <f>INDEX(resultados!$A$2:$ZZ$1797, 128, MATCH($B$2, resultados!$A$1:$ZZ$1, 0))</f>
        <v/>
      </c>
      <c r="C134">
        <f>INDEX(resultados!$A$2:$ZZ$1797, 128, MATCH($B$3, resultados!$A$1:$ZZ$1, 0))</f>
        <v/>
      </c>
    </row>
    <row r="135">
      <c r="A135">
        <f>INDEX(resultados!$A$2:$ZZ$1797, 129, MATCH($B$1, resultados!$A$1:$ZZ$1, 0))</f>
        <v/>
      </c>
      <c r="B135">
        <f>INDEX(resultados!$A$2:$ZZ$1797, 129, MATCH($B$2, resultados!$A$1:$ZZ$1, 0))</f>
        <v/>
      </c>
      <c r="C135">
        <f>INDEX(resultados!$A$2:$ZZ$1797, 129, MATCH($B$3, resultados!$A$1:$ZZ$1, 0))</f>
        <v/>
      </c>
    </row>
    <row r="136">
      <c r="A136">
        <f>INDEX(resultados!$A$2:$ZZ$1797, 130, MATCH($B$1, resultados!$A$1:$ZZ$1, 0))</f>
        <v/>
      </c>
      <c r="B136">
        <f>INDEX(resultados!$A$2:$ZZ$1797, 130, MATCH($B$2, resultados!$A$1:$ZZ$1, 0))</f>
        <v/>
      </c>
      <c r="C136">
        <f>INDEX(resultados!$A$2:$ZZ$1797, 130, MATCH($B$3, resultados!$A$1:$ZZ$1, 0))</f>
        <v/>
      </c>
    </row>
    <row r="137">
      <c r="A137">
        <f>INDEX(resultados!$A$2:$ZZ$1797, 131, MATCH($B$1, resultados!$A$1:$ZZ$1, 0))</f>
        <v/>
      </c>
      <c r="B137">
        <f>INDEX(resultados!$A$2:$ZZ$1797, 131, MATCH($B$2, resultados!$A$1:$ZZ$1, 0))</f>
        <v/>
      </c>
      <c r="C137">
        <f>INDEX(resultados!$A$2:$ZZ$1797, 131, MATCH($B$3, resultados!$A$1:$ZZ$1, 0))</f>
        <v/>
      </c>
    </row>
    <row r="138">
      <c r="A138">
        <f>INDEX(resultados!$A$2:$ZZ$1797, 132, MATCH($B$1, resultados!$A$1:$ZZ$1, 0))</f>
        <v/>
      </c>
      <c r="B138">
        <f>INDEX(resultados!$A$2:$ZZ$1797, 132, MATCH($B$2, resultados!$A$1:$ZZ$1, 0))</f>
        <v/>
      </c>
      <c r="C138">
        <f>INDEX(resultados!$A$2:$ZZ$1797, 132, MATCH($B$3, resultados!$A$1:$ZZ$1, 0))</f>
        <v/>
      </c>
    </row>
    <row r="139">
      <c r="A139">
        <f>INDEX(resultados!$A$2:$ZZ$1797, 133, MATCH($B$1, resultados!$A$1:$ZZ$1, 0))</f>
        <v/>
      </c>
      <c r="B139">
        <f>INDEX(resultados!$A$2:$ZZ$1797, 133, MATCH($B$2, resultados!$A$1:$ZZ$1, 0))</f>
        <v/>
      </c>
      <c r="C139">
        <f>INDEX(resultados!$A$2:$ZZ$1797, 133, MATCH($B$3, resultados!$A$1:$ZZ$1, 0))</f>
        <v/>
      </c>
    </row>
    <row r="140">
      <c r="A140">
        <f>INDEX(resultados!$A$2:$ZZ$1797, 134, MATCH($B$1, resultados!$A$1:$ZZ$1, 0))</f>
        <v/>
      </c>
      <c r="B140">
        <f>INDEX(resultados!$A$2:$ZZ$1797, 134, MATCH($B$2, resultados!$A$1:$ZZ$1, 0))</f>
        <v/>
      </c>
      <c r="C140">
        <f>INDEX(resultados!$A$2:$ZZ$1797, 134, MATCH($B$3, resultados!$A$1:$ZZ$1, 0))</f>
        <v/>
      </c>
    </row>
    <row r="141">
      <c r="A141">
        <f>INDEX(resultados!$A$2:$ZZ$1797, 135, MATCH($B$1, resultados!$A$1:$ZZ$1, 0))</f>
        <v/>
      </c>
      <c r="B141">
        <f>INDEX(resultados!$A$2:$ZZ$1797, 135, MATCH($B$2, resultados!$A$1:$ZZ$1, 0))</f>
        <v/>
      </c>
      <c r="C141">
        <f>INDEX(resultados!$A$2:$ZZ$1797, 135, MATCH($B$3, resultados!$A$1:$ZZ$1, 0))</f>
        <v/>
      </c>
    </row>
    <row r="142">
      <c r="A142">
        <f>INDEX(resultados!$A$2:$ZZ$1797, 136, MATCH($B$1, resultados!$A$1:$ZZ$1, 0))</f>
        <v/>
      </c>
      <c r="B142">
        <f>INDEX(resultados!$A$2:$ZZ$1797, 136, MATCH($B$2, resultados!$A$1:$ZZ$1, 0))</f>
        <v/>
      </c>
      <c r="C142">
        <f>INDEX(resultados!$A$2:$ZZ$1797, 136, MATCH($B$3, resultados!$A$1:$ZZ$1, 0))</f>
        <v/>
      </c>
    </row>
    <row r="143">
      <c r="A143">
        <f>INDEX(resultados!$A$2:$ZZ$1797, 137, MATCH($B$1, resultados!$A$1:$ZZ$1, 0))</f>
        <v/>
      </c>
      <c r="B143">
        <f>INDEX(resultados!$A$2:$ZZ$1797, 137, MATCH($B$2, resultados!$A$1:$ZZ$1, 0))</f>
        <v/>
      </c>
      <c r="C143">
        <f>INDEX(resultados!$A$2:$ZZ$1797, 137, MATCH($B$3, resultados!$A$1:$ZZ$1, 0))</f>
        <v/>
      </c>
    </row>
    <row r="144">
      <c r="A144">
        <f>INDEX(resultados!$A$2:$ZZ$1797, 138, MATCH($B$1, resultados!$A$1:$ZZ$1, 0))</f>
        <v/>
      </c>
      <c r="B144">
        <f>INDEX(resultados!$A$2:$ZZ$1797, 138, MATCH($B$2, resultados!$A$1:$ZZ$1, 0))</f>
        <v/>
      </c>
      <c r="C144">
        <f>INDEX(resultados!$A$2:$ZZ$1797, 138, MATCH($B$3, resultados!$A$1:$ZZ$1, 0))</f>
        <v/>
      </c>
    </row>
    <row r="145">
      <c r="A145">
        <f>INDEX(resultados!$A$2:$ZZ$1797, 139, MATCH($B$1, resultados!$A$1:$ZZ$1, 0))</f>
        <v/>
      </c>
      <c r="B145">
        <f>INDEX(resultados!$A$2:$ZZ$1797, 139, MATCH($B$2, resultados!$A$1:$ZZ$1, 0))</f>
        <v/>
      </c>
      <c r="C145">
        <f>INDEX(resultados!$A$2:$ZZ$1797, 139, MATCH($B$3, resultados!$A$1:$ZZ$1, 0))</f>
        <v/>
      </c>
    </row>
    <row r="146">
      <c r="A146">
        <f>INDEX(resultados!$A$2:$ZZ$1797, 140, MATCH($B$1, resultados!$A$1:$ZZ$1, 0))</f>
        <v/>
      </c>
      <c r="B146">
        <f>INDEX(resultados!$A$2:$ZZ$1797, 140, MATCH($B$2, resultados!$A$1:$ZZ$1, 0))</f>
        <v/>
      </c>
      <c r="C146">
        <f>INDEX(resultados!$A$2:$ZZ$1797, 140, MATCH($B$3, resultados!$A$1:$ZZ$1, 0))</f>
        <v/>
      </c>
    </row>
    <row r="147">
      <c r="A147">
        <f>INDEX(resultados!$A$2:$ZZ$1797, 141, MATCH($B$1, resultados!$A$1:$ZZ$1, 0))</f>
        <v/>
      </c>
      <c r="B147">
        <f>INDEX(resultados!$A$2:$ZZ$1797, 141, MATCH($B$2, resultados!$A$1:$ZZ$1, 0))</f>
        <v/>
      </c>
      <c r="C147">
        <f>INDEX(resultados!$A$2:$ZZ$1797, 141, MATCH($B$3, resultados!$A$1:$ZZ$1, 0))</f>
        <v/>
      </c>
    </row>
    <row r="148">
      <c r="A148">
        <f>INDEX(resultados!$A$2:$ZZ$1797, 142, MATCH($B$1, resultados!$A$1:$ZZ$1, 0))</f>
        <v/>
      </c>
      <c r="B148">
        <f>INDEX(resultados!$A$2:$ZZ$1797, 142, MATCH($B$2, resultados!$A$1:$ZZ$1, 0))</f>
        <v/>
      </c>
      <c r="C148">
        <f>INDEX(resultados!$A$2:$ZZ$1797, 142, MATCH($B$3, resultados!$A$1:$ZZ$1, 0))</f>
        <v/>
      </c>
    </row>
    <row r="149">
      <c r="A149">
        <f>INDEX(resultados!$A$2:$ZZ$1797, 143, MATCH($B$1, resultados!$A$1:$ZZ$1, 0))</f>
        <v/>
      </c>
      <c r="B149">
        <f>INDEX(resultados!$A$2:$ZZ$1797, 143, MATCH($B$2, resultados!$A$1:$ZZ$1, 0))</f>
        <v/>
      </c>
      <c r="C149">
        <f>INDEX(resultados!$A$2:$ZZ$1797, 143, MATCH($B$3, resultados!$A$1:$ZZ$1, 0))</f>
        <v/>
      </c>
    </row>
    <row r="150">
      <c r="A150">
        <f>INDEX(resultados!$A$2:$ZZ$1797, 144, MATCH($B$1, resultados!$A$1:$ZZ$1, 0))</f>
        <v/>
      </c>
      <c r="B150">
        <f>INDEX(resultados!$A$2:$ZZ$1797, 144, MATCH($B$2, resultados!$A$1:$ZZ$1, 0))</f>
        <v/>
      </c>
      <c r="C150">
        <f>INDEX(resultados!$A$2:$ZZ$1797, 144, MATCH($B$3, resultados!$A$1:$ZZ$1, 0))</f>
        <v/>
      </c>
    </row>
    <row r="151">
      <c r="A151">
        <f>INDEX(resultados!$A$2:$ZZ$1797, 145, MATCH($B$1, resultados!$A$1:$ZZ$1, 0))</f>
        <v/>
      </c>
      <c r="B151">
        <f>INDEX(resultados!$A$2:$ZZ$1797, 145, MATCH($B$2, resultados!$A$1:$ZZ$1, 0))</f>
        <v/>
      </c>
      <c r="C151">
        <f>INDEX(resultados!$A$2:$ZZ$1797, 145, MATCH($B$3, resultados!$A$1:$ZZ$1, 0))</f>
        <v/>
      </c>
    </row>
    <row r="152">
      <c r="A152">
        <f>INDEX(resultados!$A$2:$ZZ$1797, 146, MATCH($B$1, resultados!$A$1:$ZZ$1, 0))</f>
        <v/>
      </c>
      <c r="B152">
        <f>INDEX(resultados!$A$2:$ZZ$1797, 146, MATCH($B$2, resultados!$A$1:$ZZ$1, 0))</f>
        <v/>
      </c>
      <c r="C152">
        <f>INDEX(resultados!$A$2:$ZZ$1797, 146, MATCH($B$3, resultados!$A$1:$ZZ$1, 0))</f>
        <v/>
      </c>
    </row>
    <row r="153">
      <c r="A153">
        <f>INDEX(resultados!$A$2:$ZZ$1797, 147, MATCH($B$1, resultados!$A$1:$ZZ$1, 0))</f>
        <v/>
      </c>
      <c r="B153">
        <f>INDEX(resultados!$A$2:$ZZ$1797, 147, MATCH($B$2, resultados!$A$1:$ZZ$1, 0))</f>
        <v/>
      </c>
      <c r="C153">
        <f>INDEX(resultados!$A$2:$ZZ$1797, 147, MATCH($B$3, resultados!$A$1:$ZZ$1, 0))</f>
        <v/>
      </c>
    </row>
    <row r="154">
      <c r="A154">
        <f>INDEX(resultados!$A$2:$ZZ$1797, 148, MATCH($B$1, resultados!$A$1:$ZZ$1, 0))</f>
        <v/>
      </c>
      <c r="B154">
        <f>INDEX(resultados!$A$2:$ZZ$1797, 148, MATCH($B$2, resultados!$A$1:$ZZ$1, 0))</f>
        <v/>
      </c>
      <c r="C154">
        <f>INDEX(resultados!$A$2:$ZZ$1797, 148, MATCH($B$3, resultados!$A$1:$ZZ$1, 0))</f>
        <v/>
      </c>
    </row>
    <row r="155">
      <c r="A155">
        <f>INDEX(resultados!$A$2:$ZZ$1797, 149, MATCH($B$1, resultados!$A$1:$ZZ$1, 0))</f>
        <v/>
      </c>
      <c r="B155">
        <f>INDEX(resultados!$A$2:$ZZ$1797, 149, MATCH($B$2, resultados!$A$1:$ZZ$1, 0))</f>
        <v/>
      </c>
      <c r="C155">
        <f>INDEX(resultados!$A$2:$ZZ$1797, 149, MATCH($B$3, resultados!$A$1:$ZZ$1, 0))</f>
        <v/>
      </c>
    </row>
    <row r="156">
      <c r="A156">
        <f>INDEX(resultados!$A$2:$ZZ$1797, 150, MATCH($B$1, resultados!$A$1:$ZZ$1, 0))</f>
        <v/>
      </c>
      <c r="B156">
        <f>INDEX(resultados!$A$2:$ZZ$1797, 150, MATCH($B$2, resultados!$A$1:$ZZ$1, 0))</f>
        <v/>
      </c>
      <c r="C156">
        <f>INDEX(resultados!$A$2:$ZZ$1797, 150, MATCH($B$3, resultados!$A$1:$ZZ$1, 0))</f>
        <v/>
      </c>
    </row>
    <row r="157">
      <c r="A157">
        <f>INDEX(resultados!$A$2:$ZZ$1797, 151, MATCH($B$1, resultados!$A$1:$ZZ$1, 0))</f>
        <v/>
      </c>
      <c r="B157">
        <f>INDEX(resultados!$A$2:$ZZ$1797, 151, MATCH($B$2, resultados!$A$1:$ZZ$1, 0))</f>
        <v/>
      </c>
      <c r="C157">
        <f>INDEX(resultados!$A$2:$ZZ$1797, 151, MATCH($B$3, resultados!$A$1:$ZZ$1, 0))</f>
        <v/>
      </c>
    </row>
    <row r="158">
      <c r="A158">
        <f>INDEX(resultados!$A$2:$ZZ$1797, 152, MATCH($B$1, resultados!$A$1:$ZZ$1, 0))</f>
        <v/>
      </c>
      <c r="B158">
        <f>INDEX(resultados!$A$2:$ZZ$1797, 152, MATCH($B$2, resultados!$A$1:$ZZ$1, 0))</f>
        <v/>
      </c>
      <c r="C158">
        <f>INDEX(resultados!$A$2:$ZZ$1797, 152, MATCH($B$3, resultados!$A$1:$ZZ$1, 0))</f>
        <v/>
      </c>
    </row>
    <row r="159">
      <c r="A159">
        <f>INDEX(resultados!$A$2:$ZZ$1797, 153, MATCH($B$1, resultados!$A$1:$ZZ$1, 0))</f>
        <v/>
      </c>
      <c r="B159">
        <f>INDEX(resultados!$A$2:$ZZ$1797, 153, MATCH($B$2, resultados!$A$1:$ZZ$1, 0))</f>
        <v/>
      </c>
      <c r="C159">
        <f>INDEX(resultados!$A$2:$ZZ$1797, 153, MATCH($B$3, resultados!$A$1:$ZZ$1, 0))</f>
        <v/>
      </c>
    </row>
    <row r="160">
      <c r="A160">
        <f>INDEX(resultados!$A$2:$ZZ$1797, 154, MATCH($B$1, resultados!$A$1:$ZZ$1, 0))</f>
        <v/>
      </c>
      <c r="B160">
        <f>INDEX(resultados!$A$2:$ZZ$1797, 154, MATCH($B$2, resultados!$A$1:$ZZ$1, 0))</f>
        <v/>
      </c>
      <c r="C160">
        <f>INDEX(resultados!$A$2:$ZZ$1797, 154, MATCH($B$3, resultados!$A$1:$ZZ$1, 0))</f>
        <v/>
      </c>
    </row>
    <row r="161">
      <c r="A161">
        <f>INDEX(resultados!$A$2:$ZZ$1797, 155, MATCH($B$1, resultados!$A$1:$ZZ$1, 0))</f>
        <v/>
      </c>
      <c r="B161">
        <f>INDEX(resultados!$A$2:$ZZ$1797, 155, MATCH($B$2, resultados!$A$1:$ZZ$1, 0))</f>
        <v/>
      </c>
      <c r="C161">
        <f>INDEX(resultados!$A$2:$ZZ$1797, 155, MATCH($B$3, resultados!$A$1:$ZZ$1, 0))</f>
        <v/>
      </c>
    </row>
    <row r="162">
      <c r="A162">
        <f>INDEX(resultados!$A$2:$ZZ$1797, 156, MATCH($B$1, resultados!$A$1:$ZZ$1, 0))</f>
        <v/>
      </c>
      <c r="B162">
        <f>INDEX(resultados!$A$2:$ZZ$1797, 156, MATCH($B$2, resultados!$A$1:$ZZ$1, 0))</f>
        <v/>
      </c>
      <c r="C162">
        <f>INDEX(resultados!$A$2:$ZZ$1797, 156, MATCH($B$3, resultados!$A$1:$ZZ$1, 0))</f>
        <v/>
      </c>
    </row>
    <row r="163">
      <c r="A163">
        <f>INDEX(resultados!$A$2:$ZZ$1797, 157, MATCH($B$1, resultados!$A$1:$ZZ$1, 0))</f>
        <v/>
      </c>
      <c r="B163">
        <f>INDEX(resultados!$A$2:$ZZ$1797, 157, MATCH($B$2, resultados!$A$1:$ZZ$1, 0))</f>
        <v/>
      </c>
      <c r="C163">
        <f>INDEX(resultados!$A$2:$ZZ$1797, 157, MATCH($B$3, resultados!$A$1:$ZZ$1, 0))</f>
        <v/>
      </c>
    </row>
    <row r="164">
      <c r="A164">
        <f>INDEX(resultados!$A$2:$ZZ$1797, 158, MATCH($B$1, resultados!$A$1:$ZZ$1, 0))</f>
        <v/>
      </c>
      <c r="B164">
        <f>INDEX(resultados!$A$2:$ZZ$1797, 158, MATCH($B$2, resultados!$A$1:$ZZ$1, 0))</f>
        <v/>
      </c>
      <c r="C164">
        <f>INDEX(resultados!$A$2:$ZZ$1797, 158, MATCH($B$3, resultados!$A$1:$ZZ$1, 0))</f>
        <v/>
      </c>
    </row>
    <row r="165">
      <c r="A165">
        <f>INDEX(resultados!$A$2:$ZZ$1797, 159, MATCH($B$1, resultados!$A$1:$ZZ$1, 0))</f>
        <v/>
      </c>
      <c r="B165">
        <f>INDEX(resultados!$A$2:$ZZ$1797, 159, MATCH($B$2, resultados!$A$1:$ZZ$1, 0))</f>
        <v/>
      </c>
      <c r="C165">
        <f>INDEX(resultados!$A$2:$ZZ$1797, 159, MATCH($B$3, resultados!$A$1:$ZZ$1, 0))</f>
        <v/>
      </c>
    </row>
    <row r="166">
      <c r="A166">
        <f>INDEX(resultados!$A$2:$ZZ$1797, 160, MATCH($B$1, resultados!$A$1:$ZZ$1, 0))</f>
        <v/>
      </c>
      <c r="B166">
        <f>INDEX(resultados!$A$2:$ZZ$1797, 160, MATCH($B$2, resultados!$A$1:$ZZ$1, 0))</f>
        <v/>
      </c>
      <c r="C166">
        <f>INDEX(resultados!$A$2:$ZZ$1797, 160, MATCH($B$3, resultados!$A$1:$ZZ$1, 0))</f>
        <v/>
      </c>
    </row>
    <row r="167">
      <c r="A167">
        <f>INDEX(resultados!$A$2:$ZZ$1797, 161, MATCH($B$1, resultados!$A$1:$ZZ$1, 0))</f>
        <v/>
      </c>
      <c r="B167">
        <f>INDEX(resultados!$A$2:$ZZ$1797, 161, MATCH($B$2, resultados!$A$1:$ZZ$1, 0))</f>
        <v/>
      </c>
      <c r="C167">
        <f>INDEX(resultados!$A$2:$ZZ$1797, 161, MATCH($B$3, resultados!$A$1:$ZZ$1, 0))</f>
        <v/>
      </c>
    </row>
    <row r="168">
      <c r="A168">
        <f>INDEX(resultados!$A$2:$ZZ$1797, 162, MATCH($B$1, resultados!$A$1:$ZZ$1, 0))</f>
        <v/>
      </c>
      <c r="B168">
        <f>INDEX(resultados!$A$2:$ZZ$1797, 162, MATCH($B$2, resultados!$A$1:$ZZ$1, 0))</f>
        <v/>
      </c>
      <c r="C168">
        <f>INDEX(resultados!$A$2:$ZZ$1797, 162, MATCH($B$3, resultados!$A$1:$ZZ$1, 0))</f>
        <v/>
      </c>
    </row>
    <row r="169">
      <c r="A169">
        <f>INDEX(resultados!$A$2:$ZZ$1797, 163, MATCH($B$1, resultados!$A$1:$ZZ$1, 0))</f>
        <v/>
      </c>
      <c r="B169">
        <f>INDEX(resultados!$A$2:$ZZ$1797, 163, MATCH($B$2, resultados!$A$1:$ZZ$1, 0))</f>
        <v/>
      </c>
      <c r="C169">
        <f>INDEX(resultados!$A$2:$ZZ$1797, 163, MATCH($B$3, resultados!$A$1:$ZZ$1, 0))</f>
        <v/>
      </c>
    </row>
    <row r="170">
      <c r="A170">
        <f>INDEX(resultados!$A$2:$ZZ$1797, 164, MATCH($B$1, resultados!$A$1:$ZZ$1, 0))</f>
        <v/>
      </c>
      <c r="B170">
        <f>INDEX(resultados!$A$2:$ZZ$1797, 164, MATCH($B$2, resultados!$A$1:$ZZ$1, 0))</f>
        <v/>
      </c>
      <c r="C170">
        <f>INDEX(resultados!$A$2:$ZZ$1797, 164, MATCH($B$3, resultados!$A$1:$ZZ$1, 0))</f>
        <v/>
      </c>
    </row>
    <row r="171">
      <c r="A171">
        <f>INDEX(resultados!$A$2:$ZZ$1797, 165, MATCH($B$1, resultados!$A$1:$ZZ$1, 0))</f>
        <v/>
      </c>
      <c r="B171">
        <f>INDEX(resultados!$A$2:$ZZ$1797, 165, MATCH($B$2, resultados!$A$1:$ZZ$1, 0))</f>
        <v/>
      </c>
      <c r="C171">
        <f>INDEX(resultados!$A$2:$ZZ$1797, 165, MATCH($B$3, resultados!$A$1:$ZZ$1, 0))</f>
        <v/>
      </c>
    </row>
    <row r="172">
      <c r="A172">
        <f>INDEX(resultados!$A$2:$ZZ$1797, 166, MATCH($B$1, resultados!$A$1:$ZZ$1, 0))</f>
        <v/>
      </c>
      <c r="B172">
        <f>INDEX(resultados!$A$2:$ZZ$1797, 166, MATCH($B$2, resultados!$A$1:$ZZ$1, 0))</f>
        <v/>
      </c>
      <c r="C172">
        <f>INDEX(resultados!$A$2:$ZZ$1797, 166, MATCH($B$3, resultados!$A$1:$ZZ$1, 0))</f>
        <v/>
      </c>
    </row>
    <row r="173">
      <c r="A173">
        <f>INDEX(resultados!$A$2:$ZZ$1797, 167, MATCH($B$1, resultados!$A$1:$ZZ$1, 0))</f>
        <v/>
      </c>
      <c r="B173">
        <f>INDEX(resultados!$A$2:$ZZ$1797, 167, MATCH($B$2, resultados!$A$1:$ZZ$1, 0))</f>
        <v/>
      </c>
      <c r="C173">
        <f>INDEX(resultados!$A$2:$ZZ$1797, 167, MATCH($B$3, resultados!$A$1:$ZZ$1, 0))</f>
        <v/>
      </c>
    </row>
    <row r="174">
      <c r="A174">
        <f>INDEX(resultados!$A$2:$ZZ$1797, 168, MATCH($B$1, resultados!$A$1:$ZZ$1, 0))</f>
        <v/>
      </c>
      <c r="B174">
        <f>INDEX(resultados!$A$2:$ZZ$1797, 168, MATCH($B$2, resultados!$A$1:$ZZ$1, 0))</f>
        <v/>
      </c>
      <c r="C174">
        <f>INDEX(resultados!$A$2:$ZZ$1797, 168, MATCH($B$3, resultados!$A$1:$ZZ$1, 0))</f>
        <v/>
      </c>
    </row>
    <row r="175">
      <c r="A175">
        <f>INDEX(resultados!$A$2:$ZZ$1797, 169, MATCH($B$1, resultados!$A$1:$ZZ$1, 0))</f>
        <v/>
      </c>
      <c r="B175">
        <f>INDEX(resultados!$A$2:$ZZ$1797, 169, MATCH($B$2, resultados!$A$1:$ZZ$1, 0))</f>
        <v/>
      </c>
      <c r="C175">
        <f>INDEX(resultados!$A$2:$ZZ$1797, 169, MATCH($B$3, resultados!$A$1:$ZZ$1, 0))</f>
        <v/>
      </c>
    </row>
    <row r="176">
      <c r="A176">
        <f>INDEX(resultados!$A$2:$ZZ$1797, 170, MATCH($B$1, resultados!$A$1:$ZZ$1, 0))</f>
        <v/>
      </c>
      <c r="B176">
        <f>INDEX(resultados!$A$2:$ZZ$1797, 170, MATCH($B$2, resultados!$A$1:$ZZ$1, 0))</f>
        <v/>
      </c>
      <c r="C176">
        <f>INDEX(resultados!$A$2:$ZZ$1797, 170, MATCH($B$3, resultados!$A$1:$ZZ$1, 0))</f>
        <v/>
      </c>
    </row>
    <row r="177">
      <c r="A177">
        <f>INDEX(resultados!$A$2:$ZZ$1797, 171, MATCH($B$1, resultados!$A$1:$ZZ$1, 0))</f>
        <v/>
      </c>
      <c r="B177">
        <f>INDEX(resultados!$A$2:$ZZ$1797, 171, MATCH($B$2, resultados!$A$1:$ZZ$1, 0))</f>
        <v/>
      </c>
      <c r="C177">
        <f>INDEX(resultados!$A$2:$ZZ$1797, 171, MATCH($B$3, resultados!$A$1:$ZZ$1, 0))</f>
        <v/>
      </c>
    </row>
    <row r="178">
      <c r="A178">
        <f>INDEX(resultados!$A$2:$ZZ$1797, 172, MATCH($B$1, resultados!$A$1:$ZZ$1, 0))</f>
        <v/>
      </c>
      <c r="B178">
        <f>INDEX(resultados!$A$2:$ZZ$1797, 172, MATCH($B$2, resultados!$A$1:$ZZ$1, 0))</f>
        <v/>
      </c>
      <c r="C178">
        <f>INDEX(resultados!$A$2:$ZZ$1797, 172, MATCH($B$3, resultados!$A$1:$ZZ$1, 0))</f>
        <v/>
      </c>
    </row>
    <row r="179">
      <c r="A179">
        <f>INDEX(resultados!$A$2:$ZZ$1797, 173, MATCH($B$1, resultados!$A$1:$ZZ$1, 0))</f>
        <v/>
      </c>
      <c r="B179">
        <f>INDEX(resultados!$A$2:$ZZ$1797, 173, MATCH($B$2, resultados!$A$1:$ZZ$1, 0))</f>
        <v/>
      </c>
      <c r="C179">
        <f>INDEX(resultados!$A$2:$ZZ$1797, 173, MATCH($B$3, resultados!$A$1:$ZZ$1, 0))</f>
        <v/>
      </c>
    </row>
    <row r="180">
      <c r="A180">
        <f>INDEX(resultados!$A$2:$ZZ$1797, 174, MATCH($B$1, resultados!$A$1:$ZZ$1, 0))</f>
        <v/>
      </c>
      <c r="B180">
        <f>INDEX(resultados!$A$2:$ZZ$1797, 174, MATCH($B$2, resultados!$A$1:$ZZ$1, 0))</f>
        <v/>
      </c>
      <c r="C180">
        <f>INDEX(resultados!$A$2:$ZZ$1797, 174, MATCH($B$3, resultados!$A$1:$ZZ$1, 0))</f>
        <v/>
      </c>
    </row>
    <row r="181">
      <c r="A181">
        <f>INDEX(resultados!$A$2:$ZZ$1797, 175, MATCH($B$1, resultados!$A$1:$ZZ$1, 0))</f>
        <v/>
      </c>
      <c r="B181">
        <f>INDEX(resultados!$A$2:$ZZ$1797, 175, MATCH($B$2, resultados!$A$1:$ZZ$1, 0))</f>
        <v/>
      </c>
      <c r="C181">
        <f>INDEX(resultados!$A$2:$ZZ$1797, 175, MATCH($B$3, resultados!$A$1:$ZZ$1, 0))</f>
        <v/>
      </c>
    </row>
    <row r="182">
      <c r="A182">
        <f>INDEX(resultados!$A$2:$ZZ$1797, 176, MATCH($B$1, resultados!$A$1:$ZZ$1, 0))</f>
        <v/>
      </c>
      <c r="B182">
        <f>INDEX(resultados!$A$2:$ZZ$1797, 176, MATCH($B$2, resultados!$A$1:$ZZ$1, 0))</f>
        <v/>
      </c>
      <c r="C182">
        <f>INDEX(resultados!$A$2:$ZZ$1797, 176, MATCH($B$3, resultados!$A$1:$ZZ$1, 0))</f>
        <v/>
      </c>
    </row>
    <row r="183">
      <c r="A183">
        <f>INDEX(resultados!$A$2:$ZZ$1797, 177, MATCH($B$1, resultados!$A$1:$ZZ$1, 0))</f>
        <v/>
      </c>
      <c r="B183">
        <f>INDEX(resultados!$A$2:$ZZ$1797, 177, MATCH($B$2, resultados!$A$1:$ZZ$1, 0))</f>
        <v/>
      </c>
      <c r="C183">
        <f>INDEX(resultados!$A$2:$ZZ$1797, 177, MATCH($B$3, resultados!$A$1:$ZZ$1, 0))</f>
        <v/>
      </c>
    </row>
    <row r="184">
      <c r="A184">
        <f>INDEX(resultados!$A$2:$ZZ$1797, 178, MATCH($B$1, resultados!$A$1:$ZZ$1, 0))</f>
        <v/>
      </c>
      <c r="B184">
        <f>INDEX(resultados!$A$2:$ZZ$1797, 178, MATCH($B$2, resultados!$A$1:$ZZ$1, 0))</f>
        <v/>
      </c>
      <c r="C184">
        <f>INDEX(resultados!$A$2:$ZZ$1797, 178, MATCH($B$3, resultados!$A$1:$ZZ$1, 0))</f>
        <v/>
      </c>
    </row>
    <row r="185">
      <c r="A185">
        <f>INDEX(resultados!$A$2:$ZZ$1797, 179, MATCH($B$1, resultados!$A$1:$ZZ$1, 0))</f>
        <v/>
      </c>
      <c r="B185">
        <f>INDEX(resultados!$A$2:$ZZ$1797, 179, MATCH($B$2, resultados!$A$1:$ZZ$1, 0))</f>
        <v/>
      </c>
      <c r="C185">
        <f>INDEX(resultados!$A$2:$ZZ$1797, 179, MATCH($B$3, resultados!$A$1:$ZZ$1, 0))</f>
        <v/>
      </c>
    </row>
    <row r="186">
      <c r="A186">
        <f>INDEX(resultados!$A$2:$ZZ$1797, 180, MATCH($B$1, resultados!$A$1:$ZZ$1, 0))</f>
        <v/>
      </c>
      <c r="B186">
        <f>INDEX(resultados!$A$2:$ZZ$1797, 180, MATCH($B$2, resultados!$A$1:$ZZ$1, 0))</f>
        <v/>
      </c>
      <c r="C186">
        <f>INDEX(resultados!$A$2:$ZZ$1797, 180, MATCH($B$3, resultados!$A$1:$ZZ$1, 0))</f>
        <v/>
      </c>
    </row>
    <row r="187">
      <c r="A187">
        <f>INDEX(resultados!$A$2:$ZZ$1797, 181, MATCH($B$1, resultados!$A$1:$ZZ$1, 0))</f>
        <v/>
      </c>
      <c r="B187">
        <f>INDEX(resultados!$A$2:$ZZ$1797, 181, MATCH($B$2, resultados!$A$1:$ZZ$1, 0))</f>
        <v/>
      </c>
      <c r="C187">
        <f>INDEX(resultados!$A$2:$ZZ$1797, 181, MATCH($B$3, resultados!$A$1:$ZZ$1, 0))</f>
        <v/>
      </c>
    </row>
    <row r="188">
      <c r="A188">
        <f>INDEX(resultados!$A$2:$ZZ$1797, 182, MATCH($B$1, resultados!$A$1:$ZZ$1, 0))</f>
        <v/>
      </c>
      <c r="B188">
        <f>INDEX(resultados!$A$2:$ZZ$1797, 182, MATCH($B$2, resultados!$A$1:$ZZ$1, 0))</f>
        <v/>
      </c>
      <c r="C188">
        <f>INDEX(resultados!$A$2:$ZZ$1797, 182, MATCH($B$3, resultados!$A$1:$ZZ$1, 0))</f>
        <v/>
      </c>
    </row>
    <row r="189">
      <c r="A189">
        <f>INDEX(resultados!$A$2:$ZZ$1797, 183, MATCH($B$1, resultados!$A$1:$ZZ$1, 0))</f>
        <v/>
      </c>
      <c r="B189">
        <f>INDEX(resultados!$A$2:$ZZ$1797, 183, MATCH($B$2, resultados!$A$1:$ZZ$1, 0))</f>
        <v/>
      </c>
      <c r="C189">
        <f>INDEX(resultados!$A$2:$ZZ$1797, 183, MATCH($B$3, resultados!$A$1:$ZZ$1, 0))</f>
        <v/>
      </c>
    </row>
    <row r="190">
      <c r="A190">
        <f>INDEX(resultados!$A$2:$ZZ$1797, 184, MATCH($B$1, resultados!$A$1:$ZZ$1, 0))</f>
        <v/>
      </c>
      <c r="B190">
        <f>INDEX(resultados!$A$2:$ZZ$1797, 184, MATCH($B$2, resultados!$A$1:$ZZ$1, 0))</f>
        <v/>
      </c>
      <c r="C190">
        <f>INDEX(resultados!$A$2:$ZZ$1797, 184, MATCH($B$3, resultados!$A$1:$ZZ$1, 0))</f>
        <v/>
      </c>
    </row>
    <row r="191">
      <c r="A191">
        <f>INDEX(resultados!$A$2:$ZZ$1797, 185, MATCH($B$1, resultados!$A$1:$ZZ$1, 0))</f>
        <v/>
      </c>
      <c r="B191">
        <f>INDEX(resultados!$A$2:$ZZ$1797, 185, MATCH($B$2, resultados!$A$1:$ZZ$1, 0))</f>
        <v/>
      </c>
      <c r="C191">
        <f>INDEX(resultados!$A$2:$ZZ$1797, 185, MATCH($B$3, resultados!$A$1:$ZZ$1, 0))</f>
        <v/>
      </c>
    </row>
    <row r="192">
      <c r="A192">
        <f>INDEX(resultados!$A$2:$ZZ$1797, 186, MATCH($B$1, resultados!$A$1:$ZZ$1, 0))</f>
        <v/>
      </c>
      <c r="B192">
        <f>INDEX(resultados!$A$2:$ZZ$1797, 186, MATCH($B$2, resultados!$A$1:$ZZ$1, 0))</f>
        <v/>
      </c>
      <c r="C192">
        <f>INDEX(resultados!$A$2:$ZZ$1797, 186, MATCH($B$3, resultados!$A$1:$ZZ$1, 0))</f>
        <v/>
      </c>
    </row>
    <row r="193">
      <c r="A193">
        <f>INDEX(resultados!$A$2:$ZZ$1797, 187, MATCH($B$1, resultados!$A$1:$ZZ$1, 0))</f>
        <v/>
      </c>
      <c r="B193">
        <f>INDEX(resultados!$A$2:$ZZ$1797, 187, MATCH($B$2, resultados!$A$1:$ZZ$1, 0))</f>
        <v/>
      </c>
      <c r="C193">
        <f>INDEX(resultados!$A$2:$ZZ$1797, 187, MATCH($B$3, resultados!$A$1:$ZZ$1, 0))</f>
        <v/>
      </c>
    </row>
    <row r="194">
      <c r="A194">
        <f>INDEX(resultados!$A$2:$ZZ$1797, 188, MATCH($B$1, resultados!$A$1:$ZZ$1, 0))</f>
        <v/>
      </c>
      <c r="B194">
        <f>INDEX(resultados!$A$2:$ZZ$1797, 188, MATCH($B$2, resultados!$A$1:$ZZ$1, 0))</f>
        <v/>
      </c>
      <c r="C194">
        <f>INDEX(resultados!$A$2:$ZZ$1797, 188, MATCH($B$3, resultados!$A$1:$ZZ$1, 0))</f>
        <v/>
      </c>
    </row>
    <row r="195">
      <c r="A195">
        <f>INDEX(resultados!$A$2:$ZZ$1797, 189, MATCH($B$1, resultados!$A$1:$ZZ$1, 0))</f>
        <v/>
      </c>
      <c r="B195">
        <f>INDEX(resultados!$A$2:$ZZ$1797, 189, MATCH($B$2, resultados!$A$1:$ZZ$1, 0))</f>
        <v/>
      </c>
      <c r="C195">
        <f>INDEX(resultados!$A$2:$ZZ$1797, 189, MATCH($B$3, resultados!$A$1:$ZZ$1, 0))</f>
        <v/>
      </c>
    </row>
    <row r="196">
      <c r="A196">
        <f>INDEX(resultados!$A$2:$ZZ$1797, 190, MATCH($B$1, resultados!$A$1:$ZZ$1, 0))</f>
        <v/>
      </c>
      <c r="B196">
        <f>INDEX(resultados!$A$2:$ZZ$1797, 190, MATCH($B$2, resultados!$A$1:$ZZ$1, 0))</f>
        <v/>
      </c>
      <c r="C196">
        <f>INDEX(resultados!$A$2:$ZZ$1797, 190, MATCH($B$3, resultados!$A$1:$ZZ$1, 0))</f>
        <v/>
      </c>
    </row>
    <row r="197">
      <c r="A197">
        <f>INDEX(resultados!$A$2:$ZZ$1797, 191, MATCH($B$1, resultados!$A$1:$ZZ$1, 0))</f>
        <v/>
      </c>
      <c r="B197">
        <f>INDEX(resultados!$A$2:$ZZ$1797, 191, MATCH($B$2, resultados!$A$1:$ZZ$1, 0))</f>
        <v/>
      </c>
      <c r="C197">
        <f>INDEX(resultados!$A$2:$ZZ$1797, 191, MATCH($B$3, resultados!$A$1:$ZZ$1, 0))</f>
        <v/>
      </c>
    </row>
    <row r="198">
      <c r="A198">
        <f>INDEX(resultados!$A$2:$ZZ$1797, 192, MATCH($B$1, resultados!$A$1:$ZZ$1, 0))</f>
        <v/>
      </c>
      <c r="B198">
        <f>INDEX(resultados!$A$2:$ZZ$1797, 192, MATCH($B$2, resultados!$A$1:$ZZ$1, 0))</f>
        <v/>
      </c>
      <c r="C198">
        <f>INDEX(resultados!$A$2:$ZZ$1797, 192, MATCH($B$3, resultados!$A$1:$ZZ$1, 0))</f>
        <v/>
      </c>
    </row>
    <row r="199">
      <c r="A199">
        <f>INDEX(resultados!$A$2:$ZZ$1797, 193, MATCH($B$1, resultados!$A$1:$ZZ$1, 0))</f>
        <v/>
      </c>
      <c r="B199">
        <f>INDEX(resultados!$A$2:$ZZ$1797, 193, MATCH($B$2, resultados!$A$1:$ZZ$1, 0))</f>
        <v/>
      </c>
      <c r="C199">
        <f>INDEX(resultados!$A$2:$ZZ$1797, 193, MATCH($B$3, resultados!$A$1:$ZZ$1, 0))</f>
        <v/>
      </c>
    </row>
    <row r="200">
      <c r="A200">
        <f>INDEX(resultados!$A$2:$ZZ$1797, 194, MATCH($B$1, resultados!$A$1:$ZZ$1, 0))</f>
        <v/>
      </c>
      <c r="B200">
        <f>INDEX(resultados!$A$2:$ZZ$1797, 194, MATCH($B$2, resultados!$A$1:$ZZ$1, 0))</f>
        <v/>
      </c>
      <c r="C200">
        <f>INDEX(resultados!$A$2:$ZZ$1797, 194, MATCH($B$3, resultados!$A$1:$ZZ$1, 0))</f>
        <v/>
      </c>
    </row>
    <row r="201">
      <c r="A201">
        <f>INDEX(resultados!$A$2:$ZZ$1797, 195, MATCH($B$1, resultados!$A$1:$ZZ$1, 0))</f>
        <v/>
      </c>
      <c r="B201">
        <f>INDEX(resultados!$A$2:$ZZ$1797, 195, MATCH($B$2, resultados!$A$1:$ZZ$1, 0))</f>
        <v/>
      </c>
      <c r="C201">
        <f>INDEX(resultados!$A$2:$ZZ$1797, 195, MATCH($B$3, resultados!$A$1:$ZZ$1, 0))</f>
        <v/>
      </c>
    </row>
    <row r="202">
      <c r="A202">
        <f>INDEX(resultados!$A$2:$ZZ$1797, 196, MATCH($B$1, resultados!$A$1:$ZZ$1, 0))</f>
        <v/>
      </c>
      <c r="B202">
        <f>INDEX(resultados!$A$2:$ZZ$1797, 196, MATCH($B$2, resultados!$A$1:$ZZ$1, 0))</f>
        <v/>
      </c>
      <c r="C202">
        <f>INDEX(resultados!$A$2:$ZZ$1797, 196, MATCH($B$3, resultados!$A$1:$ZZ$1, 0))</f>
        <v/>
      </c>
    </row>
    <row r="203">
      <c r="A203">
        <f>INDEX(resultados!$A$2:$ZZ$1797, 197, MATCH($B$1, resultados!$A$1:$ZZ$1, 0))</f>
        <v/>
      </c>
      <c r="B203">
        <f>INDEX(resultados!$A$2:$ZZ$1797, 197, MATCH($B$2, resultados!$A$1:$ZZ$1, 0))</f>
        <v/>
      </c>
      <c r="C203">
        <f>INDEX(resultados!$A$2:$ZZ$1797, 197, MATCH($B$3, resultados!$A$1:$ZZ$1, 0))</f>
        <v/>
      </c>
    </row>
    <row r="204">
      <c r="A204">
        <f>INDEX(resultados!$A$2:$ZZ$1797, 198, MATCH($B$1, resultados!$A$1:$ZZ$1, 0))</f>
        <v/>
      </c>
      <c r="B204">
        <f>INDEX(resultados!$A$2:$ZZ$1797, 198, MATCH($B$2, resultados!$A$1:$ZZ$1, 0))</f>
        <v/>
      </c>
      <c r="C204">
        <f>INDEX(resultados!$A$2:$ZZ$1797, 198, MATCH($B$3, resultados!$A$1:$ZZ$1, 0))</f>
        <v/>
      </c>
    </row>
    <row r="205">
      <c r="A205">
        <f>INDEX(resultados!$A$2:$ZZ$1797, 199, MATCH($B$1, resultados!$A$1:$ZZ$1, 0))</f>
        <v/>
      </c>
      <c r="B205">
        <f>INDEX(resultados!$A$2:$ZZ$1797, 199, MATCH($B$2, resultados!$A$1:$ZZ$1, 0))</f>
        <v/>
      </c>
      <c r="C205">
        <f>INDEX(resultados!$A$2:$ZZ$1797, 199, MATCH($B$3, resultados!$A$1:$ZZ$1, 0))</f>
        <v/>
      </c>
    </row>
    <row r="206">
      <c r="A206">
        <f>INDEX(resultados!$A$2:$ZZ$1797, 200, MATCH($B$1, resultados!$A$1:$ZZ$1, 0))</f>
        <v/>
      </c>
      <c r="B206">
        <f>INDEX(resultados!$A$2:$ZZ$1797, 200, MATCH($B$2, resultados!$A$1:$ZZ$1, 0))</f>
        <v/>
      </c>
      <c r="C206">
        <f>INDEX(resultados!$A$2:$ZZ$1797, 200, MATCH($B$3, resultados!$A$1:$ZZ$1, 0))</f>
        <v/>
      </c>
    </row>
    <row r="207">
      <c r="A207">
        <f>INDEX(resultados!$A$2:$ZZ$1797, 201, MATCH($B$1, resultados!$A$1:$ZZ$1, 0))</f>
        <v/>
      </c>
      <c r="B207">
        <f>INDEX(resultados!$A$2:$ZZ$1797, 201, MATCH($B$2, resultados!$A$1:$ZZ$1, 0))</f>
        <v/>
      </c>
      <c r="C207">
        <f>INDEX(resultados!$A$2:$ZZ$1797, 201, MATCH($B$3, resultados!$A$1:$ZZ$1, 0))</f>
        <v/>
      </c>
    </row>
    <row r="208">
      <c r="A208">
        <f>INDEX(resultados!$A$2:$ZZ$1797, 202, MATCH($B$1, resultados!$A$1:$ZZ$1, 0))</f>
        <v/>
      </c>
      <c r="B208">
        <f>INDEX(resultados!$A$2:$ZZ$1797, 202, MATCH($B$2, resultados!$A$1:$ZZ$1, 0))</f>
        <v/>
      </c>
      <c r="C208">
        <f>INDEX(resultados!$A$2:$ZZ$1797, 202, MATCH($B$3, resultados!$A$1:$ZZ$1, 0))</f>
        <v/>
      </c>
    </row>
    <row r="209">
      <c r="A209">
        <f>INDEX(resultados!$A$2:$ZZ$1797, 203, MATCH($B$1, resultados!$A$1:$ZZ$1, 0))</f>
        <v/>
      </c>
      <c r="B209">
        <f>INDEX(resultados!$A$2:$ZZ$1797, 203, MATCH($B$2, resultados!$A$1:$ZZ$1, 0))</f>
        <v/>
      </c>
      <c r="C209">
        <f>INDEX(resultados!$A$2:$ZZ$1797, 203, MATCH($B$3, resultados!$A$1:$ZZ$1, 0))</f>
        <v/>
      </c>
    </row>
    <row r="210">
      <c r="A210">
        <f>INDEX(resultados!$A$2:$ZZ$1797, 204, MATCH($B$1, resultados!$A$1:$ZZ$1, 0))</f>
        <v/>
      </c>
      <c r="B210">
        <f>INDEX(resultados!$A$2:$ZZ$1797, 204, MATCH($B$2, resultados!$A$1:$ZZ$1, 0))</f>
        <v/>
      </c>
      <c r="C210">
        <f>INDEX(resultados!$A$2:$ZZ$1797, 204, MATCH($B$3, resultados!$A$1:$ZZ$1, 0))</f>
        <v/>
      </c>
    </row>
    <row r="211">
      <c r="A211">
        <f>INDEX(resultados!$A$2:$ZZ$1797, 205, MATCH($B$1, resultados!$A$1:$ZZ$1, 0))</f>
        <v/>
      </c>
      <c r="B211">
        <f>INDEX(resultados!$A$2:$ZZ$1797, 205, MATCH($B$2, resultados!$A$1:$ZZ$1, 0))</f>
        <v/>
      </c>
      <c r="C211">
        <f>INDEX(resultados!$A$2:$ZZ$1797, 205, MATCH($B$3, resultados!$A$1:$ZZ$1, 0))</f>
        <v/>
      </c>
    </row>
    <row r="212">
      <c r="A212">
        <f>INDEX(resultados!$A$2:$ZZ$1797, 206, MATCH($B$1, resultados!$A$1:$ZZ$1, 0))</f>
        <v/>
      </c>
      <c r="B212">
        <f>INDEX(resultados!$A$2:$ZZ$1797, 206, MATCH($B$2, resultados!$A$1:$ZZ$1, 0))</f>
        <v/>
      </c>
      <c r="C212">
        <f>INDEX(resultados!$A$2:$ZZ$1797, 206, MATCH($B$3, resultados!$A$1:$ZZ$1, 0))</f>
        <v/>
      </c>
    </row>
    <row r="213">
      <c r="A213">
        <f>INDEX(resultados!$A$2:$ZZ$1797, 207, MATCH($B$1, resultados!$A$1:$ZZ$1, 0))</f>
        <v/>
      </c>
      <c r="B213">
        <f>INDEX(resultados!$A$2:$ZZ$1797, 207, MATCH($B$2, resultados!$A$1:$ZZ$1, 0))</f>
        <v/>
      </c>
      <c r="C213">
        <f>INDEX(resultados!$A$2:$ZZ$1797, 207, MATCH($B$3, resultados!$A$1:$ZZ$1, 0))</f>
        <v/>
      </c>
    </row>
    <row r="214">
      <c r="A214">
        <f>INDEX(resultados!$A$2:$ZZ$1797, 208, MATCH($B$1, resultados!$A$1:$ZZ$1, 0))</f>
        <v/>
      </c>
      <c r="B214">
        <f>INDEX(resultados!$A$2:$ZZ$1797, 208, MATCH($B$2, resultados!$A$1:$ZZ$1, 0))</f>
        <v/>
      </c>
      <c r="C214">
        <f>INDEX(resultados!$A$2:$ZZ$1797, 208, MATCH($B$3, resultados!$A$1:$ZZ$1, 0))</f>
        <v/>
      </c>
    </row>
    <row r="215">
      <c r="A215">
        <f>INDEX(resultados!$A$2:$ZZ$1797, 209, MATCH($B$1, resultados!$A$1:$ZZ$1, 0))</f>
        <v/>
      </c>
      <c r="B215">
        <f>INDEX(resultados!$A$2:$ZZ$1797, 209, MATCH($B$2, resultados!$A$1:$ZZ$1, 0))</f>
        <v/>
      </c>
      <c r="C215">
        <f>INDEX(resultados!$A$2:$ZZ$1797, 209, MATCH($B$3, resultados!$A$1:$ZZ$1, 0))</f>
        <v/>
      </c>
    </row>
    <row r="216">
      <c r="A216">
        <f>INDEX(resultados!$A$2:$ZZ$1797, 210, MATCH($B$1, resultados!$A$1:$ZZ$1, 0))</f>
        <v/>
      </c>
      <c r="B216">
        <f>INDEX(resultados!$A$2:$ZZ$1797, 210, MATCH($B$2, resultados!$A$1:$ZZ$1, 0))</f>
        <v/>
      </c>
      <c r="C216">
        <f>INDEX(resultados!$A$2:$ZZ$1797, 210, MATCH($B$3, resultados!$A$1:$ZZ$1, 0))</f>
        <v/>
      </c>
    </row>
    <row r="217">
      <c r="A217">
        <f>INDEX(resultados!$A$2:$ZZ$1797, 211, MATCH($B$1, resultados!$A$1:$ZZ$1, 0))</f>
        <v/>
      </c>
      <c r="B217">
        <f>INDEX(resultados!$A$2:$ZZ$1797, 211, MATCH($B$2, resultados!$A$1:$ZZ$1, 0))</f>
        <v/>
      </c>
      <c r="C217">
        <f>INDEX(resultados!$A$2:$ZZ$1797, 211, MATCH($B$3, resultados!$A$1:$ZZ$1, 0))</f>
        <v/>
      </c>
    </row>
    <row r="218">
      <c r="A218">
        <f>INDEX(resultados!$A$2:$ZZ$1797, 212, MATCH($B$1, resultados!$A$1:$ZZ$1, 0))</f>
        <v/>
      </c>
      <c r="B218">
        <f>INDEX(resultados!$A$2:$ZZ$1797, 212, MATCH($B$2, resultados!$A$1:$ZZ$1, 0))</f>
        <v/>
      </c>
      <c r="C218">
        <f>INDEX(resultados!$A$2:$ZZ$1797, 212, MATCH($B$3, resultados!$A$1:$ZZ$1, 0))</f>
        <v/>
      </c>
    </row>
    <row r="219">
      <c r="A219">
        <f>INDEX(resultados!$A$2:$ZZ$1797, 213, MATCH($B$1, resultados!$A$1:$ZZ$1, 0))</f>
        <v/>
      </c>
      <c r="B219">
        <f>INDEX(resultados!$A$2:$ZZ$1797, 213, MATCH($B$2, resultados!$A$1:$ZZ$1, 0))</f>
        <v/>
      </c>
      <c r="C219">
        <f>INDEX(resultados!$A$2:$ZZ$1797, 213, MATCH($B$3, resultados!$A$1:$ZZ$1, 0))</f>
        <v/>
      </c>
    </row>
    <row r="220">
      <c r="A220">
        <f>INDEX(resultados!$A$2:$ZZ$1797, 214, MATCH($B$1, resultados!$A$1:$ZZ$1, 0))</f>
        <v/>
      </c>
      <c r="B220">
        <f>INDEX(resultados!$A$2:$ZZ$1797, 214, MATCH($B$2, resultados!$A$1:$ZZ$1, 0))</f>
        <v/>
      </c>
      <c r="C220">
        <f>INDEX(resultados!$A$2:$ZZ$1797, 214, MATCH($B$3, resultados!$A$1:$ZZ$1, 0))</f>
        <v/>
      </c>
    </row>
    <row r="221">
      <c r="A221">
        <f>INDEX(resultados!$A$2:$ZZ$1797, 215, MATCH($B$1, resultados!$A$1:$ZZ$1, 0))</f>
        <v/>
      </c>
      <c r="B221">
        <f>INDEX(resultados!$A$2:$ZZ$1797, 215, MATCH($B$2, resultados!$A$1:$ZZ$1, 0))</f>
        <v/>
      </c>
      <c r="C221">
        <f>INDEX(resultados!$A$2:$ZZ$1797, 215, MATCH($B$3, resultados!$A$1:$ZZ$1, 0))</f>
        <v/>
      </c>
    </row>
    <row r="222">
      <c r="A222">
        <f>INDEX(resultados!$A$2:$ZZ$1797, 216, MATCH($B$1, resultados!$A$1:$ZZ$1, 0))</f>
        <v/>
      </c>
      <c r="B222">
        <f>INDEX(resultados!$A$2:$ZZ$1797, 216, MATCH($B$2, resultados!$A$1:$ZZ$1, 0))</f>
        <v/>
      </c>
      <c r="C222">
        <f>INDEX(resultados!$A$2:$ZZ$1797, 216, MATCH($B$3, resultados!$A$1:$ZZ$1, 0))</f>
        <v/>
      </c>
    </row>
    <row r="223">
      <c r="A223">
        <f>INDEX(resultados!$A$2:$ZZ$1797, 217, MATCH($B$1, resultados!$A$1:$ZZ$1, 0))</f>
        <v/>
      </c>
      <c r="B223">
        <f>INDEX(resultados!$A$2:$ZZ$1797, 217, MATCH($B$2, resultados!$A$1:$ZZ$1, 0))</f>
        <v/>
      </c>
      <c r="C223">
        <f>INDEX(resultados!$A$2:$ZZ$1797, 217, MATCH($B$3, resultados!$A$1:$ZZ$1, 0))</f>
        <v/>
      </c>
    </row>
    <row r="224">
      <c r="A224">
        <f>INDEX(resultados!$A$2:$ZZ$1797, 218, MATCH($B$1, resultados!$A$1:$ZZ$1, 0))</f>
        <v/>
      </c>
      <c r="B224">
        <f>INDEX(resultados!$A$2:$ZZ$1797, 218, MATCH($B$2, resultados!$A$1:$ZZ$1, 0))</f>
        <v/>
      </c>
      <c r="C224">
        <f>INDEX(resultados!$A$2:$ZZ$1797, 218, MATCH($B$3, resultados!$A$1:$ZZ$1, 0))</f>
        <v/>
      </c>
    </row>
    <row r="225">
      <c r="A225">
        <f>INDEX(resultados!$A$2:$ZZ$1797, 219, MATCH($B$1, resultados!$A$1:$ZZ$1, 0))</f>
        <v/>
      </c>
      <c r="B225">
        <f>INDEX(resultados!$A$2:$ZZ$1797, 219, MATCH($B$2, resultados!$A$1:$ZZ$1, 0))</f>
        <v/>
      </c>
      <c r="C225">
        <f>INDEX(resultados!$A$2:$ZZ$1797, 219, MATCH($B$3, resultados!$A$1:$ZZ$1, 0))</f>
        <v/>
      </c>
    </row>
    <row r="226">
      <c r="A226">
        <f>INDEX(resultados!$A$2:$ZZ$1797, 220, MATCH($B$1, resultados!$A$1:$ZZ$1, 0))</f>
        <v/>
      </c>
      <c r="B226">
        <f>INDEX(resultados!$A$2:$ZZ$1797, 220, MATCH($B$2, resultados!$A$1:$ZZ$1, 0))</f>
        <v/>
      </c>
      <c r="C226">
        <f>INDEX(resultados!$A$2:$ZZ$1797, 220, MATCH($B$3, resultados!$A$1:$ZZ$1, 0))</f>
        <v/>
      </c>
    </row>
    <row r="227">
      <c r="A227">
        <f>INDEX(resultados!$A$2:$ZZ$1797, 221, MATCH($B$1, resultados!$A$1:$ZZ$1, 0))</f>
        <v/>
      </c>
      <c r="B227">
        <f>INDEX(resultados!$A$2:$ZZ$1797, 221, MATCH($B$2, resultados!$A$1:$ZZ$1, 0))</f>
        <v/>
      </c>
      <c r="C227">
        <f>INDEX(resultados!$A$2:$ZZ$1797, 221, MATCH($B$3, resultados!$A$1:$ZZ$1, 0))</f>
        <v/>
      </c>
    </row>
    <row r="228">
      <c r="A228">
        <f>INDEX(resultados!$A$2:$ZZ$1797, 222, MATCH($B$1, resultados!$A$1:$ZZ$1, 0))</f>
        <v/>
      </c>
      <c r="B228">
        <f>INDEX(resultados!$A$2:$ZZ$1797, 222, MATCH($B$2, resultados!$A$1:$ZZ$1, 0))</f>
        <v/>
      </c>
      <c r="C228">
        <f>INDEX(resultados!$A$2:$ZZ$1797, 222, MATCH($B$3, resultados!$A$1:$ZZ$1, 0))</f>
        <v/>
      </c>
    </row>
    <row r="229">
      <c r="A229">
        <f>INDEX(resultados!$A$2:$ZZ$1797, 223, MATCH($B$1, resultados!$A$1:$ZZ$1, 0))</f>
        <v/>
      </c>
      <c r="B229">
        <f>INDEX(resultados!$A$2:$ZZ$1797, 223, MATCH($B$2, resultados!$A$1:$ZZ$1, 0))</f>
        <v/>
      </c>
      <c r="C229">
        <f>INDEX(resultados!$A$2:$ZZ$1797, 223, MATCH($B$3, resultados!$A$1:$ZZ$1, 0))</f>
        <v/>
      </c>
    </row>
    <row r="230">
      <c r="A230">
        <f>INDEX(resultados!$A$2:$ZZ$1797, 224, MATCH($B$1, resultados!$A$1:$ZZ$1, 0))</f>
        <v/>
      </c>
      <c r="B230">
        <f>INDEX(resultados!$A$2:$ZZ$1797, 224, MATCH($B$2, resultados!$A$1:$ZZ$1, 0))</f>
        <v/>
      </c>
      <c r="C230">
        <f>INDEX(resultados!$A$2:$ZZ$1797, 224, MATCH($B$3, resultados!$A$1:$ZZ$1, 0))</f>
        <v/>
      </c>
    </row>
    <row r="231">
      <c r="A231">
        <f>INDEX(resultados!$A$2:$ZZ$1797, 225, MATCH($B$1, resultados!$A$1:$ZZ$1, 0))</f>
        <v/>
      </c>
      <c r="B231">
        <f>INDEX(resultados!$A$2:$ZZ$1797, 225, MATCH($B$2, resultados!$A$1:$ZZ$1, 0))</f>
        <v/>
      </c>
      <c r="C231">
        <f>INDEX(resultados!$A$2:$ZZ$1797, 225, MATCH($B$3, resultados!$A$1:$ZZ$1, 0))</f>
        <v/>
      </c>
    </row>
    <row r="232">
      <c r="A232">
        <f>INDEX(resultados!$A$2:$ZZ$1797, 226, MATCH($B$1, resultados!$A$1:$ZZ$1, 0))</f>
        <v/>
      </c>
      <c r="B232">
        <f>INDEX(resultados!$A$2:$ZZ$1797, 226, MATCH($B$2, resultados!$A$1:$ZZ$1, 0))</f>
        <v/>
      </c>
      <c r="C232">
        <f>INDEX(resultados!$A$2:$ZZ$1797, 226, MATCH($B$3, resultados!$A$1:$ZZ$1, 0))</f>
        <v/>
      </c>
    </row>
    <row r="233">
      <c r="A233">
        <f>INDEX(resultados!$A$2:$ZZ$1797, 227, MATCH($B$1, resultados!$A$1:$ZZ$1, 0))</f>
        <v/>
      </c>
      <c r="B233">
        <f>INDEX(resultados!$A$2:$ZZ$1797, 227, MATCH($B$2, resultados!$A$1:$ZZ$1, 0))</f>
        <v/>
      </c>
      <c r="C233">
        <f>INDEX(resultados!$A$2:$ZZ$1797, 227, MATCH($B$3, resultados!$A$1:$ZZ$1, 0))</f>
        <v/>
      </c>
    </row>
    <row r="234">
      <c r="A234">
        <f>INDEX(resultados!$A$2:$ZZ$1797, 228, MATCH($B$1, resultados!$A$1:$ZZ$1, 0))</f>
        <v/>
      </c>
      <c r="B234">
        <f>INDEX(resultados!$A$2:$ZZ$1797, 228, MATCH($B$2, resultados!$A$1:$ZZ$1, 0))</f>
        <v/>
      </c>
      <c r="C234">
        <f>INDEX(resultados!$A$2:$ZZ$1797, 228, MATCH($B$3, resultados!$A$1:$ZZ$1, 0))</f>
        <v/>
      </c>
    </row>
    <row r="235">
      <c r="A235">
        <f>INDEX(resultados!$A$2:$ZZ$1797, 229, MATCH($B$1, resultados!$A$1:$ZZ$1, 0))</f>
        <v/>
      </c>
      <c r="B235">
        <f>INDEX(resultados!$A$2:$ZZ$1797, 229, MATCH($B$2, resultados!$A$1:$ZZ$1, 0))</f>
        <v/>
      </c>
      <c r="C235">
        <f>INDEX(resultados!$A$2:$ZZ$1797, 229, MATCH($B$3, resultados!$A$1:$ZZ$1, 0))</f>
        <v/>
      </c>
    </row>
    <row r="236">
      <c r="A236">
        <f>INDEX(resultados!$A$2:$ZZ$1797, 230, MATCH($B$1, resultados!$A$1:$ZZ$1, 0))</f>
        <v/>
      </c>
      <c r="B236">
        <f>INDEX(resultados!$A$2:$ZZ$1797, 230, MATCH($B$2, resultados!$A$1:$ZZ$1, 0))</f>
        <v/>
      </c>
      <c r="C236">
        <f>INDEX(resultados!$A$2:$ZZ$1797, 230, MATCH($B$3, resultados!$A$1:$ZZ$1, 0))</f>
        <v/>
      </c>
    </row>
    <row r="237">
      <c r="A237">
        <f>INDEX(resultados!$A$2:$ZZ$1797, 231, MATCH($B$1, resultados!$A$1:$ZZ$1, 0))</f>
        <v/>
      </c>
      <c r="B237">
        <f>INDEX(resultados!$A$2:$ZZ$1797, 231, MATCH($B$2, resultados!$A$1:$ZZ$1, 0))</f>
        <v/>
      </c>
      <c r="C237">
        <f>INDEX(resultados!$A$2:$ZZ$1797, 231, MATCH($B$3, resultados!$A$1:$ZZ$1, 0))</f>
        <v/>
      </c>
    </row>
    <row r="238">
      <c r="A238">
        <f>INDEX(resultados!$A$2:$ZZ$1797, 232, MATCH($B$1, resultados!$A$1:$ZZ$1, 0))</f>
        <v/>
      </c>
      <c r="B238">
        <f>INDEX(resultados!$A$2:$ZZ$1797, 232, MATCH($B$2, resultados!$A$1:$ZZ$1, 0))</f>
        <v/>
      </c>
      <c r="C238">
        <f>INDEX(resultados!$A$2:$ZZ$1797, 232, MATCH($B$3, resultados!$A$1:$ZZ$1, 0))</f>
        <v/>
      </c>
    </row>
    <row r="239">
      <c r="A239">
        <f>INDEX(resultados!$A$2:$ZZ$1797, 233, MATCH($B$1, resultados!$A$1:$ZZ$1, 0))</f>
        <v/>
      </c>
      <c r="B239">
        <f>INDEX(resultados!$A$2:$ZZ$1797, 233, MATCH($B$2, resultados!$A$1:$ZZ$1, 0))</f>
        <v/>
      </c>
      <c r="C239">
        <f>INDEX(resultados!$A$2:$ZZ$1797, 233, MATCH($B$3, resultados!$A$1:$ZZ$1, 0))</f>
        <v/>
      </c>
    </row>
    <row r="240">
      <c r="A240">
        <f>INDEX(resultados!$A$2:$ZZ$1797, 234, MATCH($B$1, resultados!$A$1:$ZZ$1, 0))</f>
        <v/>
      </c>
      <c r="B240">
        <f>INDEX(resultados!$A$2:$ZZ$1797, 234, MATCH($B$2, resultados!$A$1:$ZZ$1, 0))</f>
        <v/>
      </c>
      <c r="C240">
        <f>INDEX(resultados!$A$2:$ZZ$1797, 234, MATCH($B$3, resultados!$A$1:$ZZ$1, 0))</f>
        <v/>
      </c>
    </row>
    <row r="241">
      <c r="A241">
        <f>INDEX(resultados!$A$2:$ZZ$1797, 235, MATCH($B$1, resultados!$A$1:$ZZ$1, 0))</f>
        <v/>
      </c>
      <c r="B241">
        <f>INDEX(resultados!$A$2:$ZZ$1797, 235, MATCH($B$2, resultados!$A$1:$ZZ$1, 0))</f>
        <v/>
      </c>
      <c r="C241">
        <f>INDEX(resultados!$A$2:$ZZ$1797, 235, MATCH($B$3, resultados!$A$1:$ZZ$1, 0))</f>
        <v/>
      </c>
    </row>
    <row r="242">
      <c r="A242">
        <f>INDEX(resultados!$A$2:$ZZ$1797, 236, MATCH($B$1, resultados!$A$1:$ZZ$1, 0))</f>
        <v/>
      </c>
      <c r="B242">
        <f>INDEX(resultados!$A$2:$ZZ$1797, 236, MATCH($B$2, resultados!$A$1:$ZZ$1, 0))</f>
        <v/>
      </c>
      <c r="C242">
        <f>INDEX(resultados!$A$2:$ZZ$1797, 236, MATCH($B$3, resultados!$A$1:$ZZ$1, 0))</f>
        <v/>
      </c>
    </row>
    <row r="243">
      <c r="A243">
        <f>INDEX(resultados!$A$2:$ZZ$1797, 237, MATCH($B$1, resultados!$A$1:$ZZ$1, 0))</f>
        <v/>
      </c>
      <c r="B243">
        <f>INDEX(resultados!$A$2:$ZZ$1797, 237, MATCH($B$2, resultados!$A$1:$ZZ$1, 0))</f>
        <v/>
      </c>
      <c r="C243">
        <f>INDEX(resultados!$A$2:$ZZ$1797, 237, MATCH($B$3, resultados!$A$1:$ZZ$1, 0))</f>
        <v/>
      </c>
    </row>
    <row r="244">
      <c r="A244">
        <f>INDEX(resultados!$A$2:$ZZ$1797, 238, MATCH($B$1, resultados!$A$1:$ZZ$1, 0))</f>
        <v/>
      </c>
      <c r="B244">
        <f>INDEX(resultados!$A$2:$ZZ$1797, 238, MATCH($B$2, resultados!$A$1:$ZZ$1, 0))</f>
        <v/>
      </c>
      <c r="C244">
        <f>INDEX(resultados!$A$2:$ZZ$1797, 238, MATCH($B$3, resultados!$A$1:$ZZ$1, 0))</f>
        <v/>
      </c>
    </row>
    <row r="245">
      <c r="A245">
        <f>INDEX(resultados!$A$2:$ZZ$1797, 239, MATCH($B$1, resultados!$A$1:$ZZ$1, 0))</f>
        <v/>
      </c>
      <c r="B245">
        <f>INDEX(resultados!$A$2:$ZZ$1797, 239, MATCH($B$2, resultados!$A$1:$ZZ$1, 0))</f>
        <v/>
      </c>
      <c r="C245">
        <f>INDEX(resultados!$A$2:$ZZ$1797, 239, MATCH($B$3, resultados!$A$1:$ZZ$1, 0))</f>
        <v/>
      </c>
    </row>
    <row r="246">
      <c r="A246">
        <f>INDEX(resultados!$A$2:$ZZ$1797, 240, MATCH($B$1, resultados!$A$1:$ZZ$1, 0))</f>
        <v/>
      </c>
      <c r="B246">
        <f>INDEX(resultados!$A$2:$ZZ$1797, 240, MATCH($B$2, resultados!$A$1:$ZZ$1, 0))</f>
        <v/>
      </c>
      <c r="C246">
        <f>INDEX(resultados!$A$2:$ZZ$1797, 240, MATCH($B$3, resultados!$A$1:$ZZ$1, 0))</f>
        <v/>
      </c>
    </row>
    <row r="247">
      <c r="A247">
        <f>INDEX(resultados!$A$2:$ZZ$1797, 241, MATCH($B$1, resultados!$A$1:$ZZ$1, 0))</f>
        <v/>
      </c>
      <c r="B247">
        <f>INDEX(resultados!$A$2:$ZZ$1797, 241, MATCH($B$2, resultados!$A$1:$ZZ$1, 0))</f>
        <v/>
      </c>
      <c r="C247">
        <f>INDEX(resultados!$A$2:$ZZ$1797, 241, MATCH($B$3, resultados!$A$1:$ZZ$1, 0))</f>
        <v/>
      </c>
    </row>
    <row r="248">
      <c r="A248">
        <f>INDEX(resultados!$A$2:$ZZ$1797, 242, MATCH($B$1, resultados!$A$1:$ZZ$1, 0))</f>
        <v/>
      </c>
      <c r="B248">
        <f>INDEX(resultados!$A$2:$ZZ$1797, 242, MATCH($B$2, resultados!$A$1:$ZZ$1, 0))</f>
        <v/>
      </c>
      <c r="C248">
        <f>INDEX(resultados!$A$2:$ZZ$1797, 242, MATCH($B$3, resultados!$A$1:$ZZ$1, 0))</f>
        <v/>
      </c>
    </row>
    <row r="249">
      <c r="A249">
        <f>INDEX(resultados!$A$2:$ZZ$1797, 243, MATCH($B$1, resultados!$A$1:$ZZ$1, 0))</f>
        <v/>
      </c>
      <c r="B249">
        <f>INDEX(resultados!$A$2:$ZZ$1797, 243, MATCH($B$2, resultados!$A$1:$ZZ$1, 0))</f>
        <v/>
      </c>
      <c r="C249">
        <f>INDEX(resultados!$A$2:$ZZ$1797, 243, MATCH($B$3, resultados!$A$1:$ZZ$1, 0))</f>
        <v/>
      </c>
    </row>
    <row r="250">
      <c r="A250">
        <f>INDEX(resultados!$A$2:$ZZ$1797, 244, MATCH($B$1, resultados!$A$1:$ZZ$1, 0))</f>
        <v/>
      </c>
      <c r="B250">
        <f>INDEX(resultados!$A$2:$ZZ$1797, 244, MATCH($B$2, resultados!$A$1:$ZZ$1, 0))</f>
        <v/>
      </c>
      <c r="C250">
        <f>INDEX(resultados!$A$2:$ZZ$1797, 244, MATCH($B$3, resultados!$A$1:$ZZ$1, 0))</f>
        <v/>
      </c>
    </row>
    <row r="251">
      <c r="A251">
        <f>INDEX(resultados!$A$2:$ZZ$1797, 245, MATCH($B$1, resultados!$A$1:$ZZ$1, 0))</f>
        <v/>
      </c>
      <c r="B251">
        <f>INDEX(resultados!$A$2:$ZZ$1797, 245, MATCH($B$2, resultados!$A$1:$ZZ$1, 0))</f>
        <v/>
      </c>
      <c r="C251">
        <f>INDEX(resultados!$A$2:$ZZ$1797, 245, MATCH($B$3, resultados!$A$1:$ZZ$1, 0))</f>
        <v/>
      </c>
    </row>
    <row r="252">
      <c r="A252">
        <f>INDEX(resultados!$A$2:$ZZ$1797, 246, MATCH($B$1, resultados!$A$1:$ZZ$1, 0))</f>
        <v/>
      </c>
      <c r="B252">
        <f>INDEX(resultados!$A$2:$ZZ$1797, 246, MATCH($B$2, resultados!$A$1:$ZZ$1, 0))</f>
        <v/>
      </c>
      <c r="C252">
        <f>INDEX(resultados!$A$2:$ZZ$1797, 246, MATCH($B$3, resultados!$A$1:$ZZ$1, 0))</f>
        <v/>
      </c>
    </row>
    <row r="253">
      <c r="A253">
        <f>INDEX(resultados!$A$2:$ZZ$1797, 247, MATCH($B$1, resultados!$A$1:$ZZ$1, 0))</f>
        <v/>
      </c>
      <c r="B253">
        <f>INDEX(resultados!$A$2:$ZZ$1797, 247, MATCH($B$2, resultados!$A$1:$ZZ$1, 0))</f>
        <v/>
      </c>
      <c r="C253">
        <f>INDEX(resultados!$A$2:$ZZ$1797, 247, MATCH($B$3, resultados!$A$1:$ZZ$1, 0))</f>
        <v/>
      </c>
    </row>
    <row r="254">
      <c r="A254">
        <f>INDEX(resultados!$A$2:$ZZ$1797, 248, MATCH($B$1, resultados!$A$1:$ZZ$1, 0))</f>
        <v/>
      </c>
      <c r="B254">
        <f>INDEX(resultados!$A$2:$ZZ$1797, 248, MATCH($B$2, resultados!$A$1:$ZZ$1, 0))</f>
        <v/>
      </c>
      <c r="C254">
        <f>INDEX(resultados!$A$2:$ZZ$1797, 248, MATCH($B$3, resultados!$A$1:$ZZ$1, 0))</f>
        <v/>
      </c>
    </row>
    <row r="255">
      <c r="A255">
        <f>INDEX(resultados!$A$2:$ZZ$1797, 249, MATCH($B$1, resultados!$A$1:$ZZ$1, 0))</f>
        <v/>
      </c>
      <c r="B255">
        <f>INDEX(resultados!$A$2:$ZZ$1797, 249, MATCH($B$2, resultados!$A$1:$ZZ$1, 0))</f>
        <v/>
      </c>
      <c r="C255">
        <f>INDEX(resultados!$A$2:$ZZ$1797, 249, MATCH($B$3, resultados!$A$1:$ZZ$1, 0))</f>
        <v/>
      </c>
    </row>
    <row r="256">
      <c r="A256">
        <f>INDEX(resultados!$A$2:$ZZ$1797, 250, MATCH($B$1, resultados!$A$1:$ZZ$1, 0))</f>
        <v/>
      </c>
      <c r="B256">
        <f>INDEX(resultados!$A$2:$ZZ$1797, 250, MATCH($B$2, resultados!$A$1:$ZZ$1, 0))</f>
        <v/>
      </c>
      <c r="C256">
        <f>INDEX(resultados!$A$2:$ZZ$1797, 250, MATCH($B$3, resultados!$A$1:$ZZ$1, 0))</f>
        <v/>
      </c>
    </row>
    <row r="257">
      <c r="A257">
        <f>INDEX(resultados!$A$2:$ZZ$1797, 251, MATCH($B$1, resultados!$A$1:$ZZ$1, 0))</f>
        <v/>
      </c>
      <c r="B257">
        <f>INDEX(resultados!$A$2:$ZZ$1797, 251, MATCH($B$2, resultados!$A$1:$ZZ$1, 0))</f>
        <v/>
      </c>
      <c r="C257">
        <f>INDEX(resultados!$A$2:$ZZ$1797, 251, MATCH($B$3, resultados!$A$1:$ZZ$1, 0))</f>
        <v/>
      </c>
    </row>
    <row r="258">
      <c r="A258">
        <f>INDEX(resultados!$A$2:$ZZ$1797, 252, MATCH($B$1, resultados!$A$1:$ZZ$1, 0))</f>
        <v/>
      </c>
      <c r="B258">
        <f>INDEX(resultados!$A$2:$ZZ$1797, 252, MATCH($B$2, resultados!$A$1:$ZZ$1, 0))</f>
        <v/>
      </c>
      <c r="C258">
        <f>INDEX(resultados!$A$2:$ZZ$1797, 252, MATCH($B$3, resultados!$A$1:$ZZ$1, 0))</f>
        <v/>
      </c>
    </row>
    <row r="259">
      <c r="A259">
        <f>INDEX(resultados!$A$2:$ZZ$1797, 253, MATCH($B$1, resultados!$A$1:$ZZ$1, 0))</f>
        <v/>
      </c>
      <c r="B259">
        <f>INDEX(resultados!$A$2:$ZZ$1797, 253, MATCH($B$2, resultados!$A$1:$ZZ$1, 0))</f>
        <v/>
      </c>
      <c r="C259">
        <f>INDEX(resultados!$A$2:$ZZ$1797, 253, MATCH($B$3, resultados!$A$1:$ZZ$1, 0))</f>
        <v/>
      </c>
    </row>
    <row r="260">
      <c r="A260">
        <f>INDEX(resultados!$A$2:$ZZ$1797, 254, MATCH($B$1, resultados!$A$1:$ZZ$1, 0))</f>
        <v/>
      </c>
      <c r="B260">
        <f>INDEX(resultados!$A$2:$ZZ$1797, 254, MATCH($B$2, resultados!$A$1:$ZZ$1, 0))</f>
        <v/>
      </c>
      <c r="C260">
        <f>INDEX(resultados!$A$2:$ZZ$1797, 254, MATCH($B$3, resultados!$A$1:$ZZ$1, 0))</f>
        <v/>
      </c>
    </row>
    <row r="261">
      <c r="A261">
        <f>INDEX(resultados!$A$2:$ZZ$1797, 255, MATCH($B$1, resultados!$A$1:$ZZ$1, 0))</f>
        <v/>
      </c>
      <c r="B261">
        <f>INDEX(resultados!$A$2:$ZZ$1797, 255, MATCH($B$2, resultados!$A$1:$ZZ$1, 0))</f>
        <v/>
      </c>
      <c r="C261">
        <f>INDEX(resultados!$A$2:$ZZ$1797, 255, MATCH($B$3, resultados!$A$1:$ZZ$1, 0))</f>
        <v/>
      </c>
    </row>
    <row r="262">
      <c r="A262">
        <f>INDEX(resultados!$A$2:$ZZ$1797, 256, MATCH($B$1, resultados!$A$1:$ZZ$1, 0))</f>
        <v/>
      </c>
      <c r="B262">
        <f>INDEX(resultados!$A$2:$ZZ$1797, 256, MATCH($B$2, resultados!$A$1:$ZZ$1, 0))</f>
        <v/>
      </c>
      <c r="C262">
        <f>INDEX(resultados!$A$2:$ZZ$1797, 256, MATCH($B$3, resultados!$A$1:$ZZ$1, 0))</f>
        <v/>
      </c>
    </row>
    <row r="263">
      <c r="A263">
        <f>INDEX(resultados!$A$2:$ZZ$1797, 257, MATCH($B$1, resultados!$A$1:$ZZ$1, 0))</f>
        <v/>
      </c>
      <c r="B263">
        <f>INDEX(resultados!$A$2:$ZZ$1797, 257, MATCH($B$2, resultados!$A$1:$ZZ$1, 0))</f>
        <v/>
      </c>
      <c r="C263">
        <f>INDEX(resultados!$A$2:$ZZ$1797, 257, MATCH($B$3, resultados!$A$1:$ZZ$1, 0))</f>
        <v/>
      </c>
    </row>
    <row r="264">
      <c r="A264">
        <f>INDEX(resultados!$A$2:$ZZ$1797, 258, MATCH($B$1, resultados!$A$1:$ZZ$1, 0))</f>
        <v/>
      </c>
      <c r="B264">
        <f>INDEX(resultados!$A$2:$ZZ$1797, 258, MATCH($B$2, resultados!$A$1:$ZZ$1, 0))</f>
        <v/>
      </c>
      <c r="C264">
        <f>INDEX(resultados!$A$2:$ZZ$1797, 258, MATCH($B$3, resultados!$A$1:$ZZ$1, 0))</f>
        <v/>
      </c>
    </row>
    <row r="265">
      <c r="A265">
        <f>INDEX(resultados!$A$2:$ZZ$1797, 259, MATCH($B$1, resultados!$A$1:$ZZ$1, 0))</f>
        <v/>
      </c>
      <c r="B265">
        <f>INDEX(resultados!$A$2:$ZZ$1797, 259, MATCH($B$2, resultados!$A$1:$ZZ$1, 0))</f>
        <v/>
      </c>
      <c r="C265">
        <f>INDEX(resultados!$A$2:$ZZ$1797, 259, MATCH($B$3, resultados!$A$1:$ZZ$1, 0))</f>
        <v/>
      </c>
    </row>
    <row r="266">
      <c r="A266">
        <f>INDEX(resultados!$A$2:$ZZ$1797, 260, MATCH($B$1, resultados!$A$1:$ZZ$1, 0))</f>
        <v/>
      </c>
      <c r="B266">
        <f>INDEX(resultados!$A$2:$ZZ$1797, 260, MATCH($B$2, resultados!$A$1:$ZZ$1, 0))</f>
        <v/>
      </c>
      <c r="C266">
        <f>INDEX(resultados!$A$2:$ZZ$1797, 260, MATCH($B$3, resultados!$A$1:$ZZ$1, 0))</f>
        <v/>
      </c>
    </row>
    <row r="267">
      <c r="A267">
        <f>INDEX(resultados!$A$2:$ZZ$1797, 261, MATCH($B$1, resultados!$A$1:$ZZ$1, 0))</f>
        <v/>
      </c>
      <c r="B267">
        <f>INDEX(resultados!$A$2:$ZZ$1797, 261, MATCH($B$2, resultados!$A$1:$ZZ$1, 0))</f>
        <v/>
      </c>
      <c r="C267">
        <f>INDEX(resultados!$A$2:$ZZ$1797, 261, MATCH($B$3, resultados!$A$1:$ZZ$1, 0))</f>
        <v/>
      </c>
    </row>
    <row r="268">
      <c r="A268">
        <f>INDEX(resultados!$A$2:$ZZ$1797, 262, MATCH($B$1, resultados!$A$1:$ZZ$1, 0))</f>
        <v/>
      </c>
      <c r="B268">
        <f>INDEX(resultados!$A$2:$ZZ$1797, 262, MATCH($B$2, resultados!$A$1:$ZZ$1, 0))</f>
        <v/>
      </c>
      <c r="C268">
        <f>INDEX(resultados!$A$2:$ZZ$1797, 262, MATCH($B$3, resultados!$A$1:$ZZ$1, 0))</f>
        <v/>
      </c>
    </row>
    <row r="269">
      <c r="A269">
        <f>INDEX(resultados!$A$2:$ZZ$1797, 263, MATCH($B$1, resultados!$A$1:$ZZ$1, 0))</f>
        <v/>
      </c>
      <c r="B269">
        <f>INDEX(resultados!$A$2:$ZZ$1797, 263, MATCH($B$2, resultados!$A$1:$ZZ$1, 0))</f>
        <v/>
      </c>
      <c r="C269">
        <f>INDEX(resultados!$A$2:$ZZ$1797, 263, MATCH($B$3, resultados!$A$1:$ZZ$1, 0))</f>
        <v/>
      </c>
    </row>
    <row r="270">
      <c r="A270">
        <f>INDEX(resultados!$A$2:$ZZ$1797, 264, MATCH($B$1, resultados!$A$1:$ZZ$1, 0))</f>
        <v/>
      </c>
      <c r="B270">
        <f>INDEX(resultados!$A$2:$ZZ$1797, 264, MATCH($B$2, resultados!$A$1:$ZZ$1, 0))</f>
        <v/>
      </c>
      <c r="C270">
        <f>INDEX(resultados!$A$2:$ZZ$1797, 264, MATCH($B$3, resultados!$A$1:$ZZ$1, 0))</f>
        <v/>
      </c>
    </row>
    <row r="271">
      <c r="A271">
        <f>INDEX(resultados!$A$2:$ZZ$1797, 265, MATCH($B$1, resultados!$A$1:$ZZ$1, 0))</f>
        <v/>
      </c>
      <c r="B271">
        <f>INDEX(resultados!$A$2:$ZZ$1797, 265, MATCH($B$2, resultados!$A$1:$ZZ$1, 0))</f>
        <v/>
      </c>
      <c r="C271">
        <f>INDEX(resultados!$A$2:$ZZ$1797, 265, MATCH($B$3, resultados!$A$1:$ZZ$1, 0))</f>
        <v/>
      </c>
    </row>
    <row r="272">
      <c r="A272">
        <f>INDEX(resultados!$A$2:$ZZ$1797, 266, MATCH($B$1, resultados!$A$1:$ZZ$1, 0))</f>
        <v/>
      </c>
      <c r="B272">
        <f>INDEX(resultados!$A$2:$ZZ$1797, 266, MATCH($B$2, resultados!$A$1:$ZZ$1, 0))</f>
        <v/>
      </c>
      <c r="C272">
        <f>INDEX(resultados!$A$2:$ZZ$1797, 266, MATCH($B$3, resultados!$A$1:$ZZ$1, 0))</f>
        <v/>
      </c>
    </row>
    <row r="273">
      <c r="A273">
        <f>INDEX(resultados!$A$2:$ZZ$1797, 267, MATCH($B$1, resultados!$A$1:$ZZ$1, 0))</f>
        <v/>
      </c>
      <c r="B273">
        <f>INDEX(resultados!$A$2:$ZZ$1797, 267, MATCH($B$2, resultados!$A$1:$ZZ$1, 0))</f>
        <v/>
      </c>
      <c r="C273">
        <f>INDEX(resultados!$A$2:$ZZ$1797, 267, MATCH($B$3, resultados!$A$1:$ZZ$1, 0))</f>
        <v/>
      </c>
    </row>
    <row r="274">
      <c r="A274">
        <f>INDEX(resultados!$A$2:$ZZ$1797, 268, MATCH($B$1, resultados!$A$1:$ZZ$1, 0))</f>
        <v/>
      </c>
      <c r="B274">
        <f>INDEX(resultados!$A$2:$ZZ$1797, 268, MATCH($B$2, resultados!$A$1:$ZZ$1, 0))</f>
        <v/>
      </c>
      <c r="C274">
        <f>INDEX(resultados!$A$2:$ZZ$1797, 268, MATCH($B$3, resultados!$A$1:$ZZ$1, 0))</f>
        <v/>
      </c>
    </row>
    <row r="275">
      <c r="A275">
        <f>INDEX(resultados!$A$2:$ZZ$1797, 269, MATCH($B$1, resultados!$A$1:$ZZ$1, 0))</f>
        <v/>
      </c>
      <c r="B275">
        <f>INDEX(resultados!$A$2:$ZZ$1797, 269, MATCH($B$2, resultados!$A$1:$ZZ$1, 0))</f>
        <v/>
      </c>
      <c r="C275">
        <f>INDEX(resultados!$A$2:$ZZ$1797, 269, MATCH($B$3, resultados!$A$1:$ZZ$1, 0))</f>
        <v/>
      </c>
    </row>
    <row r="276">
      <c r="A276">
        <f>INDEX(resultados!$A$2:$ZZ$1797, 270, MATCH($B$1, resultados!$A$1:$ZZ$1, 0))</f>
        <v/>
      </c>
      <c r="B276">
        <f>INDEX(resultados!$A$2:$ZZ$1797, 270, MATCH($B$2, resultados!$A$1:$ZZ$1, 0))</f>
        <v/>
      </c>
      <c r="C276">
        <f>INDEX(resultados!$A$2:$ZZ$1797, 270, MATCH($B$3, resultados!$A$1:$ZZ$1, 0))</f>
        <v/>
      </c>
    </row>
    <row r="277">
      <c r="A277">
        <f>INDEX(resultados!$A$2:$ZZ$1797, 271, MATCH($B$1, resultados!$A$1:$ZZ$1, 0))</f>
        <v/>
      </c>
      <c r="B277">
        <f>INDEX(resultados!$A$2:$ZZ$1797, 271, MATCH($B$2, resultados!$A$1:$ZZ$1, 0))</f>
        <v/>
      </c>
      <c r="C277">
        <f>INDEX(resultados!$A$2:$ZZ$1797, 271, MATCH($B$3, resultados!$A$1:$ZZ$1, 0))</f>
        <v/>
      </c>
    </row>
    <row r="278">
      <c r="A278">
        <f>INDEX(resultados!$A$2:$ZZ$1797, 272, MATCH($B$1, resultados!$A$1:$ZZ$1, 0))</f>
        <v/>
      </c>
      <c r="B278">
        <f>INDEX(resultados!$A$2:$ZZ$1797, 272, MATCH($B$2, resultados!$A$1:$ZZ$1, 0))</f>
        <v/>
      </c>
      <c r="C278">
        <f>INDEX(resultados!$A$2:$ZZ$1797, 272, MATCH($B$3, resultados!$A$1:$ZZ$1, 0))</f>
        <v/>
      </c>
    </row>
    <row r="279">
      <c r="A279">
        <f>INDEX(resultados!$A$2:$ZZ$1797, 273, MATCH($B$1, resultados!$A$1:$ZZ$1, 0))</f>
        <v/>
      </c>
      <c r="B279">
        <f>INDEX(resultados!$A$2:$ZZ$1797, 273, MATCH($B$2, resultados!$A$1:$ZZ$1, 0))</f>
        <v/>
      </c>
      <c r="C279">
        <f>INDEX(resultados!$A$2:$ZZ$1797, 273, MATCH($B$3, resultados!$A$1:$ZZ$1, 0))</f>
        <v/>
      </c>
    </row>
    <row r="280">
      <c r="A280">
        <f>INDEX(resultados!$A$2:$ZZ$1797, 274, MATCH($B$1, resultados!$A$1:$ZZ$1, 0))</f>
        <v/>
      </c>
      <c r="B280">
        <f>INDEX(resultados!$A$2:$ZZ$1797, 274, MATCH($B$2, resultados!$A$1:$ZZ$1, 0))</f>
        <v/>
      </c>
      <c r="C280">
        <f>INDEX(resultados!$A$2:$ZZ$1797, 274, MATCH($B$3, resultados!$A$1:$ZZ$1, 0))</f>
        <v/>
      </c>
    </row>
    <row r="281">
      <c r="A281">
        <f>INDEX(resultados!$A$2:$ZZ$1797, 275, MATCH($B$1, resultados!$A$1:$ZZ$1, 0))</f>
        <v/>
      </c>
      <c r="B281">
        <f>INDEX(resultados!$A$2:$ZZ$1797, 275, MATCH($B$2, resultados!$A$1:$ZZ$1, 0))</f>
        <v/>
      </c>
      <c r="C281">
        <f>INDEX(resultados!$A$2:$ZZ$1797, 275, MATCH($B$3, resultados!$A$1:$ZZ$1, 0))</f>
        <v/>
      </c>
    </row>
    <row r="282">
      <c r="A282">
        <f>INDEX(resultados!$A$2:$ZZ$1797, 276, MATCH($B$1, resultados!$A$1:$ZZ$1, 0))</f>
        <v/>
      </c>
      <c r="B282">
        <f>INDEX(resultados!$A$2:$ZZ$1797, 276, MATCH($B$2, resultados!$A$1:$ZZ$1, 0))</f>
        <v/>
      </c>
      <c r="C282">
        <f>INDEX(resultados!$A$2:$ZZ$1797, 276, MATCH($B$3, resultados!$A$1:$ZZ$1, 0))</f>
        <v/>
      </c>
    </row>
    <row r="283">
      <c r="A283">
        <f>INDEX(resultados!$A$2:$ZZ$1797, 277, MATCH($B$1, resultados!$A$1:$ZZ$1, 0))</f>
        <v/>
      </c>
      <c r="B283">
        <f>INDEX(resultados!$A$2:$ZZ$1797, 277, MATCH($B$2, resultados!$A$1:$ZZ$1, 0))</f>
        <v/>
      </c>
      <c r="C283">
        <f>INDEX(resultados!$A$2:$ZZ$1797, 277, MATCH($B$3, resultados!$A$1:$ZZ$1, 0))</f>
        <v/>
      </c>
    </row>
    <row r="284">
      <c r="A284">
        <f>INDEX(resultados!$A$2:$ZZ$1797, 278, MATCH($B$1, resultados!$A$1:$ZZ$1, 0))</f>
        <v/>
      </c>
      <c r="B284">
        <f>INDEX(resultados!$A$2:$ZZ$1797, 278, MATCH($B$2, resultados!$A$1:$ZZ$1, 0))</f>
        <v/>
      </c>
      <c r="C284">
        <f>INDEX(resultados!$A$2:$ZZ$1797, 278, MATCH($B$3, resultados!$A$1:$ZZ$1, 0))</f>
        <v/>
      </c>
    </row>
    <row r="285">
      <c r="A285">
        <f>INDEX(resultados!$A$2:$ZZ$1797, 279, MATCH($B$1, resultados!$A$1:$ZZ$1, 0))</f>
        <v/>
      </c>
      <c r="B285">
        <f>INDEX(resultados!$A$2:$ZZ$1797, 279, MATCH($B$2, resultados!$A$1:$ZZ$1, 0))</f>
        <v/>
      </c>
      <c r="C285">
        <f>INDEX(resultados!$A$2:$ZZ$1797, 279, MATCH($B$3, resultados!$A$1:$ZZ$1, 0))</f>
        <v/>
      </c>
    </row>
    <row r="286">
      <c r="A286">
        <f>INDEX(resultados!$A$2:$ZZ$1797, 280, MATCH($B$1, resultados!$A$1:$ZZ$1, 0))</f>
        <v/>
      </c>
      <c r="B286">
        <f>INDEX(resultados!$A$2:$ZZ$1797, 280, MATCH($B$2, resultados!$A$1:$ZZ$1, 0))</f>
        <v/>
      </c>
      <c r="C286">
        <f>INDEX(resultados!$A$2:$ZZ$1797, 280, MATCH($B$3, resultados!$A$1:$ZZ$1, 0))</f>
        <v/>
      </c>
    </row>
    <row r="287">
      <c r="A287">
        <f>INDEX(resultados!$A$2:$ZZ$1797, 281, MATCH($B$1, resultados!$A$1:$ZZ$1, 0))</f>
        <v/>
      </c>
      <c r="B287">
        <f>INDEX(resultados!$A$2:$ZZ$1797, 281, MATCH($B$2, resultados!$A$1:$ZZ$1, 0))</f>
        <v/>
      </c>
      <c r="C287">
        <f>INDEX(resultados!$A$2:$ZZ$1797, 281, MATCH($B$3, resultados!$A$1:$ZZ$1, 0))</f>
        <v/>
      </c>
    </row>
    <row r="288">
      <c r="A288">
        <f>INDEX(resultados!$A$2:$ZZ$1797, 282, MATCH($B$1, resultados!$A$1:$ZZ$1, 0))</f>
        <v/>
      </c>
      <c r="B288">
        <f>INDEX(resultados!$A$2:$ZZ$1797, 282, MATCH($B$2, resultados!$A$1:$ZZ$1, 0))</f>
        <v/>
      </c>
      <c r="C288">
        <f>INDEX(resultados!$A$2:$ZZ$1797, 282, MATCH($B$3, resultados!$A$1:$ZZ$1, 0))</f>
        <v/>
      </c>
    </row>
    <row r="289">
      <c r="A289">
        <f>INDEX(resultados!$A$2:$ZZ$1797, 283, MATCH($B$1, resultados!$A$1:$ZZ$1, 0))</f>
        <v/>
      </c>
      <c r="B289">
        <f>INDEX(resultados!$A$2:$ZZ$1797, 283, MATCH($B$2, resultados!$A$1:$ZZ$1, 0))</f>
        <v/>
      </c>
      <c r="C289">
        <f>INDEX(resultados!$A$2:$ZZ$1797, 283, MATCH($B$3, resultados!$A$1:$ZZ$1, 0))</f>
        <v/>
      </c>
    </row>
    <row r="290">
      <c r="A290">
        <f>INDEX(resultados!$A$2:$ZZ$1797, 284, MATCH($B$1, resultados!$A$1:$ZZ$1, 0))</f>
        <v/>
      </c>
      <c r="B290">
        <f>INDEX(resultados!$A$2:$ZZ$1797, 284, MATCH($B$2, resultados!$A$1:$ZZ$1, 0))</f>
        <v/>
      </c>
      <c r="C290">
        <f>INDEX(resultados!$A$2:$ZZ$1797, 284, MATCH($B$3, resultados!$A$1:$ZZ$1, 0))</f>
        <v/>
      </c>
    </row>
    <row r="291">
      <c r="A291">
        <f>INDEX(resultados!$A$2:$ZZ$1797, 285, MATCH($B$1, resultados!$A$1:$ZZ$1, 0))</f>
        <v/>
      </c>
      <c r="B291">
        <f>INDEX(resultados!$A$2:$ZZ$1797, 285, MATCH($B$2, resultados!$A$1:$ZZ$1, 0))</f>
        <v/>
      </c>
      <c r="C291">
        <f>INDEX(resultados!$A$2:$ZZ$1797, 285, MATCH($B$3, resultados!$A$1:$ZZ$1, 0))</f>
        <v/>
      </c>
    </row>
    <row r="292">
      <c r="A292">
        <f>INDEX(resultados!$A$2:$ZZ$1797, 286, MATCH($B$1, resultados!$A$1:$ZZ$1, 0))</f>
        <v/>
      </c>
      <c r="B292">
        <f>INDEX(resultados!$A$2:$ZZ$1797, 286, MATCH($B$2, resultados!$A$1:$ZZ$1, 0))</f>
        <v/>
      </c>
      <c r="C292">
        <f>INDEX(resultados!$A$2:$ZZ$1797, 286, MATCH($B$3, resultados!$A$1:$ZZ$1, 0))</f>
        <v/>
      </c>
    </row>
    <row r="293">
      <c r="A293">
        <f>INDEX(resultados!$A$2:$ZZ$1797, 287, MATCH($B$1, resultados!$A$1:$ZZ$1, 0))</f>
        <v/>
      </c>
      <c r="B293">
        <f>INDEX(resultados!$A$2:$ZZ$1797, 287, MATCH($B$2, resultados!$A$1:$ZZ$1, 0))</f>
        <v/>
      </c>
      <c r="C293">
        <f>INDEX(resultados!$A$2:$ZZ$1797, 287, MATCH($B$3, resultados!$A$1:$ZZ$1, 0))</f>
        <v/>
      </c>
    </row>
    <row r="294">
      <c r="A294">
        <f>INDEX(resultados!$A$2:$ZZ$1797, 288, MATCH($B$1, resultados!$A$1:$ZZ$1, 0))</f>
        <v/>
      </c>
      <c r="B294">
        <f>INDEX(resultados!$A$2:$ZZ$1797, 288, MATCH($B$2, resultados!$A$1:$ZZ$1, 0))</f>
        <v/>
      </c>
      <c r="C294">
        <f>INDEX(resultados!$A$2:$ZZ$1797, 288, MATCH($B$3, resultados!$A$1:$ZZ$1, 0))</f>
        <v/>
      </c>
    </row>
    <row r="295">
      <c r="A295">
        <f>INDEX(resultados!$A$2:$ZZ$1797, 289, MATCH($B$1, resultados!$A$1:$ZZ$1, 0))</f>
        <v/>
      </c>
      <c r="B295">
        <f>INDEX(resultados!$A$2:$ZZ$1797, 289, MATCH($B$2, resultados!$A$1:$ZZ$1, 0))</f>
        <v/>
      </c>
      <c r="C295">
        <f>INDEX(resultados!$A$2:$ZZ$1797, 289, MATCH($B$3, resultados!$A$1:$ZZ$1, 0))</f>
        <v/>
      </c>
    </row>
    <row r="296">
      <c r="A296">
        <f>INDEX(resultados!$A$2:$ZZ$1797, 290, MATCH($B$1, resultados!$A$1:$ZZ$1, 0))</f>
        <v/>
      </c>
      <c r="B296">
        <f>INDEX(resultados!$A$2:$ZZ$1797, 290, MATCH($B$2, resultados!$A$1:$ZZ$1, 0))</f>
        <v/>
      </c>
      <c r="C296">
        <f>INDEX(resultados!$A$2:$ZZ$1797, 290, MATCH($B$3, resultados!$A$1:$ZZ$1, 0))</f>
        <v/>
      </c>
    </row>
    <row r="297">
      <c r="A297">
        <f>INDEX(resultados!$A$2:$ZZ$1797, 291, MATCH($B$1, resultados!$A$1:$ZZ$1, 0))</f>
        <v/>
      </c>
      <c r="B297">
        <f>INDEX(resultados!$A$2:$ZZ$1797, 291, MATCH($B$2, resultados!$A$1:$ZZ$1, 0))</f>
        <v/>
      </c>
      <c r="C297">
        <f>INDEX(resultados!$A$2:$ZZ$1797, 291, MATCH($B$3, resultados!$A$1:$ZZ$1, 0))</f>
        <v/>
      </c>
    </row>
    <row r="298">
      <c r="A298">
        <f>INDEX(resultados!$A$2:$ZZ$1797, 292, MATCH($B$1, resultados!$A$1:$ZZ$1, 0))</f>
        <v/>
      </c>
      <c r="B298">
        <f>INDEX(resultados!$A$2:$ZZ$1797, 292, MATCH($B$2, resultados!$A$1:$ZZ$1, 0))</f>
        <v/>
      </c>
      <c r="C298">
        <f>INDEX(resultados!$A$2:$ZZ$1797, 292, MATCH($B$3, resultados!$A$1:$ZZ$1, 0))</f>
        <v/>
      </c>
    </row>
    <row r="299">
      <c r="A299">
        <f>INDEX(resultados!$A$2:$ZZ$1797, 293, MATCH($B$1, resultados!$A$1:$ZZ$1, 0))</f>
        <v/>
      </c>
      <c r="B299">
        <f>INDEX(resultados!$A$2:$ZZ$1797, 293, MATCH($B$2, resultados!$A$1:$ZZ$1, 0))</f>
        <v/>
      </c>
      <c r="C299">
        <f>INDEX(resultados!$A$2:$ZZ$1797, 293, MATCH($B$3, resultados!$A$1:$ZZ$1, 0))</f>
        <v/>
      </c>
    </row>
    <row r="300">
      <c r="A300">
        <f>INDEX(resultados!$A$2:$ZZ$1797, 294, MATCH($B$1, resultados!$A$1:$ZZ$1, 0))</f>
        <v/>
      </c>
      <c r="B300">
        <f>INDEX(resultados!$A$2:$ZZ$1797, 294, MATCH($B$2, resultados!$A$1:$ZZ$1, 0))</f>
        <v/>
      </c>
      <c r="C300">
        <f>INDEX(resultados!$A$2:$ZZ$1797, 294, MATCH($B$3, resultados!$A$1:$ZZ$1, 0))</f>
        <v/>
      </c>
    </row>
    <row r="301">
      <c r="A301">
        <f>INDEX(resultados!$A$2:$ZZ$1797, 295, MATCH($B$1, resultados!$A$1:$ZZ$1, 0))</f>
        <v/>
      </c>
      <c r="B301">
        <f>INDEX(resultados!$A$2:$ZZ$1797, 295, MATCH($B$2, resultados!$A$1:$ZZ$1, 0))</f>
        <v/>
      </c>
      <c r="C301">
        <f>INDEX(resultados!$A$2:$ZZ$1797, 295, MATCH($B$3, resultados!$A$1:$ZZ$1, 0))</f>
        <v/>
      </c>
    </row>
    <row r="302">
      <c r="A302">
        <f>INDEX(resultados!$A$2:$ZZ$1797, 296, MATCH($B$1, resultados!$A$1:$ZZ$1, 0))</f>
        <v/>
      </c>
      <c r="B302">
        <f>INDEX(resultados!$A$2:$ZZ$1797, 296, MATCH($B$2, resultados!$A$1:$ZZ$1, 0))</f>
        <v/>
      </c>
      <c r="C302">
        <f>INDEX(resultados!$A$2:$ZZ$1797, 296, MATCH($B$3, resultados!$A$1:$ZZ$1, 0))</f>
        <v/>
      </c>
    </row>
    <row r="303">
      <c r="A303">
        <f>INDEX(resultados!$A$2:$ZZ$1797, 297, MATCH($B$1, resultados!$A$1:$ZZ$1, 0))</f>
        <v/>
      </c>
      <c r="B303">
        <f>INDEX(resultados!$A$2:$ZZ$1797, 297, MATCH($B$2, resultados!$A$1:$ZZ$1, 0))</f>
        <v/>
      </c>
      <c r="C303">
        <f>INDEX(resultados!$A$2:$ZZ$1797, 297, MATCH($B$3, resultados!$A$1:$ZZ$1, 0))</f>
        <v/>
      </c>
    </row>
    <row r="304">
      <c r="A304">
        <f>INDEX(resultados!$A$2:$ZZ$1797, 298, MATCH($B$1, resultados!$A$1:$ZZ$1, 0))</f>
        <v/>
      </c>
      <c r="B304">
        <f>INDEX(resultados!$A$2:$ZZ$1797, 298, MATCH($B$2, resultados!$A$1:$ZZ$1, 0))</f>
        <v/>
      </c>
      <c r="C304">
        <f>INDEX(resultados!$A$2:$ZZ$1797, 298, MATCH($B$3, resultados!$A$1:$ZZ$1, 0))</f>
        <v/>
      </c>
    </row>
    <row r="305">
      <c r="A305">
        <f>INDEX(resultados!$A$2:$ZZ$1797, 299, MATCH($B$1, resultados!$A$1:$ZZ$1, 0))</f>
        <v/>
      </c>
      <c r="B305">
        <f>INDEX(resultados!$A$2:$ZZ$1797, 299, MATCH($B$2, resultados!$A$1:$ZZ$1, 0))</f>
        <v/>
      </c>
      <c r="C305">
        <f>INDEX(resultados!$A$2:$ZZ$1797, 299, MATCH($B$3, resultados!$A$1:$ZZ$1, 0))</f>
        <v/>
      </c>
    </row>
    <row r="306">
      <c r="A306">
        <f>INDEX(resultados!$A$2:$ZZ$1797, 300, MATCH($B$1, resultados!$A$1:$ZZ$1, 0))</f>
        <v/>
      </c>
      <c r="B306">
        <f>INDEX(resultados!$A$2:$ZZ$1797, 300, MATCH($B$2, resultados!$A$1:$ZZ$1, 0))</f>
        <v/>
      </c>
      <c r="C306">
        <f>INDEX(resultados!$A$2:$ZZ$1797, 300, MATCH($B$3, resultados!$A$1:$ZZ$1, 0))</f>
        <v/>
      </c>
    </row>
    <row r="307">
      <c r="A307">
        <f>INDEX(resultados!$A$2:$ZZ$1797, 301, MATCH($B$1, resultados!$A$1:$ZZ$1, 0))</f>
        <v/>
      </c>
      <c r="B307">
        <f>INDEX(resultados!$A$2:$ZZ$1797, 301, MATCH($B$2, resultados!$A$1:$ZZ$1, 0))</f>
        <v/>
      </c>
      <c r="C307">
        <f>INDEX(resultados!$A$2:$ZZ$1797, 301, MATCH($B$3, resultados!$A$1:$ZZ$1, 0))</f>
        <v/>
      </c>
    </row>
    <row r="308">
      <c r="A308">
        <f>INDEX(resultados!$A$2:$ZZ$1797, 302, MATCH($B$1, resultados!$A$1:$ZZ$1, 0))</f>
        <v/>
      </c>
      <c r="B308">
        <f>INDEX(resultados!$A$2:$ZZ$1797, 302, MATCH($B$2, resultados!$A$1:$ZZ$1, 0))</f>
        <v/>
      </c>
      <c r="C308">
        <f>INDEX(resultados!$A$2:$ZZ$1797, 302, MATCH($B$3, resultados!$A$1:$ZZ$1, 0))</f>
        <v/>
      </c>
    </row>
    <row r="309">
      <c r="A309">
        <f>INDEX(resultados!$A$2:$ZZ$1797, 303, MATCH($B$1, resultados!$A$1:$ZZ$1, 0))</f>
        <v/>
      </c>
      <c r="B309">
        <f>INDEX(resultados!$A$2:$ZZ$1797, 303, MATCH($B$2, resultados!$A$1:$ZZ$1, 0))</f>
        <v/>
      </c>
      <c r="C309">
        <f>INDEX(resultados!$A$2:$ZZ$1797, 303, MATCH($B$3, resultados!$A$1:$ZZ$1, 0))</f>
        <v/>
      </c>
    </row>
    <row r="310">
      <c r="A310">
        <f>INDEX(resultados!$A$2:$ZZ$1797, 304, MATCH($B$1, resultados!$A$1:$ZZ$1, 0))</f>
        <v/>
      </c>
      <c r="B310">
        <f>INDEX(resultados!$A$2:$ZZ$1797, 304, MATCH($B$2, resultados!$A$1:$ZZ$1, 0))</f>
        <v/>
      </c>
      <c r="C310">
        <f>INDEX(resultados!$A$2:$ZZ$1797, 304, MATCH($B$3, resultados!$A$1:$ZZ$1, 0))</f>
        <v/>
      </c>
    </row>
    <row r="311">
      <c r="A311">
        <f>INDEX(resultados!$A$2:$ZZ$1797, 305, MATCH($B$1, resultados!$A$1:$ZZ$1, 0))</f>
        <v/>
      </c>
      <c r="B311">
        <f>INDEX(resultados!$A$2:$ZZ$1797, 305, MATCH($B$2, resultados!$A$1:$ZZ$1, 0))</f>
        <v/>
      </c>
      <c r="C311">
        <f>INDEX(resultados!$A$2:$ZZ$1797, 305, MATCH($B$3, resultados!$A$1:$ZZ$1, 0))</f>
        <v/>
      </c>
    </row>
    <row r="312">
      <c r="A312">
        <f>INDEX(resultados!$A$2:$ZZ$1797, 306, MATCH($B$1, resultados!$A$1:$ZZ$1, 0))</f>
        <v/>
      </c>
      <c r="B312">
        <f>INDEX(resultados!$A$2:$ZZ$1797, 306, MATCH($B$2, resultados!$A$1:$ZZ$1, 0))</f>
        <v/>
      </c>
      <c r="C312">
        <f>INDEX(resultados!$A$2:$ZZ$1797, 306, MATCH($B$3, resultados!$A$1:$ZZ$1, 0))</f>
        <v/>
      </c>
    </row>
    <row r="313">
      <c r="A313">
        <f>INDEX(resultados!$A$2:$ZZ$1797, 307, MATCH($B$1, resultados!$A$1:$ZZ$1, 0))</f>
        <v/>
      </c>
      <c r="B313">
        <f>INDEX(resultados!$A$2:$ZZ$1797, 307, MATCH($B$2, resultados!$A$1:$ZZ$1, 0))</f>
        <v/>
      </c>
      <c r="C313">
        <f>INDEX(resultados!$A$2:$ZZ$1797, 307, MATCH($B$3, resultados!$A$1:$ZZ$1, 0))</f>
        <v/>
      </c>
    </row>
    <row r="314">
      <c r="A314">
        <f>INDEX(resultados!$A$2:$ZZ$1797, 308, MATCH($B$1, resultados!$A$1:$ZZ$1, 0))</f>
        <v/>
      </c>
      <c r="B314">
        <f>INDEX(resultados!$A$2:$ZZ$1797, 308, MATCH($B$2, resultados!$A$1:$ZZ$1, 0))</f>
        <v/>
      </c>
      <c r="C314">
        <f>INDEX(resultados!$A$2:$ZZ$1797, 308, MATCH($B$3, resultados!$A$1:$ZZ$1, 0))</f>
        <v/>
      </c>
    </row>
    <row r="315">
      <c r="A315">
        <f>INDEX(resultados!$A$2:$ZZ$1797, 309, MATCH($B$1, resultados!$A$1:$ZZ$1, 0))</f>
        <v/>
      </c>
      <c r="B315">
        <f>INDEX(resultados!$A$2:$ZZ$1797, 309, MATCH($B$2, resultados!$A$1:$ZZ$1, 0))</f>
        <v/>
      </c>
      <c r="C315">
        <f>INDEX(resultados!$A$2:$ZZ$1797, 309, MATCH($B$3, resultados!$A$1:$ZZ$1, 0))</f>
        <v/>
      </c>
    </row>
    <row r="316">
      <c r="A316">
        <f>INDEX(resultados!$A$2:$ZZ$1797, 310, MATCH($B$1, resultados!$A$1:$ZZ$1, 0))</f>
        <v/>
      </c>
      <c r="B316">
        <f>INDEX(resultados!$A$2:$ZZ$1797, 310, MATCH($B$2, resultados!$A$1:$ZZ$1, 0))</f>
        <v/>
      </c>
      <c r="C316">
        <f>INDEX(resultados!$A$2:$ZZ$1797, 310, MATCH($B$3, resultados!$A$1:$ZZ$1, 0))</f>
        <v/>
      </c>
    </row>
    <row r="317">
      <c r="A317">
        <f>INDEX(resultados!$A$2:$ZZ$1797, 311, MATCH($B$1, resultados!$A$1:$ZZ$1, 0))</f>
        <v/>
      </c>
      <c r="B317">
        <f>INDEX(resultados!$A$2:$ZZ$1797, 311, MATCH($B$2, resultados!$A$1:$ZZ$1, 0))</f>
        <v/>
      </c>
      <c r="C317">
        <f>INDEX(resultados!$A$2:$ZZ$1797, 311, MATCH($B$3, resultados!$A$1:$ZZ$1, 0))</f>
        <v/>
      </c>
    </row>
    <row r="318">
      <c r="A318">
        <f>INDEX(resultados!$A$2:$ZZ$1797, 312, MATCH($B$1, resultados!$A$1:$ZZ$1, 0))</f>
        <v/>
      </c>
      <c r="B318">
        <f>INDEX(resultados!$A$2:$ZZ$1797, 312, MATCH($B$2, resultados!$A$1:$ZZ$1, 0))</f>
        <v/>
      </c>
      <c r="C318">
        <f>INDEX(resultados!$A$2:$ZZ$1797, 312, MATCH($B$3, resultados!$A$1:$ZZ$1, 0))</f>
        <v/>
      </c>
    </row>
    <row r="319">
      <c r="A319">
        <f>INDEX(resultados!$A$2:$ZZ$1797, 313, MATCH($B$1, resultados!$A$1:$ZZ$1, 0))</f>
        <v/>
      </c>
      <c r="B319">
        <f>INDEX(resultados!$A$2:$ZZ$1797, 313, MATCH($B$2, resultados!$A$1:$ZZ$1, 0))</f>
        <v/>
      </c>
      <c r="C319">
        <f>INDEX(resultados!$A$2:$ZZ$1797, 313, MATCH($B$3, resultados!$A$1:$ZZ$1, 0))</f>
        <v/>
      </c>
    </row>
    <row r="320">
      <c r="A320">
        <f>INDEX(resultados!$A$2:$ZZ$1797, 314, MATCH($B$1, resultados!$A$1:$ZZ$1, 0))</f>
        <v/>
      </c>
      <c r="B320">
        <f>INDEX(resultados!$A$2:$ZZ$1797, 314, MATCH($B$2, resultados!$A$1:$ZZ$1, 0))</f>
        <v/>
      </c>
      <c r="C320">
        <f>INDEX(resultados!$A$2:$ZZ$1797, 314, MATCH($B$3, resultados!$A$1:$ZZ$1, 0))</f>
        <v/>
      </c>
    </row>
    <row r="321">
      <c r="A321">
        <f>INDEX(resultados!$A$2:$ZZ$1797, 315, MATCH($B$1, resultados!$A$1:$ZZ$1, 0))</f>
        <v/>
      </c>
      <c r="B321">
        <f>INDEX(resultados!$A$2:$ZZ$1797, 315, MATCH($B$2, resultados!$A$1:$ZZ$1, 0))</f>
        <v/>
      </c>
      <c r="C321">
        <f>INDEX(resultados!$A$2:$ZZ$1797, 315, MATCH($B$3, resultados!$A$1:$ZZ$1, 0))</f>
        <v/>
      </c>
    </row>
    <row r="322">
      <c r="A322">
        <f>INDEX(resultados!$A$2:$ZZ$1797, 316, MATCH($B$1, resultados!$A$1:$ZZ$1, 0))</f>
        <v/>
      </c>
      <c r="B322">
        <f>INDEX(resultados!$A$2:$ZZ$1797, 316, MATCH($B$2, resultados!$A$1:$ZZ$1, 0))</f>
        <v/>
      </c>
      <c r="C322">
        <f>INDEX(resultados!$A$2:$ZZ$1797, 316, MATCH($B$3, resultados!$A$1:$ZZ$1, 0))</f>
        <v/>
      </c>
    </row>
    <row r="323">
      <c r="A323">
        <f>INDEX(resultados!$A$2:$ZZ$1797, 317, MATCH($B$1, resultados!$A$1:$ZZ$1, 0))</f>
        <v/>
      </c>
      <c r="B323">
        <f>INDEX(resultados!$A$2:$ZZ$1797, 317, MATCH($B$2, resultados!$A$1:$ZZ$1, 0))</f>
        <v/>
      </c>
      <c r="C323">
        <f>INDEX(resultados!$A$2:$ZZ$1797, 317, MATCH($B$3, resultados!$A$1:$ZZ$1, 0))</f>
        <v/>
      </c>
    </row>
    <row r="324">
      <c r="A324">
        <f>INDEX(resultados!$A$2:$ZZ$1797, 318, MATCH($B$1, resultados!$A$1:$ZZ$1, 0))</f>
        <v/>
      </c>
      <c r="B324">
        <f>INDEX(resultados!$A$2:$ZZ$1797, 318, MATCH($B$2, resultados!$A$1:$ZZ$1, 0))</f>
        <v/>
      </c>
      <c r="C324">
        <f>INDEX(resultados!$A$2:$ZZ$1797, 318, MATCH($B$3, resultados!$A$1:$ZZ$1, 0))</f>
        <v/>
      </c>
    </row>
    <row r="325">
      <c r="A325">
        <f>INDEX(resultados!$A$2:$ZZ$1797, 319, MATCH($B$1, resultados!$A$1:$ZZ$1, 0))</f>
        <v/>
      </c>
      <c r="B325">
        <f>INDEX(resultados!$A$2:$ZZ$1797, 319, MATCH($B$2, resultados!$A$1:$ZZ$1, 0))</f>
        <v/>
      </c>
      <c r="C325">
        <f>INDEX(resultados!$A$2:$ZZ$1797, 319, MATCH($B$3, resultados!$A$1:$ZZ$1, 0))</f>
        <v/>
      </c>
    </row>
    <row r="326">
      <c r="A326">
        <f>INDEX(resultados!$A$2:$ZZ$1797, 320, MATCH($B$1, resultados!$A$1:$ZZ$1, 0))</f>
        <v/>
      </c>
      <c r="B326">
        <f>INDEX(resultados!$A$2:$ZZ$1797, 320, MATCH($B$2, resultados!$A$1:$ZZ$1, 0))</f>
        <v/>
      </c>
      <c r="C326">
        <f>INDEX(resultados!$A$2:$ZZ$1797, 320, MATCH($B$3, resultados!$A$1:$ZZ$1, 0))</f>
        <v/>
      </c>
    </row>
    <row r="327">
      <c r="A327">
        <f>INDEX(resultados!$A$2:$ZZ$1797, 321, MATCH($B$1, resultados!$A$1:$ZZ$1, 0))</f>
        <v/>
      </c>
      <c r="B327">
        <f>INDEX(resultados!$A$2:$ZZ$1797, 321, MATCH($B$2, resultados!$A$1:$ZZ$1, 0))</f>
        <v/>
      </c>
      <c r="C327">
        <f>INDEX(resultados!$A$2:$ZZ$1797, 321, MATCH($B$3, resultados!$A$1:$ZZ$1, 0))</f>
        <v/>
      </c>
    </row>
    <row r="328">
      <c r="A328">
        <f>INDEX(resultados!$A$2:$ZZ$1797, 322, MATCH($B$1, resultados!$A$1:$ZZ$1, 0))</f>
        <v/>
      </c>
      <c r="B328">
        <f>INDEX(resultados!$A$2:$ZZ$1797, 322, MATCH($B$2, resultados!$A$1:$ZZ$1, 0))</f>
        <v/>
      </c>
      <c r="C328">
        <f>INDEX(resultados!$A$2:$ZZ$1797, 322, MATCH($B$3, resultados!$A$1:$ZZ$1, 0))</f>
        <v/>
      </c>
    </row>
    <row r="329">
      <c r="A329">
        <f>INDEX(resultados!$A$2:$ZZ$1797, 323, MATCH($B$1, resultados!$A$1:$ZZ$1, 0))</f>
        <v/>
      </c>
      <c r="B329">
        <f>INDEX(resultados!$A$2:$ZZ$1797, 323, MATCH($B$2, resultados!$A$1:$ZZ$1, 0))</f>
        <v/>
      </c>
      <c r="C329">
        <f>INDEX(resultados!$A$2:$ZZ$1797, 323, MATCH($B$3, resultados!$A$1:$ZZ$1, 0))</f>
        <v/>
      </c>
    </row>
    <row r="330">
      <c r="A330">
        <f>INDEX(resultados!$A$2:$ZZ$1797, 324, MATCH($B$1, resultados!$A$1:$ZZ$1, 0))</f>
        <v/>
      </c>
      <c r="B330">
        <f>INDEX(resultados!$A$2:$ZZ$1797, 324, MATCH($B$2, resultados!$A$1:$ZZ$1, 0))</f>
        <v/>
      </c>
      <c r="C330">
        <f>INDEX(resultados!$A$2:$ZZ$1797, 324, MATCH($B$3, resultados!$A$1:$ZZ$1, 0))</f>
        <v/>
      </c>
    </row>
    <row r="331">
      <c r="A331">
        <f>INDEX(resultados!$A$2:$ZZ$1797, 325, MATCH($B$1, resultados!$A$1:$ZZ$1, 0))</f>
        <v/>
      </c>
      <c r="B331">
        <f>INDEX(resultados!$A$2:$ZZ$1797, 325, MATCH($B$2, resultados!$A$1:$ZZ$1, 0))</f>
        <v/>
      </c>
      <c r="C331">
        <f>INDEX(resultados!$A$2:$ZZ$1797, 325, MATCH($B$3, resultados!$A$1:$ZZ$1, 0))</f>
        <v/>
      </c>
    </row>
    <row r="332">
      <c r="A332">
        <f>INDEX(resultados!$A$2:$ZZ$1797, 326, MATCH($B$1, resultados!$A$1:$ZZ$1, 0))</f>
        <v/>
      </c>
      <c r="B332">
        <f>INDEX(resultados!$A$2:$ZZ$1797, 326, MATCH($B$2, resultados!$A$1:$ZZ$1, 0))</f>
        <v/>
      </c>
      <c r="C332">
        <f>INDEX(resultados!$A$2:$ZZ$1797, 326, MATCH($B$3, resultados!$A$1:$ZZ$1, 0))</f>
        <v/>
      </c>
    </row>
    <row r="333">
      <c r="A333">
        <f>INDEX(resultados!$A$2:$ZZ$1797, 327, MATCH($B$1, resultados!$A$1:$ZZ$1, 0))</f>
        <v/>
      </c>
      <c r="B333">
        <f>INDEX(resultados!$A$2:$ZZ$1797, 327, MATCH($B$2, resultados!$A$1:$ZZ$1, 0))</f>
        <v/>
      </c>
      <c r="C333">
        <f>INDEX(resultados!$A$2:$ZZ$1797, 327, MATCH($B$3, resultados!$A$1:$ZZ$1, 0))</f>
        <v/>
      </c>
    </row>
    <row r="334">
      <c r="A334">
        <f>INDEX(resultados!$A$2:$ZZ$1797, 328, MATCH($B$1, resultados!$A$1:$ZZ$1, 0))</f>
        <v/>
      </c>
      <c r="B334">
        <f>INDEX(resultados!$A$2:$ZZ$1797, 328, MATCH($B$2, resultados!$A$1:$ZZ$1, 0))</f>
        <v/>
      </c>
      <c r="C334">
        <f>INDEX(resultados!$A$2:$ZZ$1797, 328, MATCH($B$3, resultados!$A$1:$ZZ$1, 0))</f>
        <v/>
      </c>
    </row>
    <row r="335">
      <c r="A335">
        <f>INDEX(resultados!$A$2:$ZZ$1797, 329, MATCH($B$1, resultados!$A$1:$ZZ$1, 0))</f>
        <v/>
      </c>
      <c r="B335">
        <f>INDEX(resultados!$A$2:$ZZ$1797, 329, MATCH($B$2, resultados!$A$1:$ZZ$1, 0))</f>
        <v/>
      </c>
      <c r="C335">
        <f>INDEX(resultados!$A$2:$ZZ$1797, 329, MATCH($B$3, resultados!$A$1:$ZZ$1, 0))</f>
        <v/>
      </c>
    </row>
    <row r="336">
      <c r="A336">
        <f>INDEX(resultados!$A$2:$ZZ$1797, 330, MATCH($B$1, resultados!$A$1:$ZZ$1, 0))</f>
        <v/>
      </c>
      <c r="B336">
        <f>INDEX(resultados!$A$2:$ZZ$1797, 330, MATCH($B$2, resultados!$A$1:$ZZ$1, 0))</f>
        <v/>
      </c>
      <c r="C336">
        <f>INDEX(resultados!$A$2:$ZZ$1797, 330, MATCH($B$3, resultados!$A$1:$ZZ$1, 0))</f>
        <v/>
      </c>
    </row>
    <row r="337">
      <c r="A337">
        <f>INDEX(resultados!$A$2:$ZZ$1797, 331, MATCH($B$1, resultados!$A$1:$ZZ$1, 0))</f>
        <v/>
      </c>
      <c r="B337">
        <f>INDEX(resultados!$A$2:$ZZ$1797, 331, MATCH($B$2, resultados!$A$1:$ZZ$1, 0))</f>
        <v/>
      </c>
      <c r="C337">
        <f>INDEX(resultados!$A$2:$ZZ$1797, 331, MATCH($B$3, resultados!$A$1:$ZZ$1, 0))</f>
        <v/>
      </c>
    </row>
    <row r="338">
      <c r="A338">
        <f>INDEX(resultados!$A$2:$ZZ$1797, 332, MATCH($B$1, resultados!$A$1:$ZZ$1, 0))</f>
        <v/>
      </c>
      <c r="B338">
        <f>INDEX(resultados!$A$2:$ZZ$1797, 332, MATCH($B$2, resultados!$A$1:$ZZ$1, 0))</f>
        <v/>
      </c>
      <c r="C338">
        <f>INDEX(resultados!$A$2:$ZZ$1797, 332, MATCH($B$3, resultados!$A$1:$ZZ$1, 0))</f>
        <v/>
      </c>
    </row>
    <row r="339">
      <c r="A339">
        <f>INDEX(resultados!$A$2:$ZZ$1797, 333, MATCH($B$1, resultados!$A$1:$ZZ$1, 0))</f>
        <v/>
      </c>
      <c r="B339">
        <f>INDEX(resultados!$A$2:$ZZ$1797, 333, MATCH($B$2, resultados!$A$1:$ZZ$1, 0))</f>
        <v/>
      </c>
      <c r="C339">
        <f>INDEX(resultados!$A$2:$ZZ$1797, 333, MATCH($B$3, resultados!$A$1:$ZZ$1, 0))</f>
        <v/>
      </c>
    </row>
    <row r="340">
      <c r="A340">
        <f>INDEX(resultados!$A$2:$ZZ$1797, 334, MATCH($B$1, resultados!$A$1:$ZZ$1, 0))</f>
        <v/>
      </c>
      <c r="B340">
        <f>INDEX(resultados!$A$2:$ZZ$1797, 334, MATCH($B$2, resultados!$A$1:$ZZ$1, 0))</f>
        <v/>
      </c>
      <c r="C340">
        <f>INDEX(resultados!$A$2:$ZZ$1797, 334, MATCH($B$3, resultados!$A$1:$ZZ$1, 0))</f>
        <v/>
      </c>
    </row>
    <row r="341">
      <c r="A341">
        <f>INDEX(resultados!$A$2:$ZZ$1797, 335, MATCH($B$1, resultados!$A$1:$ZZ$1, 0))</f>
        <v/>
      </c>
      <c r="B341">
        <f>INDEX(resultados!$A$2:$ZZ$1797, 335, MATCH($B$2, resultados!$A$1:$ZZ$1, 0))</f>
        <v/>
      </c>
      <c r="C341">
        <f>INDEX(resultados!$A$2:$ZZ$1797, 335, MATCH($B$3, resultados!$A$1:$ZZ$1, 0))</f>
        <v/>
      </c>
    </row>
    <row r="342">
      <c r="A342">
        <f>INDEX(resultados!$A$2:$ZZ$1797, 336, MATCH($B$1, resultados!$A$1:$ZZ$1, 0))</f>
        <v/>
      </c>
      <c r="B342">
        <f>INDEX(resultados!$A$2:$ZZ$1797, 336, MATCH($B$2, resultados!$A$1:$ZZ$1, 0))</f>
        <v/>
      </c>
      <c r="C342">
        <f>INDEX(resultados!$A$2:$ZZ$1797, 336, MATCH($B$3, resultados!$A$1:$ZZ$1, 0))</f>
        <v/>
      </c>
    </row>
    <row r="343">
      <c r="A343">
        <f>INDEX(resultados!$A$2:$ZZ$1797, 337, MATCH($B$1, resultados!$A$1:$ZZ$1, 0))</f>
        <v/>
      </c>
      <c r="B343">
        <f>INDEX(resultados!$A$2:$ZZ$1797, 337, MATCH($B$2, resultados!$A$1:$ZZ$1, 0))</f>
        <v/>
      </c>
      <c r="C343">
        <f>INDEX(resultados!$A$2:$ZZ$1797, 337, MATCH($B$3, resultados!$A$1:$ZZ$1, 0))</f>
        <v/>
      </c>
    </row>
    <row r="344">
      <c r="A344">
        <f>INDEX(resultados!$A$2:$ZZ$1797, 338, MATCH($B$1, resultados!$A$1:$ZZ$1, 0))</f>
        <v/>
      </c>
      <c r="B344">
        <f>INDEX(resultados!$A$2:$ZZ$1797, 338, MATCH($B$2, resultados!$A$1:$ZZ$1, 0))</f>
        <v/>
      </c>
      <c r="C344">
        <f>INDEX(resultados!$A$2:$ZZ$1797, 338, MATCH($B$3, resultados!$A$1:$ZZ$1, 0))</f>
        <v/>
      </c>
    </row>
    <row r="345">
      <c r="A345">
        <f>INDEX(resultados!$A$2:$ZZ$1797, 339, MATCH($B$1, resultados!$A$1:$ZZ$1, 0))</f>
        <v/>
      </c>
      <c r="B345">
        <f>INDEX(resultados!$A$2:$ZZ$1797, 339, MATCH($B$2, resultados!$A$1:$ZZ$1, 0))</f>
        <v/>
      </c>
      <c r="C345">
        <f>INDEX(resultados!$A$2:$ZZ$1797, 339, MATCH($B$3, resultados!$A$1:$ZZ$1, 0))</f>
        <v/>
      </c>
    </row>
    <row r="346">
      <c r="A346">
        <f>INDEX(resultados!$A$2:$ZZ$1797, 340, MATCH($B$1, resultados!$A$1:$ZZ$1, 0))</f>
        <v/>
      </c>
      <c r="B346">
        <f>INDEX(resultados!$A$2:$ZZ$1797, 340, MATCH($B$2, resultados!$A$1:$ZZ$1, 0))</f>
        <v/>
      </c>
      <c r="C346">
        <f>INDEX(resultados!$A$2:$ZZ$1797, 340, MATCH($B$3, resultados!$A$1:$ZZ$1, 0))</f>
        <v/>
      </c>
    </row>
    <row r="347">
      <c r="A347">
        <f>INDEX(resultados!$A$2:$ZZ$1797, 341, MATCH($B$1, resultados!$A$1:$ZZ$1, 0))</f>
        <v/>
      </c>
      <c r="B347">
        <f>INDEX(resultados!$A$2:$ZZ$1797, 341, MATCH($B$2, resultados!$A$1:$ZZ$1, 0))</f>
        <v/>
      </c>
      <c r="C347">
        <f>INDEX(resultados!$A$2:$ZZ$1797, 341, MATCH($B$3, resultados!$A$1:$ZZ$1, 0))</f>
        <v/>
      </c>
    </row>
    <row r="348">
      <c r="A348">
        <f>INDEX(resultados!$A$2:$ZZ$1797, 342, MATCH($B$1, resultados!$A$1:$ZZ$1, 0))</f>
        <v/>
      </c>
      <c r="B348">
        <f>INDEX(resultados!$A$2:$ZZ$1797, 342, MATCH($B$2, resultados!$A$1:$ZZ$1, 0))</f>
        <v/>
      </c>
      <c r="C348">
        <f>INDEX(resultados!$A$2:$ZZ$1797, 342, MATCH($B$3, resultados!$A$1:$ZZ$1, 0))</f>
        <v/>
      </c>
    </row>
    <row r="349">
      <c r="A349">
        <f>INDEX(resultados!$A$2:$ZZ$1797, 343, MATCH($B$1, resultados!$A$1:$ZZ$1, 0))</f>
        <v/>
      </c>
      <c r="B349">
        <f>INDEX(resultados!$A$2:$ZZ$1797, 343, MATCH($B$2, resultados!$A$1:$ZZ$1, 0))</f>
        <v/>
      </c>
      <c r="C349">
        <f>INDEX(resultados!$A$2:$ZZ$1797, 343, MATCH($B$3, resultados!$A$1:$ZZ$1, 0))</f>
        <v/>
      </c>
    </row>
    <row r="350">
      <c r="A350">
        <f>INDEX(resultados!$A$2:$ZZ$1797, 344, MATCH($B$1, resultados!$A$1:$ZZ$1, 0))</f>
        <v/>
      </c>
      <c r="B350">
        <f>INDEX(resultados!$A$2:$ZZ$1797, 344, MATCH($B$2, resultados!$A$1:$ZZ$1, 0))</f>
        <v/>
      </c>
      <c r="C350">
        <f>INDEX(resultados!$A$2:$ZZ$1797, 344, MATCH($B$3, resultados!$A$1:$ZZ$1, 0))</f>
        <v/>
      </c>
    </row>
    <row r="351">
      <c r="A351">
        <f>INDEX(resultados!$A$2:$ZZ$1797, 345, MATCH($B$1, resultados!$A$1:$ZZ$1, 0))</f>
        <v/>
      </c>
      <c r="B351">
        <f>INDEX(resultados!$A$2:$ZZ$1797, 345, MATCH($B$2, resultados!$A$1:$ZZ$1, 0))</f>
        <v/>
      </c>
      <c r="C351">
        <f>INDEX(resultados!$A$2:$ZZ$1797, 345, MATCH($B$3, resultados!$A$1:$ZZ$1, 0))</f>
        <v/>
      </c>
    </row>
    <row r="352">
      <c r="A352">
        <f>INDEX(resultados!$A$2:$ZZ$1797, 346, MATCH($B$1, resultados!$A$1:$ZZ$1, 0))</f>
        <v/>
      </c>
      <c r="B352">
        <f>INDEX(resultados!$A$2:$ZZ$1797, 346, MATCH($B$2, resultados!$A$1:$ZZ$1, 0))</f>
        <v/>
      </c>
      <c r="C352">
        <f>INDEX(resultados!$A$2:$ZZ$1797, 346, MATCH($B$3, resultados!$A$1:$ZZ$1, 0))</f>
        <v/>
      </c>
    </row>
    <row r="353">
      <c r="A353">
        <f>INDEX(resultados!$A$2:$ZZ$1797, 347, MATCH($B$1, resultados!$A$1:$ZZ$1, 0))</f>
        <v/>
      </c>
      <c r="B353">
        <f>INDEX(resultados!$A$2:$ZZ$1797, 347, MATCH($B$2, resultados!$A$1:$ZZ$1, 0))</f>
        <v/>
      </c>
      <c r="C353">
        <f>INDEX(resultados!$A$2:$ZZ$1797, 347, MATCH($B$3, resultados!$A$1:$ZZ$1, 0))</f>
        <v/>
      </c>
    </row>
    <row r="354">
      <c r="A354">
        <f>INDEX(resultados!$A$2:$ZZ$1797, 348, MATCH($B$1, resultados!$A$1:$ZZ$1, 0))</f>
        <v/>
      </c>
      <c r="B354">
        <f>INDEX(resultados!$A$2:$ZZ$1797, 348, MATCH($B$2, resultados!$A$1:$ZZ$1, 0))</f>
        <v/>
      </c>
      <c r="C354">
        <f>INDEX(resultados!$A$2:$ZZ$1797, 348, MATCH($B$3, resultados!$A$1:$ZZ$1, 0))</f>
        <v/>
      </c>
    </row>
    <row r="355">
      <c r="A355">
        <f>INDEX(resultados!$A$2:$ZZ$1797, 349, MATCH($B$1, resultados!$A$1:$ZZ$1, 0))</f>
        <v/>
      </c>
      <c r="B355">
        <f>INDEX(resultados!$A$2:$ZZ$1797, 349, MATCH($B$2, resultados!$A$1:$ZZ$1, 0))</f>
        <v/>
      </c>
      <c r="C355">
        <f>INDEX(resultados!$A$2:$ZZ$1797, 349, MATCH($B$3, resultados!$A$1:$ZZ$1, 0))</f>
        <v/>
      </c>
    </row>
    <row r="356">
      <c r="A356">
        <f>INDEX(resultados!$A$2:$ZZ$1797, 350, MATCH($B$1, resultados!$A$1:$ZZ$1, 0))</f>
        <v/>
      </c>
      <c r="B356">
        <f>INDEX(resultados!$A$2:$ZZ$1797, 350, MATCH($B$2, resultados!$A$1:$ZZ$1, 0))</f>
        <v/>
      </c>
      <c r="C356">
        <f>INDEX(resultados!$A$2:$ZZ$1797, 350, MATCH($B$3, resultados!$A$1:$ZZ$1, 0))</f>
        <v/>
      </c>
    </row>
    <row r="357">
      <c r="A357">
        <f>INDEX(resultados!$A$2:$ZZ$1797, 351, MATCH($B$1, resultados!$A$1:$ZZ$1, 0))</f>
        <v/>
      </c>
      <c r="B357">
        <f>INDEX(resultados!$A$2:$ZZ$1797, 351, MATCH($B$2, resultados!$A$1:$ZZ$1, 0))</f>
        <v/>
      </c>
      <c r="C357">
        <f>INDEX(resultados!$A$2:$ZZ$1797, 351, MATCH($B$3, resultados!$A$1:$ZZ$1, 0))</f>
        <v/>
      </c>
    </row>
    <row r="358">
      <c r="A358">
        <f>INDEX(resultados!$A$2:$ZZ$1797, 352, MATCH($B$1, resultados!$A$1:$ZZ$1, 0))</f>
        <v/>
      </c>
      <c r="B358">
        <f>INDEX(resultados!$A$2:$ZZ$1797, 352, MATCH($B$2, resultados!$A$1:$ZZ$1, 0))</f>
        <v/>
      </c>
      <c r="C358">
        <f>INDEX(resultados!$A$2:$ZZ$1797, 352, MATCH($B$3, resultados!$A$1:$ZZ$1, 0))</f>
        <v/>
      </c>
    </row>
    <row r="359">
      <c r="A359">
        <f>INDEX(resultados!$A$2:$ZZ$1797, 353, MATCH($B$1, resultados!$A$1:$ZZ$1, 0))</f>
        <v/>
      </c>
      <c r="B359">
        <f>INDEX(resultados!$A$2:$ZZ$1797, 353, MATCH($B$2, resultados!$A$1:$ZZ$1, 0))</f>
        <v/>
      </c>
      <c r="C359">
        <f>INDEX(resultados!$A$2:$ZZ$1797, 353, MATCH($B$3, resultados!$A$1:$ZZ$1, 0))</f>
        <v/>
      </c>
    </row>
    <row r="360">
      <c r="A360">
        <f>INDEX(resultados!$A$2:$ZZ$1797, 354, MATCH($B$1, resultados!$A$1:$ZZ$1, 0))</f>
        <v/>
      </c>
      <c r="B360">
        <f>INDEX(resultados!$A$2:$ZZ$1797, 354, MATCH($B$2, resultados!$A$1:$ZZ$1, 0))</f>
        <v/>
      </c>
      <c r="C360">
        <f>INDEX(resultados!$A$2:$ZZ$1797, 354, MATCH($B$3, resultados!$A$1:$ZZ$1, 0))</f>
        <v/>
      </c>
    </row>
    <row r="361">
      <c r="A361">
        <f>INDEX(resultados!$A$2:$ZZ$1797, 355, MATCH($B$1, resultados!$A$1:$ZZ$1, 0))</f>
        <v/>
      </c>
      <c r="B361">
        <f>INDEX(resultados!$A$2:$ZZ$1797, 355, MATCH($B$2, resultados!$A$1:$ZZ$1, 0))</f>
        <v/>
      </c>
      <c r="C361">
        <f>INDEX(resultados!$A$2:$ZZ$1797, 355, MATCH($B$3, resultados!$A$1:$ZZ$1, 0))</f>
        <v/>
      </c>
    </row>
    <row r="362">
      <c r="A362">
        <f>INDEX(resultados!$A$2:$ZZ$1797, 356, MATCH($B$1, resultados!$A$1:$ZZ$1, 0))</f>
        <v/>
      </c>
      <c r="B362">
        <f>INDEX(resultados!$A$2:$ZZ$1797, 356, MATCH($B$2, resultados!$A$1:$ZZ$1, 0))</f>
        <v/>
      </c>
      <c r="C362">
        <f>INDEX(resultados!$A$2:$ZZ$1797, 356, MATCH($B$3, resultados!$A$1:$ZZ$1, 0))</f>
        <v/>
      </c>
    </row>
    <row r="363">
      <c r="A363">
        <f>INDEX(resultados!$A$2:$ZZ$1797, 357, MATCH($B$1, resultados!$A$1:$ZZ$1, 0))</f>
        <v/>
      </c>
      <c r="B363">
        <f>INDEX(resultados!$A$2:$ZZ$1797, 357, MATCH($B$2, resultados!$A$1:$ZZ$1, 0))</f>
        <v/>
      </c>
      <c r="C363">
        <f>INDEX(resultados!$A$2:$ZZ$1797, 357, MATCH($B$3, resultados!$A$1:$ZZ$1, 0))</f>
        <v/>
      </c>
    </row>
    <row r="364">
      <c r="A364">
        <f>INDEX(resultados!$A$2:$ZZ$1797, 358, MATCH($B$1, resultados!$A$1:$ZZ$1, 0))</f>
        <v/>
      </c>
      <c r="B364">
        <f>INDEX(resultados!$A$2:$ZZ$1797, 358, MATCH($B$2, resultados!$A$1:$ZZ$1, 0))</f>
        <v/>
      </c>
      <c r="C364">
        <f>INDEX(resultados!$A$2:$ZZ$1797, 358, MATCH($B$3, resultados!$A$1:$ZZ$1, 0))</f>
        <v/>
      </c>
    </row>
    <row r="365">
      <c r="A365">
        <f>INDEX(resultados!$A$2:$ZZ$1797, 359, MATCH($B$1, resultados!$A$1:$ZZ$1, 0))</f>
        <v/>
      </c>
      <c r="B365">
        <f>INDEX(resultados!$A$2:$ZZ$1797, 359, MATCH($B$2, resultados!$A$1:$ZZ$1, 0))</f>
        <v/>
      </c>
      <c r="C365">
        <f>INDEX(resultados!$A$2:$ZZ$1797, 359, MATCH($B$3, resultados!$A$1:$ZZ$1, 0))</f>
        <v/>
      </c>
    </row>
    <row r="366">
      <c r="A366">
        <f>INDEX(resultados!$A$2:$ZZ$1797, 360, MATCH($B$1, resultados!$A$1:$ZZ$1, 0))</f>
        <v/>
      </c>
      <c r="B366">
        <f>INDEX(resultados!$A$2:$ZZ$1797, 360, MATCH($B$2, resultados!$A$1:$ZZ$1, 0))</f>
        <v/>
      </c>
      <c r="C366">
        <f>INDEX(resultados!$A$2:$ZZ$1797, 360, MATCH($B$3, resultados!$A$1:$ZZ$1, 0))</f>
        <v/>
      </c>
    </row>
    <row r="367">
      <c r="A367">
        <f>INDEX(resultados!$A$2:$ZZ$1797, 361, MATCH($B$1, resultados!$A$1:$ZZ$1, 0))</f>
        <v/>
      </c>
      <c r="B367">
        <f>INDEX(resultados!$A$2:$ZZ$1797, 361, MATCH($B$2, resultados!$A$1:$ZZ$1, 0))</f>
        <v/>
      </c>
      <c r="C367">
        <f>INDEX(resultados!$A$2:$ZZ$1797, 361, MATCH($B$3, resultados!$A$1:$ZZ$1, 0))</f>
        <v/>
      </c>
    </row>
    <row r="368">
      <c r="A368">
        <f>INDEX(resultados!$A$2:$ZZ$1797, 362, MATCH($B$1, resultados!$A$1:$ZZ$1, 0))</f>
        <v/>
      </c>
      <c r="B368">
        <f>INDEX(resultados!$A$2:$ZZ$1797, 362, MATCH($B$2, resultados!$A$1:$ZZ$1, 0))</f>
        <v/>
      </c>
      <c r="C368">
        <f>INDEX(resultados!$A$2:$ZZ$1797, 362, MATCH($B$3, resultados!$A$1:$ZZ$1, 0))</f>
        <v/>
      </c>
    </row>
    <row r="369">
      <c r="A369">
        <f>INDEX(resultados!$A$2:$ZZ$1797, 363, MATCH($B$1, resultados!$A$1:$ZZ$1, 0))</f>
        <v/>
      </c>
      <c r="B369">
        <f>INDEX(resultados!$A$2:$ZZ$1797, 363, MATCH($B$2, resultados!$A$1:$ZZ$1, 0))</f>
        <v/>
      </c>
      <c r="C369">
        <f>INDEX(resultados!$A$2:$ZZ$1797, 363, MATCH($B$3, resultados!$A$1:$ZZ$1, 0))</f>
        <v/>
      </c>
    </row>
    <row r="370">
      <c r="A370">
        <f>INDEX(resultados!$A$2:$ZZ$1797, 364, MATCH($B$1, resultados!$A$1:$ZZ$1, 0))</f>
        <v/>
      </c>
      <c r="B370">
        <f>INDEX(resultados!$A$2:$ZZ$1797, 364, MATCH($B$2, resultados!$A$1:$ZZ$1, 0))</f>
        <v/>
      </c>
      <c r="C370">
        <f>INDEX(resultados!$A$2:$ZZ$1797, 364, MATCH($B$3, resultados!$A$1:$ZZ$1, 0))</f>
        <v/>
      </c>
    </row>
    <row r="371">
      <c r="A371">
        <f>INDEX(resultados!$A$2:$ZZ$1797, 365, MATCH($B$1, resultados!$A$1:$ZZ$1, 0))</f>
        <v/>
      </c>
      <c r="B371">
        <f>INDEX(resultados!$A$2:$ZZ$1797, 365, MATCH($B$2, resultados!$A$1:$ZZ$1, 0))</f>
        <v/>
      </c>
      <c r="C371">
        <f>INDEX(resultados!$A$2:$ZZ$1797, 365, MATCH($B$3, resultados!$A$1:$ZZ$1, 0))</f>
        <v/>
      </c>
    </row>
    <row r="372">
      <c r="A372">
        <f>INDEX(resultados!$A$2:$ZZ$1797, 366, MATCH($B$1, resultados!$A$1:$ZZ$1, 0))</f>
        <v/>
      </c>
      <c r="B372">
        <f>INDEX(resultados!$A$2:$ZZ$1797, 366, MATCH($B$2, resultados!$A$1:$ZZ$1, 0))</f>
        <v/>
      </c>
      <c r="C372">
        <f>INDEX(resultados!$A$2:$ZZ$1797, 366, MATCH($B$3, resultados!$A$1:$ZZ$1, 0))</f>
        <v/>
      </c>
    </row>
    <row r="373">
      <c r="A373">
        <f>INDEX(resultados!$A$2:$ZZ$1797, 367, MATCH($B$1, resultados!$A$1:$ZZ$1, 0))</f>
        <v/>
      </c>
      <c r="B373">
        <f>INDEX(resultados!$A$2:$ZZ$1797, 367, MATCH($B$2, resultados!$A$1:$ZZ$1, 0))</f>
        <v/>
      </c>
      <c r="C373">
        <f>INDEX(resultados!$A$2:$ZZ$1797, 367, MATCH($B$3, resultados!$A$1:$ZZ$1, 0))</f>
        <v/>
      </c>
    </row>
    <row r="374">
      <c r="A374">
        <f>INDEX(resultados!$A$2:$ZZ$1797, 368, MATCH($B$1, resultados!$A$1:$ZZ$1, 0))</f>
        <v/>
      </c>
      <c r="B374">
        <f>INDEX(resultados!$A$2:$ZZ$1797, 368, MATCH($B$2, resultados!$A$1:$ZZ$1, 0))</f>
        <v/>
      </c>
      <c r="C374">
        <f>INDEX(resultados!$A$2:$ZZ$1797, 368, MATCH($B$3, resultados!$A$1:$ZZ$1, 0))</f>
        <v/>
      </c>
    </row>
    <row r="375">
      <c r="A375">
        <f>INDEX(resultados!$A$2:$ZZ$1797, 369, MATCH($B$1, resultados!$A$1:$ZZ$1, 0))</f>
        <v/>
      </c>
      <c r="B375">
        <f>INDEX(resultados!$A$2:$ZZ$1797, 369, MATCH($B$2, resultados!$A$1:$ZZ$1, 0))</f>
        <v/>
      </c>
      <c r="C375">
        <f>INDEX(resultados!$A$2:$ZZ$1797, 369, MATCH($B$3, resultados!$A$1:$ZZ$1, 0))</f>
        <v/>
      </c>
    </row>
    <row r="376">
      <c r="A376">
        <f>INDEX(resultados!$A$2:$ZZ$1797, 370, MATCH($B$1, resultados!$A$1:$ZZ$1, 0))</f>
        <v/>
      </c>
      <c r="B376">
        <f>INDEX(resultados!$A$2:$ZZ$1797, 370, MATCH($B$2, resultados!$A$1:$ZZ$1, 0))</f>
        <v/>
      </c>
      <c r="C376">
        <f>INDEX(resultados!$A$2:$ZZ$1797, 370, MATCH($B$3, resultados!$A$1:$ZZ$1, 0))</f>
        <v/>
      </c>
    </row>
    <row r="377">
      <c r="A377">
        <f>INDEX(resultados!$A$2:$ZZ$1797, 371, MATCH($B$1, resultados!$A$1:$ZZ$1, 0))</f>
        <v/>
      </c>
      <c r="B377">
        <f>INDEX(resultados!$A$2:$ZZ$1797, 371, MATCH($B$2, resultados!$A$1:$ZZ$1, 0))</f>
        <v/>
      </c>
      <c r="C377">
        <f>INDEX(resultados!$A$2:$ZZ$1797, 371, MATCH($B$3, resultados!$A$1:$ZZ$1, 0))</f>
        <v/>
      </c>
    </row>
    <row r="378">
      <c r="A378">
        <f>INDEX(resultados!$A$2:$ZZ$1797, 372, MATCH($B$1, resultados!$A$1:$ZZ$1, 0))</f>
        <v/>
      </c>
      <c r="B378">
        <f>INDEX(resultados!$A$2:$ZZ$1797, 372, MATCH($B$2, resultados!$A$1:$ZZ$1, 0))</f>
        <v/>
      </c>
      <c r="C378">
        <f>INDEX(resultados!$A$2:$ZZ$1797, 372, MATCH($B$3, resultados!$A$1:$ZZ$1, 0))</f>
        <v/>
      </c>
    </row>
    <row r="379">
      <c r="A379">
        <f>INDEX(resultados!$A$2:$ZZ$1797, 373, MATCH($B$1, resultados!$A$1:$ZZ$1, 0))</f>
        <v/>
      </c>
      <c r="B379">
        <f>INDEX(resultados!$A$2:$ZZ$1797, 373, MATCH($B$2, resultados!$A$1:$ZZ$1, 0))</f>
        <v/>
      </c>
      <c r="C379">
        <f>INDEX(resultados!$A$2:$ZZ$1797, 373, MATCH($B$3, resultados!$A$1:$ZZ$1, 0))</f>
        <v/>
      </c>
    </row>
    <row r="380">
      <c r="A380">
        <f>INDEX(resultados!$A$2:$ZZ$1797, 374, MATCH($B$1, resultados!$A$1:$ZZ$1, 0))</f>
        <v/>
      </c>
      <c r="B380">
        <f>INDEX(resultados!$A$2:$ZZ$1797, 374, MATCH($B$2, resultados!$A$1:$ZZ$1, 0))</f>
        <v/>
      </c>
      <c r="C380">
        <f>INDEX(resultados!$A$2:$ZZ$1797, 374, MATCH($B$3, resultados!$A$1:$ZZ$1, 0))</f>
        <v/>
      </c>
    </row>
    <row r="381">
      <c r="A381">
        <f>INDEX(resultados!$A$2:$ZZ$1797, 375, MATCH($B$1, resultados!$A$1:$ZZ$1, 0))</f>
        <v/>
      </c>
      <c r="B381">
        <f>INDEX(resultados!$A$2:$ZZ$1797, 375, MATCH($B$2, resultados!$A$1:$ZZ$1, 0))</f>
        <v/>
      </c>
      <c r="C381">
        <f>INDEX(resultados!$A$2:$ZZ$1797, 375, MATCH($B$3, resultados!$A$1:$ZZ$1, 0))</f>
        <v/>
      </c>
    </row>
    <row r="382">
      <c r="A382">
        <f>INDEX(resultados!$A$2:$ZZ$1797, 376, MATCH($B$1, resultados!$A$1:$ZZ$1, 0))</f>
        <v/>
      </c>
      <c r="B382">
        <f>INDEX(resultados!$A$2:$ZZ$1797, 376, MATCH($B$2, resultados!$A$1:$ZZ$1, 0))</f>
        <v/>
      </c>
      <c r="C382">
        <f>INDEX(resultados!$A$2:$ZZ$1797, 376, MATCH($B$3, resultados!$A$1:$ZZ$1, 0))</f>
        <v/>
      </c>
    </row>
    <row r="383">
      <c r="A383">
        <f>INDEX(resultados!$A$2:$ZZ$1797, 377, MATCH($B$1, resultados!$A$1:$ZZ$1, 0))</f>
        <v/>
      </c>
      <c r="B383">
        <f>INDEX(resultados!$A$2:$ZZ$1797, 377, MATCH($B$2, resultados!$A$1:$ZZ$1, 0))</f>
        <v/>
      </c>
      <c r="C383">
        <f>INDEX(resultados!$A$2:$ZZ$1797, 377, MATCH($B$3, resultados!$A$1:$ZZ$1, 0))</f>
        <v/>
      </c>
    </row>
    <row r="384">
      <c r="A384">
        <f>INDEX(resultados!$A$2:$ZZ$1797, 378, MATCH($B$1, resultados!$A$1:$ZZ$1, 0))</f>
        <v/>
      </c>
      <c r="B384">
        <f>INDEX(resultados!$A$2:$ZZ$1797, 378, MATCH($B$2, resultados!$A$1:$ZZ$1, 0))</f>
        <v/>
      </c>
      <c r="C384">
        <f>INDEX(resultados!$A$2:$ZZ$1797, 378, MATCH($B$3, resultados!$A$1:$ZZ$1, 0))</f>
        <v/>
      </c>
    </row>
    <row r="385">
      <c r="A385">
        <f>INDEX(resultados!$A$2:$ZZ$1797, 379, MATCH($B$1, resultados!$A$1:$ZZ$1, 0))</f>
        <v/>
      </c>
      <c r="B385">
        <f>INDEX(resultados!$A$2:$ZZ$1797, 379, MATCH($B$2, resultados!$A$1:$ZZ$1, 0))</f>
        <v/>
      </c>
      <c r="C385">
        <f>INDEX(resultados!$A$2:$ZZ$1797, 379, MATCH($B$3, resultados!$A$1:$ZZ$1, 0))</f>
        <v/>
      </c>
    </row>
    <row r="386">
      <c r="A386">
        <f>INDEX(resultados!$A$2:$ZZ$1797, 380, MATCH($B$1, resultados!$A$1:$ZZ$1, 0))</f>
        <v/>
      </c>
      <c r="B386">
        <f>INDEX(resultados!$A$2:$ZZ$1797, 380, MATCH($B$2, resultados!$A$1:$ZZ$1, 0))</f>
        <v/>
      </c>
      <c r="C386">
        <f>INDEX(resultados!$A$2:$ZZ$1797, 380, MATCH($B$3, resultados!$A$1:$ZZ$1, 0))</f>
        <v/>
      </c>
    </row>
    <row r="387">
      <c r="A387">
        <f>INDEX(resultados!$A$2:$ZZ$1797, 381, MATCH($B$1, resultados!$A$1:$ZZ$1, 0))</f>
        <v/>
      </c>
      <c r="B387">
        <f>INDEX(resultados!$A$2:$ZZ$1797, 381, MATCH($B$2, resultados!$A$1:$ZZ$1, 0))</f>
        <v/>
      </c>
      <c r="C387">
        <f>INDEX(resultados!$A$2:$ZZ$1797, 381, MATCH($B$3, resultados!$A$1:$ZZ$1, 0))</f>
        <v/>
      </c>
    </row>
    <row r="388">
      <c r="A388">
        <f>INDEX(resultados!$A$2:$ZZ$1797, 382, MATCH($B$1, resultados!$A$1:$ZZ$1, 0))</f>
        <v/>
      </c>
      <c r="B388">
        <f>INDEX(resultados!$A$2:$ZZ$1797, 382, MATCH($B$2, resultados!$A$1:$ZZ$1, 0))</f>
        <v/>
      </c>
      <c r="C388">
        <f>INDEX(resultados!$A$2:$ZZ$1797, 382, MATCH($B$3, resultados!$A$1:$ZZ$1, 0))</f>
        <v/>
      </c>
    </row>
    <row r="389">
      <c r="A389">
        <f>INDEX(resultados!$A$2:$ZZ$1797, 383, MATCH($B$1, resultados!$A$1:$ZZ$1, 0))</f>
        <v/>
      </c>
      <c r="B389">
        <f>INDEX(resultados!$A$2:$ZZ$1797, 383, MATCH($B$2, resultados!$A$1:$ZZ$1, 0))</f>
        <v/>
      </c>
      <c r="C389">
        <f>INDEX(resultados!$A$2:$ZZ$1797, 383, MATCH($B$3, resultados!$A$1:$ZZ$1, 0))</f>
        <v/>
      </c>
    </row>
    <row r="390">
      <c r="A390">
        <f>INDEX(resultados!$A$2:$ZZ$1797, 384, MATCH($B$1, resultados!$A$1:$ZZ$1, 0))</f>
        <v/>
      </c>
      <c r="B390">
        <f>INDEX(resultados!$A$2:$ZZ$1797, 384, MATCH($B$2, resultados!$A$1:$ZZ$1, 0))</f>
        <v/>
      </c>
      <c r="C390">
        <f>INDEX(resultados!$A$2:$ZZ$1797, 384, MATCH($B$3, resultados!$A$1:$ZZ$1, 0))</f>
        <v/>
      </c>
    </row>
    <row r="391">
      <c r="A391">
        <f>INDEX(resultados!$A$2:$ZZ$1797, 385, MATCH($B$1, resultados!$A$1:$ZZ$1, 0))</f>
        <v/>
      </c>
      <c r="B391">
        <f>INDEX(resultados!$A$2:$ZZ$1797, 385, MATCH($B$2, resultados!$A$1:$ZZ$1, 0))</f>
        <v/>
      </c>
      <c r="C391">
        <f>INDEX(resultados!$A$2:$ZZ$1797, 385, MATCH($B$3, resultados!$A$1:$ZZ$1, 0))</f>
        <v/>
      </c>
    </row>
    <row r="392">
      <c r="A392">
        <f>INDEX(resultados!$A$2:$ZZ$1797, 386, MATCH($B$1, resultados!$A$1:$ZZ$1, 0))</f>
        <v/>
      </c>
      <c r="B392">
        <f>INDEX(resultados!$A$2:$ZZ$1797, 386, MATCH($B$2, resultados!$A$1:$ZZ$1, 0))</f>
        <v/>
      </c>
      <c r="C392">
        <f>INDEX(resultados!$A$2:$ZZ$1797, 386, MATCH($B$3, resultados!$A$1:$ZZ$1, 0))</f>
        <v/>
      </c>
    </row>
    <row r="393">
      <c r="A393">
        <f>INDEX(resultados!$A$2:$ZZ$1797, 387, MATCH($B$1, resultados!$A$1:$ZZ$1, 0))</f>
        <v/>
      </c>
      <c r="B393">
        <f>INDEX(resultados!$A$2:$ZZ$1797, 387, MATCH($B$2, resultados!$A$1:$ZZ$1, 0))</f>
        <v/>
      </c>
      <c r="C393">
        <f>INDEX(resultados!$A$2:$ZZ$1797, 387, MATCH($B$3, resultados!$A$1:$ZZ$1, 0))</f>
        <v/>
      </c>
    </row>
    <row r="394">
      <c r="A394">
        <f>INDEX(resultados!$A$2:$ZZ$1797, 388, MATCH($B$1, resultados!$A$1:$ZZ$1, 0))</f>
        <v/>
      </c>
      <c r="B394">
        <f>INDEX(resultados!$A$2:$ZZ$1797, 388, MATCH($B$2, resultados!$A$1:$ZZ$1, 0))</f>
        <v/>
      </c>
      <c r="C394">
        <f>INDEX(resultados!$A$2:$ZZ$1797, 388, MATCH($B$3, resultados!$A$1:$ZZ$1, 0))</f>
        <v/>
      </c>
    </row>
    <row r="395">
      <c r="A395">
        <f>INDEX(resultados!$A$2:$ZZ$1797, 389, MATCH($B$1, resultados!$A$1:$ZZ$1, 0))</f>
        <v/>
      </c>
      <c r="B395">
        <f>INDEX(resultados!$A$2:$ZZ$1797, 389, MATCH($B$2, resultados!$A$1:$ZZ$1, 0))</f>
        <v/>
      </c>
      <c r="C395">
        <f>INDEX(resultados!$A$2:$ZZ$1797, 389, MATCH($B$3, resultados!$A$1:$ZZ$1, 0))</f>
        <v/>
      </c>
    </row>
    <row r="396">
      <c r="A396">
        <f>INDEX(resultados!$A$2:$ZZ$1797, 390, MATCH($B$1, resultados!$A$1:$ZZ$1, 0))</f>
        <v/>
      </c>
      <c r="B396">
        <f>INDEX(resultados!$A$2:$ZZ$1797, 390, MATCH($B$2, resultados!$A$1:$ZZ$1, 0))</f>
        <v/>
      </c>
      <c r="C396">
        <f>INDEX(resultados!$A$2:$ZZ$1797, 390, MATCH($B$3, resultados!$A$1:$ZZ$1, 0))</f>
        <v/>
      </c>
    </row>
    <row r="397">
      <c r="A397">
        <f>INDEX(resultados!$A$2:$ZZ$1797, 391, MATCH($B$1, resultados!$A$1:$ZZ$1, 0))</f>
        <v/>
      </c>
      <c r="B397">
        <f>INDEX(resultados!$A$2:$ZZ$1797, 391, MATCH($B$2, resultados!$A$1:$ZZ$1, 0))</f>
        <v/>
      </c>
      <c r="C397">
        <f>INDEX(resultados!$A$2:$ZZ$1797, 391, MATCH($B$3, resultados!$A$1:$ZZ$1, 0))</f>
        <v/>
      </c>
    </row>
    <row r="398">
      <c r="A398">
        <f>INDEX(resultados!$A$2:$ZZ$1797, 392, MATCH($B$1, resultados!$A$1:$ZZ$1, 0))</f>
        <v/>
      </c>
      <c r="B398">
        <f>INDEX(resultados!$A$2:$ZZ$1797, 392, MATCH($B$2, resultados!$A$1:$ZZ$1, 0))</f>
        <v/>
      </c>
      <c r="C398">
        <f>INDEX(resultados!$A$2:$ZZ$1797, 392, MATCH($B$3, resultados!$A$1:$ZZ$1, 0))</f>
        <v/>
      </c>
    </row>
    <row r="399">
      <c r="A399">
        <f>INDEX(resultados!$A$2:$ZZ$1797, 393, MATCH($B$1, resultados!$A$1:$ZZ$1, 0))</f>
        <v/>
      </c>
      <c r="B399">
        <f>INDEX(resultados!$A$2:$ZZ$1797, 393, MATCH($B$2, resultados!$A$1:$ZZ$1, 0))</f>
        <v/>
      </c>
      <c r="C399">
        <f>INDEX(resultados!$A$2:$ZZ$1797, 393, MATCH($B$3, resultados!$A$1:$ZZ$1, 0))</f>
        <v/>
      </c>
    </row>
    <row r="400">
      <c r="A400">
        <f>INDEX(resultados!$A$2:$ZZ$1797, 394, MATCH($B$1, resultados!$A$1:$ZZ$1, 0))</f>
        <v/>
      </c>
      <c r="B400">
        <f>INDEX(resultados!$A$2:$ZZ$1797, 394, MATCH($B$2, resultados!$A$1:$ZZ$1, 0))</f>
        <v/>
      </c>
      <c r="C400">
        <f>INDEX(resultados!$A$2:$ZZ$1797, 394, MATCH($B$3, resultados!$A$1:$ZZ$1, 0))</f>
        <v/>
      </c>
    </row>
    <row r="401">
      <c r="A401">
        <f>INDEX(resultados!$A$2:$ZZ$1797, 395, MATCH($B$1, resultados!$A$1:$ZZ$1, 0))</f>
        <v/>
      </c>
      <c r="B401">
        <f>INDEX(resultados!$A$2:$ZZ$1797, 395, MATCH($B$2, resultados!$A$1:$ZZ$1, 0))</f>
        <v/>
      </c>
      <c r="C401">
        <f>INDEX(resultados!$A$2:$ZZ$1797, 395, MATCH($B$3, resultados!$A$1:$ZZ$1, 0))</f>
        <v/>
      </c>
    </row>
    <row r="402">
      <c r="A402">
        <f>INDEX(resultados!$A$2:$ZZ$1797, 396, MATCH($B$1, resultados!$A$1:$ZZ$1, 0))</f>
        <v/>
      </c>
      <c r="B402">
        <f>INDEX(resultados!$A$2:$ZZ$1797, 396, MATCH($B$2, resultados!$A$1:$ZZ$1, 0))</f>
        <v/>
      </c>
      <c r="C402">
        <f>INDEX(resultados!$A$2:$ZZ$1797, 396, MATCH($B$3, resultados!$A$1:$ZZ$1, 0))</f>
        <v/>
      </c>
    </row>
    <row r="403">
      <c r="A403">
        <f>INDEX(resultados!$A$2:$ZZ$1797, 397, MATCH($B$1, resultados!$A$1:$ZZ$1, 0))</f>
        <v/>
      </c>
      <c r="B403">
        <f>INDEX(resultados!$A$2:$ZZ$1797, 397, MATCH($B$2, resultados!$A$1:$ZZ$1, 0))</f>
        <v/>
      </c>
      <c r="C403">
        <f>INDEX(resultados!$A$2:$ZZ$1797, 397, MATCH($B$3, resultados!$A$1:$ZZ$1, 0))</f>
        <v/>
      </c>
    </row>
    <row r="404">
      <c r="A404">
        <f>INDEX(resultados!$A$2:$ZZ$1797, 398, MATCH($B$1, resultados!$A$1:$ZZ$1, 0))</f>
        <v/>
      </c>
      <c r="B404">
        <f>INDEX(resultados!$A$2:$ZZ$1797, 398, MATCH($B$2, resultados!$A$1:$ZZ$1, 0))</f>
        <v/>
      </c>
      <c r="C404">
        <f>INDEX(resultados!$A$2:$ZZ$1797, 398, MATCH($B$3, resultados!$A$1:$ZZ$1, 0))</f>
        <v/>
      </c>
    </row>
    <row r="405">
      <c r="A405">
        <f>INDEX(resultados!$A$2:$ZZ$1797, 399, MATCH($B$1, resultados!$A$1:$ZZ$1, 0))</f>
        <v/>
      </c>
      <c r="B405">
        <f>INDEX(resultados!$A$2:$ZZ$1797, 399, MATCH($B$2, resultados!$A$1:$ZZ$1, 0))</f>
        <v/>
      </c>
      <c r="C405">
        <f>INDEX(resultados!$A$2:$ZZ$1797, 399, MATCH($B$3, resultados!$A$1:$ZZ$1, 0))</f>
        <v/>
      </c>
    </row>
    <row r="406">
      <c r="A406">
        <f>INDEX(resultados!$A$2:$ZZ$1797, 400, MATCH($B$1, resultados!$A$1:$ZZ$1, 0))</f>
        <v/>
      </c>
      <c r="B406">
        <f>INDEX(resultados!$A$2:$ZZ$1797, 400, MATCH($B$2, resultados!$A$1:$ZZ$1, 0))</f>
        <v/>
      </c>
      <c r="C406">
        <f>INDEX(resultados!$A$2:$ZZ$1797, 400, MATCH($B$3, resultados!$A$1:$ZZ$1, 0))</f>
        <v/>
      </c>
    </row>
    <row r="407">
      <c r="A407">
        <f>INDEX(resultados!$A$2:$ZZ$1797, 401, MATCH($B$1, resultados!$A$1:$ZZ$1, 0))</f>
        <v/>
      </c>
      <c r="B407">
        <f>INDEX(resultados!$A$2:$ZZ$1797, 401, MATCH($B$2, resultados!$A$1:$ZZ$1, 0))</f>
        <v/>
      </c>
      <c r="C407">
        <f>INDEX(resultados!$A$2:$ZZ$1797, 401, MATCH($B$3, resultados!$A$1:$ZZ$1, 0))</f>
        <v/>
      </c>
    </row>
    <row r="408">
      <c r="A408">
        <f>INDEX(resultados!$A$2:$ZZ$1797, 402, MATCH($B$1, resultados!$A$1:$ZZ$1, 0))</f>
        <v/>
      </c>
      <c r="B408">
        <f>INDEX(resultados!$A$2:$ZZ$1797, 402, MATCH($B$2, resultados!$A$1:$ZZ$1, 0))</f>
        <v/>
      </c>
      <c r="C408">
        <f>INDEX(resultados!$A$2:$ZZ$1797, 402, MATCH($B$3, resultados!$A$1:$ZZ$1, 0))</f>
        <v/>
      </c>
    </row>
    <row r="409">
      <c r="A409">
        <f>INDEX(resultados!$A$2:$ZZ$1797, 403, MATCH($B$1, resultados!$A$1:$ZZ$1, 0))</f>
        <v/>
      </c>
      <c r="B409">
        <f>INDEX(resultados!$A$2:$ZZ$1797, 403, MATCH($B$2, resultados!$A$1:$ZZ$1, 0))</f>
        <v/>
      </c>
      <c r="C409">
        <f>INDEX(resultados!$A$2:$ZZ$1797, 403, MATCH($B$3, resultados!$A$1:$ZZ$1, 0))</f>
        <v/>
      </c>
    </row>
    <row r="410">
      <c r="A410">
        <f>INDEX(resultados!$A$2:$ZZ$1797, 404, MATCH($B$1, resultados!$A$1:$ZZ$1, 0))</f>
        <v/>
      </c>
      <c r="B410">
        <f>INDEX(resultados!$A$2:$ZZ$1797, 404, MATCH($B$2, resultados!$A$1:$ZZ$1, 0))</f>
        <v/>
      </c>
      <c r="C410">
        <f>INDEX(resultados!$A$2:$ZZ$1797, 404, MATCH($B$3, resultados!$A$1:$ZZ$1, 0))</f>
        <v/>
      </c>
    </row>
    <row r="411">
      <c r="A411">
        <f>INDEX(resultados!$A$2:$ZZ$1797, 405, MATCH($B$1, resultados!$A$1:$ZZ$1, 0))</f>
        <v/>
      </c>
      <c r="B411">
        <f>INDEX(resultados!$A$2:$ZZ$1797, 405, MATCH($B$2, resultados!$A$1:$ZZ$1, 0))</f>
        <v/>
      </c>
      <c r="C411">
        <f>INDEX(resultados!$A$2:$ZZ$1797, 405, MATCH($B$3, resultados!$A$1:$ZZ$1, 0))</f>
        <v/>
      </c>
    </row>
    <row r="412">
      <c r="A412">
        <f>INDEX(resultados!$A$2:$ZZ$1797, 406, MATCH($B$1, resultados!$A$1:$ZZ$1, 0))</f>
        <v/>
      </c>
      <c r="B412">
        <f>INDEX(resultados!$A$2:$ZZ$1797, 406, MATCH($B$2, resultados!$A$1:$ZZ$1, 0))</f>
        <v/>
      </c>
      <c r="C412">
        <f>INDEX(resultados!$A$2:$ZZ$1797, 406, MATCH($B$3, resultados!$A$1:$ZZ$1, 0))</f>
        <v/>
      </c>
    </row>
    <row r="413">
      <c r="A413">
        <f>INDEX(resultados!$A$2:$ZZ$1797, 407, MATCH($B$1, resultados!$A$1:$ZZ$1, 0))</f>
        <v/>
      </c>
      <c r="B413">
        <f>INDEX(resultados!$A$2:$ZZ$1797, 407, MATCH($B$2, resultados!$A$1:$ZZ$1, 0))</f>
        <v/>
      </c>
      <c r="C413">
        <f>INDEX(resultados!$A$2:$ZZ$1797, 407, MATCH($B$3, resultados!$A$1:$ZZ$1, 0))</f>
        <v/>
      </c>
    </row>
    <row r="414">
      <c r="A414">
        <f>INDEX(resultados!$A$2:$ZZ$1797, 408, MATCH($B$1, resultados!$A$1:$ZZ$1, 0))</f>
        <v/>
      </c>
      <c r="B414">
        <f>INDEX(resultados!$A$2:$ZZ$1797, 408, MATCH($B$2, resultados!$A$1:$ZZ$1, 0))</f>
        <v/>
      </c>
      <c r="C414">
        <f>INDEX(resultados!$A$2:$ZZ$1797, 408, MATCH($B$3, resultados!$A$1:$ZZ$1, 0))</f>
        <v/>
      </c>
    </row>
    <row r="415">
      <c r="A415">
        <f>INDEX(resultados!$A$2:$ZZ$1797, 409, MATCH($B$1, resultados!$A$1:$ZZ$1, 0))</f>
        <v/>
      </c>
      <c r="B415">
        <f>INDEX(resultados!$A$2:$ZZ$1797, 409, MATCH($B$2, resultados!$A$1:$ZZ$1, 0))</f>
        <v/>
      </c>
      <c r="C415">
        <f>INDEX(resultados!$A$2:$ZZ$1797, 409, MATCH($B$3, resultados!$A$1:$ZZ$1, 0))</f>
        <v/>
      </c>
    </row>
    <row r="416">
      <c r="A416">
        <f>INDEX(resultados!$A$2:$ZZ$1797, 410, MATCH($B$1, resultados!$A$1:$ZZ$1, 0))</f>
        <v/>
      </c>
      <c r="B416">
        <f>INDEX(resultados!$A$2:$ZZ$1797, 410, MATCH($B$2, resultados!$A$1:$ZZ$1, 0))</f>
        <v/>
      </c>
      <c r="C416">
        <f>INDEX(resultados!$A$2:$ZZ$1797, 410, MATCH($B$3, resultados!$A$1:$ZZ$1, 0))</f>
        <v/>
      </c>
    </row>
    <row r="417">
      <c r="A417">
        <f>INDEX(resultados!$A$2:$ZZ$1797, 411, MATCH($B$1, resultados!$A$1:$ZZ$1, 0))</f>
        <v/>
      </c>
      <c r="B417">
        <f>INDEX(resultados!$A$2:$ZZ$1797, 411, MATCH($B$2, resultados!$A$1:$ZZ$1, 0))</f>
        <v/>
      </c>
      <c r="C417">
        <f>INDEX(resultados!$A$2:$ZZ$1797, 411, MATCH($B$3, resultados!$A$1:$ZZ$1, 0))</f>
        <v/>
      </c>
    </row>
    <row r="418">
      <c r="A418">
        <f>INDEX(resultados!$A$2:$ZZ$1797, 412, MATCH($B$1, resultados!$A$1:$ZZ$1, 0))</f>
        <v/>
      </c>
      <c r="B418">
        <f>INDEX(resultados!$A$2:$ZZ$1797, 412, MATCH($B$2, resultados!$A$1:$ZZ$1, 0))</f>
        <v/>
      </c>
      <c r="C418">
        <f>INDEX(resultados!$A$2:$ZZ$1797, 412, MATCH($B$3, resultados!$A$1:$ZZ$1, 0))</f>
        <v/>
      </c>
    </row>
    <row r="419">
      <c r="A419">
        <f>INDEX(resultados!$A$2:$ZZ$1797, 413, MATCH($B$1, resultados!$A$1:$ZZ$1, 0))</f>
        <v/>
      </c>
      <c r="B419">
        <f>INDEX(resultados!$A$2:$ZZ$1797, 413, MATCH($B$2, resultados!$A$1:$ZZ$1, 0))</f>
        <v/>
      </c>
      <c r="C419">
        <f>INDEX(resultados!$A$2:$ZZ$1797, 413, MATCH($B$3, resultados!$A$1:$ZZ$1, 0))</f>
        <v/>
      </c>
    </row>
    <row r="420">
      <c r="A420">
        <f>INDEX(resultados!$A$2:$ZZ$1797, 414, MATCH($B$1, resultados!$A$1:$ZZ$1, 0))</f>
        <v/>
      </c>
      <c r="B420">
        <f>INDEX(resultados!$A$2:$ZZ$1797, 414, MATCH($B$2, resultados!$A$1:$ZZ$1, 0))</f>
        <v/>
      </c>
      <c r="C420">
        <f>INDEX(resultados!$A$2:$ZZ$1797, 414, MATCH($B$3, resultados!$A$1:$ZZ$1, 0))</f>
        <v/>
      </c>
    </row>
    <row r="421">
      <c r="A421">
        <f>INDEX(resultados!$A$2:$ZZ$1797, 415, MATCH($B$1, resultados!$A$1:$ZZ$1, 0))</f>
        <v/>
      </c>
      <c r="B421">
        <f>INDEX(resultados!$A$2:$ZZ$1797, 415, MATCH($B$2, resultados!$A$1:$ZZ$1, 0))</f>
        <v/>
      </c>
      <c r="C421">
        <f>INDEX(resultados!$A$2:$ZZ$1797, 415, MATCH($B$3, resultados!$A$1:$ZZ$1, 0))</f>
        <v/>
      </c>
    </row>
    <row r="422">
      <c r="A422">
        <f>INDEX(resultados!$A$2:$ZZ$1797, 416, MATCH($B$1, resultados!$A$1:$ZZ$1, 0))</f>
        <v/>
      </c>
      <c r="B422">
        <f>INDEX(resultados!$A$2:$ZZ$1797, 416, MATCH($B$2, resultados!$A$1:$ZZ$1, 0))</f>
        <v/>
      </c>
      <c r="C422">
        <f>INDEX(resultados!$A$2:$ZZ$1797, 416, MATCH($B$3, resultados!$A$1:$ZZ$1, 0))</f>
        <v/>
      </c>
    </row>
    <row r="423">
      <c r="A423">
        <f>INDEX(resultados!$A$2:$ZZ$1797, 417, MATCH($B$1, resultados!$A$1:$ZZ$1, 0))</f>
        <v/>
      </c>
      <c r="B423">
        <f>INDEX(resultados!$A$2:$ZZ$1797, 417, MATCH($B$2, resultados!$A$1:$ZZ$1, 0))</f>
        <v/>
      </c>
      <c r="C423">
        <f>INDEX(resultados!$A$2:$ZZ$1797, 417, MATCH($B$3, resultados!$A$1:$ZZ$1, 0))</f>
        <v/>
      </c>
    </row>
    <row r="424">
      <c r="A424">
        <f>INDEX(resultados!$A$2:$ZZ$1797, 418, MATCH($B$1, resultados!$A$1:$ZZ$1, 0))</f>
        <v/>
      </c>
      <c r="B424">
        <f>INDEX(resultados!$A$2:$ZZ$1797, 418, MATCH($B$2, resultados!$A$1:$ZZ$1, 0))</f>
        <v/>
      </c>
      <c r="C424">
        <f>INDEX(resultados!$A$2:$ZZ$1797, 418, MATCH($B$3, resultados!$A$1:$ZZ$1, 0))</f>
        <v/>
      </c>
    </row>
    <row r="425">
      <c r="A425">
        <f>INDEX(resultados!$A$2:$ZZ$1797, 419, MATCH($B$1, resultados!$A$1:$ZZ$1, 0))</f>
        <v/>
      </c>
      <c r="B425">
        <f>INDEX(resultados!$A$2:$ZZ$1797, 419, MATCH($B$2, resultados!$A$1:$ZZ$1, 0))</f>
        <v/>
      </c>
      <c r="C425">
        <f>INDEX(resultados!$A$2:$ZZ$1797, 419, MATCH($B$3, resultados!$A$1:$ZZ$1, 0))</f>
        <v/>
      </c>
    </row>
    <row r="426">
      <c r="A426">
        <f>INDEX(resultados!$A$2:$ZZ$1797, 420, MATCH($B$1, resultados!$A$1:$ZZ$1, 0))</f>
        <v/>
      </c>
      <c r="B426">
        <f>INDEX(resultados!$A$2:$ZZ$1797, 420, MATCH($B$2, resultados!$A$1:$ZZ$1, 0))</f>
        <v/>
      </c>
      <c r="C426">
        <f>INDEX(resultados!$A$2:$ZZ$1797, 420, MATCH($B$3, resultados!$A$1:$ZZ$1, 0))</f>
        <v/>
      </c>
    </row>
    <row r="427">
      <c r="A427">
        <f>INDEX(resultados!$A$2:$ZZ$1797, 421, MATCH($B$1, resultados!$A$1:$ZZ$1, 0))</f>
        <v/>
      </c>
      <c r="B427">
        <f>INDEX(resultados!$A$2:$ZZ$1797, 421, MATCH($B$2, resultados!$A$1:$ZZ$1, 0))</f>
        <v/>
      </c>
      <c r="C427">
        <f>INDEX(resultados!$A$2:$ZZ$1797, 421, MATCH($B$3, resultados!$A$1:$ZZ$1, 0))</f>
        <v/>
      </c>
    </row>
    <row r="428">
      <c r="A428">
        <f>INDEX(resultados!$A$2:$ZZ$1797, 422, MATCH($B$1, resultados!$A$1:$ZZ$1, 0))</f>
        <v/>
      </c>
      <c r="B428">
        <f>INDEX(resultados!$A$2:$ZZ$1797, 422, MATCH($B$2, resultados!$A$1:$ZZ$1, 0))</f>
        <v/>
      </c>
      <c r="C428">
        <f>INDEX(resultados!$A$2:$ZZ$1797, 422, MATCH($B$3, resultados!$A$1:$ZZ$1, 0))</f>
        <v/>
      </c>
    </row>
    <row r="429">
      <c r="A429">
        <f>INDEX(resultados!$A$2:$ZZ$1797, 423, MATCH($B$1, resultados!$A$1:$ZZ$1, 0))</f>
        <v/>
      </c>
      <c r="B429">
        <f>INDEX(resultados!$A$2:$ZZ$1797, 423, MATCH($B$2, resultados!$A$1:$ZZ$1, 0))</f>
        <v/>
      </c>
      <c r="C429">
        <f>INDEX(resultados!$A$2:$ZZ$1797, 423, MATCH($B$3, resultados!$A$1:$ZZ$1, 0))</f>
        <v/>
      </c>
    </row>
    <row r="430">
      <c r="A430">
        <f>INDEX(resultados!$A$2:$ZZ$1797, 424, MATCH($B$1, resultados!$A$1:$ZZ$1, 0))</f>
        <v/>
      </c>
      <c r="B430">
        <f>INDEX(resultados!$A$2:$ZZ$1797, 424, MATCH($B$2, resultados!$A$1:$ZZ$1, 0))</f>
        <v/>
      </c>
      <c r="C430">
        <f>INDEX(resultados!$A$2:$ZZ$1797, 424, MATCH($B$3, resultados!$A$1:$ZZ$1, 0))</f>
        <v/>
      </c>
    </row>
    <row r="431">
      <c r="A431">
        <f>INDEX(resultados!$A$2:$ZZ$1797, 425, MATCH($B$1, resultados!$A$1:$ZZ$1, 0))</f>
        <v/>
      </c>
      <c r="B431">
        <f>INDEX(resultados!$A$2:$ZZ$1797, 425, MATCH($B$2, resultados!$A$1:$ZZ$1, 0))</f>
        <v/>
      </c>
      <c r="C431">
        <f>INDEX(resultados!$A$2:$ZZ$1797, 425, MATCH($B$3, resultados!$A$1:$ZZ$1, 0))</f>
        <v/>
      </c>
    </row>
    <row r="432">
      <c r="A432">
        <f>INDEX(resultados!$A$2:$ZZ$1797, 426, MATCH($B$1, resultados!$A$1:$ZZ$1, 0))</f>
        <v/>
      </c>
      <c r="B432">
        <f>INDEX(resultados!$A$2:$ZZ$1797, 426, MATCH($B$2, resultados!$A$1:$ZZ$1, 0))</f>
        <v/>
      </c>
      <c r="C432">
        <f>INDEX(resultados!$A$2:$ZZ$1797, 426, MATCH($B$3, resultados!$A$1:$ZZ$1, 0))</f>
        <v/>
      </c>
    </row>
    <row r="433">
      <c r="A433">
        <f>INDEX(resultados!$A$2:$ZZ$1797, 427, MATCH($B$1, resultados!$A$1:$ZZ$1, 0))</f>
        <v/>
      </c>
      <c r="B433">
        <f>INDEX(resultados!$A$2:$ZZ$1797, 427, MATCH($B$2, resultados!$A$1:$ZZ$1, 0))</f>
        <v/>
      </c>
      <c r="C433">
        <f>INDEX(resultados!$A$2:$ZZ$1797, 427, MATCH($B$3, resultados!$A$1:$ZZ$1, 0))</f>
        <v/>
      </c>
    </row>
    <row r="434">
      <c r="A434">
        <f>INDEX(resultados!$A$2:$ZZ$1797, 428, MATCH($B$1, resultados!$A$1:$ZZ$1, 0))</f>
        <v/>
      </c>
      <c r="B434">
        <f>INDEX(resultados!$A$2:$ZZ$1797, 428, MATCH($B$2, resultados!$A$1:$ZZ$1, 0))</f>
        <v/>
      </c>
      <c r="C434">
        <f>INDEX(resultados!$A$2:$ZZ$1797, 428, MATCH($B$3, resultados!$A$1:$ZZ$1, 0))</f>
        <v/>
      </c>
    </row>
    <row r="435">
      <c r="A435">
        <f>INDEX(resultados!$A$2:$ZZ$1797, 429, MATCH($B$1, resultados!$A$1:$ZZ$1, 0))</f>
        <v/>
      </c>
      <c r="B435">
        <f>INDEX(resultados!$A$2:$ZZ$1797, 429, MATCH($B$2, resultados!$A$1:$ZZ$1, 0))</f>
        <v/>
      </c>
      <c r="C435">
        <f>INDEX(resultados!$A$2:$ZZ$1797, 429, MATCH($B$3, resultados!$A$1:$ZZ$1, 0))</f>
        <v/>
      </c>
    </row>
    <row r="436">
      <c r="A436">
        <f>INDEX(resultados!$A$2:$ZZ$1797, 430, MATCH($B$1, resultados!$A$1:$ZZ$1, 0))</f>
        <v/>
      </c>
      <c r="B436">
        <f>INDEX(resultados!$A$2:$ZZ$1797, 430, MATCH($B$2, resultados!$A$1:$ZZ$1, 0))</f>
        <v/>
      </c>
      <c r="C436">
        <f>INDEX(resultados!$A$2:$ZZ$1797, 430, MATCH($B$3, resultados!$A$1:$ZZ$1, 0))</f>
        <v/>
      </c>
    </row>
    <row r="437">
      <c r="A437">
        <f>INDEX(resultados!$A$2:$ZZ$1797, 431, MATCH($B$1, resultados!$A$1:$ZZ$1, 0))</f>
        <v/>
      </c>
      <c r="B437">
        <f>INDEX(resultados!$A$2:$ZZ$1797, 431, MATCH($B$2, resultados!$A$1:$ZZ$1, 0))</f>
        <v/>
      </c>
      <c r="C437">
        <f>INDEX(resultados!$A$2:$ZZ$1797, 431, MATCH($B$3, resultados!$A$1:$ZZ$1, 0))</f>
        <v/>
      </c>
    </row>
    <row r="438">
      <c r="A438">
        <f>INDEX(resultados!$A$2:$ZZ$1797, 432, MATCH($B$1, resultados!$A$1:$ZZ$1, 0))</f>
        <v/>
      </c>
      <c r="B438">
        <f>INDEX(resultados!$A$2:$ZZ$1797, 432, MATCH($B$2, resultados!$A$1:$ZZ$1, 0))</f>
        <v/>
      </c>
      <c r="C438">
        <f>INDEX(resultados!$A$2:$ZZ$1797, 432, MATCH($B$3, resultados!$A$1:$ZZ$1, 0))</f>
        <v/>
      </c>
    </row>
    <row r="439">
      <c r="A439">
        <f>INDEX(resultados!$A$2:$ZZ$1797, 433, MATCH($B$1, resultados!$A$1:$ZZ$1, 0))</f>
        <v/>
      </c>
      <c r="B439">
        <f>INDEX(resultados!$A$2:$ZZ$1797, 433, MATCH($B$2, resultados!$A$1:$ZZ$1, 0))</f>
        <v/>
      </c>
      <c r="C439">
        <f>INDEX(resultados!$A$2:$ZZ$1797, 433, MATCH($B$3, resultados!$A$1:$ZZ$1, 0))</f>
        <v/>
      </c>
    </row>
    <row r="440">
      <c r="A440">
        <f>INDEX(resultados!$A$2:$ZZ$1797, 434, MATCH($B$1, resultados!$A$1:$ZZ$1, 0))</f>
        <v/>
      </c>
      <c r="B440">
        <f>INDEX(resultados!$A$2:$ZZ$1797, 434, MATCH($B$2, resultados!$A$1:$ZZ$1, 0))</f>
        <v/>
      </c>
      <c r="C440">
        <f>INDEX(resultados!$A$2:$ZZ$1797, 434, MATCH($B$3, resultados!$A$1:$ZZ$1, 0))</f>
        <v/>
      </c>
    </row>
    <row r="441">
      <c r="A441">
        <f>INDEX(resultados!$A$2:$ZZ$1797, 435, MATCH($B$1, resultados!$A$1:$ZZ$1, 0))</f>
        <v/>
      </c>
      <c r="B441">
        <f>INDEX(resultados!$A$2:$ZZ$1797, 435, MATCH($B$2, resultados!$A$1:$ZZ$1, 0))</f>
        <v/>
      </c>
      <c r="C441">
        <f>INDEX(resultados!$A$2:$ZZ$1797, 435, MATCH($B$3, resultados!$A$1:$ZZ$1, 0))</f>
        <v/>
      </c>
    </row>
    <row r="442">
      <c r="A442">
        <f>INDEX(resultados!$A$2:$ZZ$1797, 436, MATCH($B$1, resultados!$A$1:$ZZ$1, 0))</f>
        <v/>
      </c>
      <c r="B442">
        <f>INDEX(resultados!$A$2:$ZZ$1797, 436, MATCH($B$2, resultados!$A$1:$ZZ$1, 0))</f>
        <v/>
      </c>
      <c r="C442">
        <f>INDEX(resultados!$A$2:$ZZ$1797, 436, MATCH($B$3, resultados!$A$1:$ZZ$1, 0))</f>
        <v/>
      </c>
    </row>
    <row r="443">
      <c r="A443">
        <f>INDEX(resultados!$A$2:$ZZ$1797, 437, MATCH($B$1, resultados!$A$1:$ZZ$1, 0))</f>
        <v/>
      </c>
      <c r="B443">
        <f>INDEX(resultados!$A$2:$ZZ$1797, 437, MATCH($B$2, resultados!$A$1:$ZZ$1, 0))</f>
        <v/>
      </c>
      <c r="C443">
        <f>INDEX(resultados!$A$2:$ZZ$1797, 437, MATCH($B$3, resultados!$A$1:$ZZ$1, 0))</f>
        <v/>
      </c>
    </row>
    <row r="444">
      <c r="A444">
        <f>INDEX(resultados!$A$2:$ZZ$1797, 438, MATCH($B$1, resultados!$A$1:$ZZ$1, 0))</f>
        <v/>
      </c>
      <c r="B444">
        <f>INDEX(resultados!$A$2:$ZZ$1797, 438, MATCH($B$2, resultados!$A$1:$ZZ$1, 0))</f>
        <v/>
      </c>
      <c r="C444">
        <f>INDEX(resultados!$A$2:$ZZ$1797, 438, MATCH($B$3, resultados!$A$1:$ZZ$1, 0))</f>
        <v/>
      </c>
    </row>
    <row r="445">
      <c r="A445">
        <f>INDEX(resultados!$A$2:$ZZ$1797, 439, MATCH($B$1, resultados!$A$1:$ZZ$1, 0))</f>
        <v/>
      </c>
      <c r="B445">
        <f>INDEX(resultados!$A$2:$ZZ$1797, 439, MATCH($B$2, resultados!$A$1:$ZZ$1, 0))</f>
        <v/>
      </c>
      <c r="C445">
        <f>INDEX(resultados!$A$2:$ZZ$1797, 439, MATCH($B$3, resultados!$A$1:$ZZ$1, 0))</f>
        <v/>
      </c>
    </row>
    <row r="446">
      <c r="A446">
        <f>INDEX(resultados!$A$2:$ZZ$1797, 440, MATCH($B$1, resultados!$A$1:$ZZ$1, 0))</f>
        <v/>
      </c>
      <c r="B446">
        <f>INDEX(resultados!$A$2:$ZZ$1797, 440, MATCH($B$2, resultados!$A$1:$ZZ$1, 0))</f>
        <v/>
      </c>
      <c r="C446">
        <f>INDEX(resultados!$A$2:$ZZ$1797, 440, MATCH($B$3, resultados!$A$1:$ZZ$1, 0))</f>
        <v/>
      </c>
    </row>
    <row r="447">
      <c r="A447">
        <f>INDEX(resultados!$A$2:$ZZ$1797, 441, MATCH($B$1, resultados!$A$1:$ZZ$1, 0))</f>
        <v/>
      </c>
      <c r="B447">
        <f>INDEX(resultados!$A$2:$ZZ$1797, 441, MATCH($B$2, resultados!$A$1:$ZZ$1, 0))</f>
        <v/>
      </c>
      <c r="C447">
        <f>INDEX(resultados!$A$2:$ZZ$1797, 441, MATCH($B$3, resultados!$A$1:$ZZ$1, 0))</f>
        <v/>
      </c>
    </row>
    <row r="448">
      <c r="A448">
        <f>INDEX(resultados!$A$2:$ZZ$1797, 442, MATCH($B$1, resultados!$A$1:$ZZ$1, 0))</f>
        <v/>
      </c>
      <c r="B448">
        <f>INDEX(resultados!$A$2:$ZZ$1797, 442, MATCH($B$2, resultados!$A$1:$ZZ$1, 0))</f>
        <v/>
      </c>
      <c r="C448">
        <f>INDEX(resultados!$A$2:$ZZ$1797, 442, MATCH($B$3, resultados!$A$1:$ZZ$1, 0))</f>
        <v/>
      </c>
    </row>
    <row r="449">
      <c r="A449">
        <f>INDEX(resultados!$A$2:$ZZ$1797, 443, MATCH($B$1, resultados!$A$1:$ZZ$1, 0))</f>
        <v/>
      </c>
      <c r="B449">
        <f>INDEX(resultados!$A$2:$ZZ$1797, 443, MATCH($B$2, resultados!$A$1:$ZZ$1, 0))</f>
        <v/>
      </c>
      <c r="C449">
        <f>INDEX(resultados!$A$2:$ZZ$1797, 443, MATCH($B$3, resultados!$A$1:$ZZ$1, 0))</f>
        <v/>
      </c>
    </row>
    <row r="450">
      <c r="A450">
        <f>INDEX(resultados!$A$2:$ZZ$1797, 444, MATCH($B$1, resultados!$A$1:$ZZ$1, 0))</f>
        <v/>
      </c>
      <c r="B450">
        <f>INDEX(resultados!$A$2:$ZZ$1797, 444, MATCH($B$2, resultados!$A$1:$ZZ$1, 0))</f>
        <v/>
      </c>
      <c r="C450">
        <f>INDEX(resultados!$A$2:$ZZ$1797, 444, MATCH($B$3, resultados!$A$1:$ZZ$1, 0))</f>
        <v/>
      </c>
    </row>
    <row r="451">
      <c r="A451">
        <f>INDEX(resultados!$A$2:$ZZ$1797, 445, MATCH($B$1, resultados!$A$1:$ZZ$1, 0))</f>
        <v/>
      </c>
      <c r="B451">
        <f>INDEX(resultados!$A$2:$ZZ$1797, 445, MATCH($B$2, resultados!$A$1:$ZZ$1, 0))</f>
        <v/>
      </c>
      <c r="C451">
        <f>INDEX(resultados!$A$2:$ZZ$1797, 445, MATCH($B$3, resultados!$A$1:$ZZ$1, 0))</f>
        <v/>
      </c>
    </row>
    <row r="452">
      <c r="A452">
        <f>INDEX(resultados!$A$2:$ZZ$1797, 446, MATCH($B$1, resultados!$A$1:$ZZ$1, 0))</f>
        <v/>
      </c>
      <c r="B452">
        <f>INDEX(resultados!$A$2:$ZZ$1797, 446, MATCH($B$2, resultados!$A$1:$ZZ$1, 0))</f>
        <v/>
      </c>
      <c r="C452">
        <f>INDEX(resultados!$A$2:$ZZ$1797, 446, MATCH($B$3, resultados!$A$1:$ZZ$1, 0))</f>
        <v/>
      </c>
    </row>
    <row r="453">
      <c r="A453">
        <f>INDEX(resultados!$A$2:$ZZ$1797, 447, MATCH($B$1, resultados!$A$1:$ZZ$1, 0))</f>
        <v/>
      </c>
      <c r="B453">
        <f>INDEX(resultados!$A$2:$ZZ$1797, 447, MATCH($B$2, resultados!$A$1:$ZZ$1, 0))</f>
        <v/>
      </c>
      <c r="C453">
        <f>INDEX(resultados!$A$2:$ZZ$1797, 447, MATCH($B$3, resultados!$A$1:$ZZ$1, 0))</f>
        <v/>
      </c>
    </row>
    <row r="454">
      <c r="A454">
        <f>INDEX(resultados!$A$2:$ZZ$1797, 448, MATCH($B$1, resultados!$A$1:$ZZ$1, 0))</f>
        <v/>
      </c>
      <c r="B454">
        <f>INDEX(resultados!$A$2:$ZZ$1797, 448, MATCH($B$2, resultados!$A$1:$ZZ$1, 0))</f>
        <v/>
      </c>
      <c r="C454">
        <f>INDEX(resultados!$A$2:$ZZ$1797, 448, MATCH($B$3, resultados!$A$1:$ZZ$1, 0))</f>
        <v/>
      </c>
    </row>
    <row r="455">
      <c r="A455">
        <f>INDEX(resultados!$A$2:$ZZ$1797, 449, MATCH($B$1, resultados!$A$1:$ZZ$1, 0))</f>
        <v/>
      </c>
      <c r="B455">
        <f>INDEX(resultados!$A$2:$ZZ$1797, 449, MATCH($B$2, resultados!$A$1:$ZZ$1, 0))</f>
        <v/>
      </c>
      <c r="C455">
        <f>INDEX(resultados!$A$2:$ZZ$1797, 449, MATCH($B$3, resultados!$A$1:$ZZ$1, 0))</f>
        <v/>
      </c>
    </row>
    <row r="456">
      <c r="A456">
        <f>INDEX(resultados!$A$2:$ZZ$1797, 450, MATCH($B$1, resultados!$A$1:$ZZ$1, 0))</f>
        <v/>
      </c>
      <c r="B456">
        <f>INDEX(resultados!$A$2:$ZZ$1797, 450, MATCH($B$2, resultados!$A$1:$ZZ$1, 0))</f>
        <v/>
      </c>
      <c r="C456">
        <f>INDEX(resultados!$A$2:$ZZ$1797, 450, MATCH($B$3, resultados!$A$1:$ZZ$1, 0))</f>
        <v/>
      </c>
    </row>
    <row r="457">
      <c r="A457">
        <f>INDEX(resultados!$A$2:$ZZ$1797, 451, MATCH($B$1, resultados!$A$1:$ZZ$1, 0))</f>
        <v/>
      </c>
      <c r="B457">
        <f>INDEX(resultados!$A$2:$ZZ$1797, 451, MATCH($B$2, resultados!$A$1:$ZZ$1, 0))</f>
        <v/>
      </c>
      <c r="C457">
        <f>INDEX(resultados!$A$2:$ZZ$1797, 451, MATCH($B$3, resultados!$A$1:$ZZ$1, 0))</f>
        <v/>
      </c>
    </row>
    <row r="458">
      <c r="A458">
        <f>INDEX(resultados!$A$2:$ZZ$1797, 452, MATCH($B$1, resultados!$A$1:$ZZ$1, 0))</f>
        <v/>
      </c>
      <c r="B458">
        <f>INDEX(resultados!$A$2:$ZZ$1797, 452, MATCH($B$2, resultados!$A$1:$ZZ$1, 0))</f>
        <v/>
      </c>
      <c r="C458">
        <f>INDEX(resultados!$A$2:$ZZ$1797, 452, MATCH($B$3, resultados!$A$1:$ZZ$1, 0))</f>
        <v/>
      </c>
    </row>
    <row r="459">
      <c r="A459">
        <f>INDEX(resultados!$A$2:$ZZ$1797, 453, MATCH($B$1, resultados!$A$1:$ZZ$1, 0))</f>
        <v/>
      </c>
      <c r="B459">
        <f>INDEX(resultados!$A$2:$ZZ$1797, 453, MATCH($B$2, resultados!$A$1:$ZZ$1, 0))</f>
        <v/>
      </c>
      <c r="C459">
        <f>INDEX(resultados!$A$2:$ZZ$1797, 453, MATCH($B$3, resultados!$A$1:$ZZ$1, 0))</f>
        <v/>
      </c>
    </row>
    <row r="460">
      <c r="A460">
        <f>INDEX(resultados!$A$2:$ZZ$1797, 454, MATCH($B$1, resultados!$A$1:$ZZ$1, 0))</f>
        <v/>
      </c>
      <c r="B460">
        <f>INDEX(resultados!$A$2:$ZZ$1797, 454, MATCH($B$2, resultados!$A$1:$ZZ$1, 0))</f>
        <v/>
      </c>
      <c r="C460">
        <f>INDEX(resultados!$A$2:$ZZ$1797, 454, MATCH($B$3, resultados!$A$1:$ZZ$1, 0))</f>
        <v/>
      </c>
    </row>
    <row r="461">
      <c r="A461">
        <f>INDEX(resultados!$A$2:$ZZ$1797, 455, MATCH($B$1, resultados!$A$1:$ZZ$1, 0))</f>
        <v/>
      </c>
      <c r="B461">
        <f>INDEX(resultados!$A$2:$ZZ$1797, 455, MATCH($B$2, resultados!$A$1:$ZZ$1, 0))</f>
        <v/>
      </c>
      <c r="C461">
        <f>INDEX(resultados!$A$2:$ZZ$1797, 455, MATCH($B$3, resultados!$A$1:$ZZ$1, 0))</f>
        <v/>
      </c>
    </row>
    <row r="462">
      <c r="A462">
        <f>INDEX(resultados!$A$2:$ZZ$1797, 456, MATCH($B$1, resultados!$A$1:$ZZ$1, 0))</f>
        <v/>
      </c>
      <c r="B462">
        <f>INDEX(resultados!$A$2:$ZZ$1797, 456, MATCH($B$2, resultados!$A$1:$ZZ$1, 0))</f>
        <v/>
      </c>
      <c r="C462">
        <f>INDEX(resultados!$A$2:$ZZ$1797, 456, MATCH($B$3, resultados!$A$1:$ZZ$1, 0))</f>
        <v/>
      </c>
    </row>
    <row r="463">
      <c r="A463">
        <f>INDEX(resultados!$A$2:$ZZ$1797, 457, MATCH($B$1, resultados!$A$1:$ZZ$1, 0))</f>
        <v/>
      </c>
      <c r="B463">
        <f>INDEX(resultados!$A$2:$ZZ$1797, 457, MATCH($B$2, resultados!$A$1:$ZZ$1, 0))</f>
        <v/>
      </c>
      <c r="C463">
        <f>INDEX(resultados!$A$2:$ZZ$1797, 457, MATCH($B$3, resultados!$A$1:$ZZ$1, 0))</f>
        <v/>
      </c>
    </row>
    <row r="464">
      <c r="A464">
        <f>INDEX(resultados!$A$2:$ZZ$1797, 458, MATCH($B$1, resultados!$A$1:$ZZ$1, 0))</f>
        <v/>
      </c>
      <c r="B464">
        <f>INDEX(resultados!$A$2:$ZZ$1797, 458, MATCH($B$2, resultados!$A$1:$ZZ$1, 0))</f>
        <v/>
      </c>
      <c r="C464">
        <f>INDEX(resultados!$A$2:$ZZ$1797, 458, MATCH($B$3, resultados!$A$1:$ZZ$1, 0))</f>
        <v/>
      </c>
    </row>
    <row r="465">
      <c r="A465">
        <f>INDEX(resultados!$A$2:$ZZ$1797, 459, MATCH($B$1, resultados!$A$1:$ZZ$1, 0))</f>
        <v/>
      </c>
      <c r="B465">
        <f>INDEX(resultados!$A$2:$ZZ$1797, 459, MATCH($B$2, resultados!$A$1:$ZZ$1, 0))</f>
        <v/>
      </c>
      <c r="C465">
        <f>INDEX(resultados!$A$2:$ZZ$1797, 459, MATCH($B$3, resultados!$A$1:$ZZ$1, 0))</f>
        <v/>
      </c>
    </row>
    <row r="466">
      <c r="A466">
        <f>INDEX(resultados!$A$2:$ZZ$1797, 460, MATCH($B$1, resultados!$A$1:$ZZ$1, 0))</f>
        <v/>
      </c>
      <c r="B466">
        <f>INDEX(resultados!$A$2:$ZZ$1797, 460, MATCH($B$2, resultados!$A$1:$ZZ$1, 0))</f>
        <v/>
      </c>
      <c r="C466">
        <f>INDEX(resultados!$A$2:$ZZ$1797, 460, MATCH($B$3, resultados!$A$1:$ZZ$1, 0))</f>
        <v/>
      </c>
    </row>
    <row r="467">
      <c r="A467">
        <f>INDEX(resultados!$A$2:$ZZ$1797, 461, MATCH($B$1, resultados!$A$1:$ZZ$1, 0))</f>
        <v/>
      </c>
      <c r="B467">
        <f>INDEX(resultados!$A$2:$ZZ$1797, 461, MATCH($B$2, resultados!$A$1:$ZZ$1, 0))</f>
        <v/>
      </c>
      <c r="C467">
        <f>INDEX(resultados!$A$2:$ZZ$1797, 461, MATCH($B$3, resultados!$A$1:$ZZ$1, 0))</f>
        <v/>
      </c>
    </row>
    <row r="468">
      <c r="A468">
        <f>INDEX(resultados!$A$2:$ZZ$1797, 462, MATCH($B$1, resultados!$A$1:$ZZ$1, 0))</f>
        <v/>
      </c>
      <c r="B468">
        <f>INDEX(resultados!$A$2:$ZZ$1797, 462, MATCH($B$2, resultados!$A$1:$ZZ$1, 0))</f>
        <v/>
      </c>
      <c r="C468">
        <f>INDEX(resultados!$A$2:$ZZ$1797, 462, MATCH($B$3, resultados!$A$1:$ZZ$1, 0))</f>
        <v/>
      </c>
    </row>
    <row r="469">
      <c r="A469">
        <f>INDEX(resultados!$A$2:$ZZ$1797, 463, MATCH($B$1, resultados!$A$1:$ZZ$1, 0))</f>
        <v/>
      </c>
      <c r="B469">
        <f>INDEX(resultados!$A$2:$ZZ$1797, 463, MATCH($B$2, resultados!$A$1:$ZZ$1, 0))</f>
        <v/>
      </c>
      <c r="C469">
        <f>INDEX(resultados!$A$2:$ZZ$1797, 463, MATCH($B$3, resultados!$A$1:$ZZ$1, 0))</f>
        <v/>
      </c>
    </row>
    <row r="470">
      <c r="A470">
        <f>INDEX(resultados!$A$2:$ZZ$1797, 464, MATCH($B$1, resultados!$A$1:$ZZ$1, 0))</f>
        <v/>
      </c>
      <c r="B470">
        <f>INDEX(resultados!$A$2:$ZZ$1797, 464, MATCH($B$2, resultados!$A$1:$ZZ$1, 0))</f>
        <v/>
      </c>
      <c r="C470">
        <f>INDEX(resultados!$A$2:$ZZ$1797, 464, MATCH($B$3, resultados!$A$1:$ZZ$1, 0))</f>
        <v/>
      </c>
    </row>
    <row r="471">
      <c r="A471">
        <f>INDEX(resultados!$A$2:$ZZ$1797, 465, MATCH($B$1, resultados!$A$1:$ZZ$1, 0))</f>
        <v/>
      </c>
      <c r="B471">
        <f>INDEX(resultados!$A$2:$ZZ$1797, 465, MATCH($B$2, resultados!$A$1:$ZZ$1, 0))</f>
        <v/>
      </c>
      <c r="C471">
        <f>INDEX(resultados!$A$2:$ZZ$1797, 465, MATCH($B$3, resultados!$A$1:$ZZ$1, 0))</f>
        <v/>
      </c>
    </row>
    <row r="472">
      <c r="A472">
        <f>INDEX(resultados!$A$2:$ZZ$1797, 466, MATCH($B$1, resultados!$A$1:$ZZ$1, 0))</f>
        <v/>
      </c>
      <c r="B472">
        <f>INDEX(resultados!$A$2:$ZZ$1797, 466, MATCH($B$2, resultados!$A$1:$ZZ$1, 0))</f>
        <v/>
      </c>
      <c r="C472">
        <f>INDEX(resultados!$A$2:$ZZ$1797, 466, MATCH($B$3, resultados!$A$1:$ZZ$1, 0))</f>
        <v/>
      </c>
    </row>
    <row r="473">
      <c r="A473">
        <f>INDEX(resultados!$A$2:$ZZ$1797, 467, MATCH($B$1, resultados!$A$1:$ZZ$1, 0))</f>
        <v/>
      </c>
      <c r="B473">
        <f>INDEX(resultados!$A$2:$ZZ$1797, 467, MATCH($B$2, resultados!$A$1:$ZZ$1, 0))</f>
        <v/>
      </c>
      <c r="C473">
        <f>INDEX(resultados!$A$2:$ZZ$1797, 467, MATCH($B$3, resultados!$A$1:$ZZ$1, 0))</f>
        <v/>
      </c>
    </row>
    <row r="474">
      <c r="A474">
        <f>INDEX(resultados!$A$2:$ZZ$1797, 468, MATCH($B$1, resultados!$A$1:$ZZ$1, 0))</f>
        <v/>
      </c>
      <c r="B474">
        <f>INDEX(resultados!$A$2:$ZZ$1797, 468, MATCH($B$2, resultados!$A$1:$ZZ$1, 0))</f>
        <v/>
      </c>
      <c r="C474">
        <f>INDEX(resultados!$A$2:$ZZ$1797, 468, MATCH($B$3, resultados!$A$1:$ZZ$1, 0))</f>
        <v/>
      </c>
    </row>
    <row r="475">
      <c r="A475">
        <f>INDEX(resultados!$A$2:$ZZ$1797, 469, MATCH($B$1, resultados!$A$1:$ZZ$1, 0))</f>
        <v/>
      </c>
      <c r="B475">
        <f>INDEX(resultados!$A$2:$ZZ$1797, 469, MATCH($B$2, resultados!$A$1:$ZZ$1, 0))</f>
        <v/>
      </c>
      <c r="C475">
        <f>INDEX(resultados!$A$2:$ZZ$1797, 469, MATCH($B$3, resultados!$A$1:$ZZ$1, 0))</f>
        <v/>
      </c>
    </row>
    <row r="476">
      <c r="A476">
        <f>INDEX(resultados!$A$2:$ZZ$1797, 470, MATCH($B$1, resultados!$A$1:$ZZ$1, 0))</f>
        <v/>
      </c>
      <c r="B476">
        <f>INDEX(resultados!$A$2:$ZZ$1797, 470, MATCH($B$2, resultados!$A$1:$ZZ$1, 0))</f>
        <v/>
      </c>
      <c r="C476">
        <f>INDEX(resultados!$A$2:$ZZ$1797, 470, MATCH($B$3, resultados!$A$1:$ZZ$1, 0))</f>
        <v/>
      </c>
    </row>
    <row r="477">
      <c r="A477">
        <f>INDEX(resultados!$A$2:$ZZ$1797, 471, MATCH($B$1, resultados!$A$1:$ZZ$1, 0))</f>
        <v/>
      </c>
      <c r="B477">
        <f>INDEX(resultados!$A$2:$ZZ$1797, 471, MATCH($B$2, resultados!$A$1:$ZZ$1, 0))</f>
        <v/>
      </c>
      <c r="C477">
        <f>INDEX(resultados!$A$2:$ZZ$1797, 471, MATCH($B$3, resultados!$A$1:$ZZ$1, 0))</f>
        <v/>
      </c>
    </row>
    <row r="478">
      <c r="A478">
        <f>INDEX(resultados!$A$2:$ZZ$1797, 472, MATCH($B$1, resultados!$A$1:$ZZ$1, 0))</f>
        <v/>
      </c>
      <c r="B478">
        <f>INDEX(resultados!$A$2:$ZZ$1797, 472, MATCH($B$2, resultados!$A$1:$ZZ$1, 0))</f>
        <v/>
      </c>
      <c r="C478">
        <f>INDEX(resultados!$A$2:$ZZ$1797, 472, MATCH($B$3, resultados!$A$1:$ZZ$1, 0))</f>
        <v/>
      </c>
    </row>
    <row r="479">
      <c r="A479">
        <f>INDEX(resultados!$A$2:$ZZ$1797, 473, MATCH($B$1, resultados!$A$1:$ZZ$1, 0))</f>
        <v/>
      </c>
      <c r="B479">
        <f>INDEX(resultados!$A$2:$ZZ$1797, 473, MATCH($B$2, resultados!$A$1:$ZZ$1, 0))</f>
        <v/>
      </c>
      <c r="C479">
        <f>INDEX(resultados!$A$2:$ZZ$1797, 473, MATCH($B$3, resultados!$A$1:$ZZ$1, 0))</f>
        <v/>
      </c>
    </row>
    <row r="480">
      <c r="A480">
        <f>INDEX(resultados!$A$2:$ZZ$1797, 474, MATCH($B$1, resultados!$A$1:$ZZ$1, 0))</f>
        <v/>
      </c>
      <c r="B480">
        <f>INDEX(resultados!$A$2:$ZZ$1797, 474, MATCH($B$2, resultados!$A$1:$ZZ$1, 0))</f>
        <v/>
      </c>
      <c r="C480">
        <f>INDEX(resultados!$A$2:$ZZ$1797, 474, MATCH($B$3, resultados!$A$1:$ZZ$1, 0))</f>
        <v/>
      </c>
    </row>
    <row r="481">
      <c r="A481">
        <f>INDEX(resultados!$A$2:$ZZ$1797, 475, MATCH($B$1, resultados!$A$1:$ZZ$1, 0))</f>
        <v/>
      </c>
      <c r="B481">
        <f>INDEX(resultados!$A$2:$ZZ$1797, 475, MATCH($B$2, resultados!$A$1:$ZZ$1, 0))</f>
        <v/>
      </c>
      <c r="C481">
        <f>INDEX(resultados!$A$2:$ZZ$1797, 475, MATCH($B$3, resultados!$A$1:$ZZ$1, 0))</f>
        <v/>
      </c>
    </row>
    <row r="482">
      <c r="A482">
        <f>INDEX(resultados!$A$2:$ZZ$1797, 476, MATCH($B$1, resultados!$A$1:$ZZ$1, 0))</f>
        <v/>
      </c>
      <c r="B482">
        <f>INDEX(resultados!$A$2:$ZZ$1797, 476, MATCH($B$2, resultados!$A$1:$ZZ$1, 0))</f>
        <v/>
      </c>
      <c r="C482">
        <f>INDEX(resultados!$A$2:$ZZ$1797, 476, MATCH($B$3, resultados!$A$1:$ZZ$1, 0))</f>
        <v/>
      </c>
    </row>
    <row r="483">
      <c r="A483">
        <f>INDEX(resultados!$A$2:$ZZ$1797, 477, MATCH($B$1, resultados!$A$1:$ZZ$1, 0))</f>
        <v/>
      </c>
      <c r="B483">
        <f>INDEX(resultados!$A$2:$ZZ$1797, 477, MATCH($B$2, resultados!$A$1:$ZZ$1, 0))</f>
        <v/>
      </c>
      <c r="C483">
        <f>INDEX(resultados!$A$2:$ZZ$1797, 477, MATCH($B$3, resultados!$A$1:$ZZ$1, 0))</f>
        <v/>
      </c>
    </row>
    <row r="484">
      <c r="A484">
        <f>INDEX(resultados!$A$2:$ZZ$1797, 478, MATCH($B$1, resultados!$A$1:$ZZ$1, 0))</f>
        <v/>
      </c>
      <c r="B484">
        <f>INDEX(resultados!$A$2:$ZZ$1797, 478, MATCH($B$2, resultados!$A$1:$ZZ$1, 0))</f>
        <v/>
      </c>
      <c r="C484">
        <f>INDEX(resultados!$A$2:$ZZ$1797, 478, MATCH($B$3, resultados!$A$1:$ZZ$1, 0))</f>
        <v/>
      </c>
    </row>
    <row r="485">
      <c r="A485">
        <f>INDEX(resultados!$A$2:$ZZ$1797, 479, MATCH($B$1, resultados!$A$1:$ZZ$1, 0))</f>
        <v/>
      </c>
      <c r="B485">
        <f>INDEX(resultados!$A$2:$ZZ$1797, 479, MATCH($B$2, resultados!$A$1:$ZZ$1, 0))</f>
        <v/>
      </c>
      <c r="C485">
        <f>INDEX(resultados!$A$2:$ZZ$1797, 479, MATCH($B$3, resultados!$A$1:$ZZ$1, 0))</f>
        <v/>
      </c>
    </row>
    <row r="486">
      <c r="A486">
        <f>INDEX(resultados!$A$2:$ZZ$1797, 480, MATCH($B$1, resultados!$A$1:$ZZ$1, 0))</f>
        <v/>
      </c>
      <c r="B486">
        <f>INDEX(resultados!$A$2:$ZZ$1797, 480, MATCH($B$2, resultados!$A$1:$ZZ$1, 0))</f>
        <v/>
      </c>
      <c r="C486">
        <f>INDEX(resultados!$A$2:$ZZ$1797, 480, MATCH($B$3, resultados!$A$1:$ZZ$1, 0))</f>
        <v/>
      </c>
    </row>
    <row r="487">
      <c r="A487">
        <f>INDEX(resultados!$A$2:$ZZ$1797, 481, MATCH($B$1, resultados!$A$1:$ZZ$1, 0))</f>
        <v/>
      </c>
      <c r="B487">
        <f>INDEX(resultados!$A$2:$ZZ$1797, 481, MATCH($B$2, resultados!$A$1:$ZZ$1, 0))</f>
        <v/>
      </c>
      <c r="C487">
        <f>INDEX(resultados!$A$2:$ZZ$1797, 481, MATCH($B$3, resultados!$A$1:$ZZ$1, 0))</f>
        <v/>
      </c>
    </row>
    <row r="488">
      <c r="A488">
        <f>INDEX(resultados!$A$2:$ZZ$1797, 482, MATCH($B$1, resultados!$A$1:$ZZ$1, 0))</f>
        <v/>
      </c>
      <c r="B488">
        <f>INDEX(resultados!$A$2:$ZZ$1797, 482, MATCH($B$2, resultados!$A$1:$ZZ$1, 0))</f>
        <v/>
      </c>
      <c r="C488">
        <f>INDEX(resultados!$A$2:$ZZ$1797, 482, MATCH($B$3, resultados!$A$1:$ZZ$1, 0))</f>
        <v/>
      </c>
    </row>
    <row r="489">
      <c r="A489">
        <f>INDEX(resultados!$A$2:$ZZ$1797, 483, MATCH($B$1, resultados!$A$1:$ZZ$1, 0))</f>
        <v/>
      </c>
      <c r="B489">
        <f>INDEX(resultados!$A$2:$ZZ$1797, 483, MATCH($B$2, resultados!$A$1:$ZZ$1, 0))</f>
        <v/>
      </c>
      <c r="C489">
        <f>INDEX(resultados!$A$2:$ZZ$1797, 483, MATCH($B$3, resultados!$A$1:$ZZ$1, 0))</f>
        <v/>
      </c>
    </row>
    <row r="490">
      <c r="A490">
        <f>INDEX(resultados!$A$2:$ZZ$1797, 484, MATCH($B$1, resultados!$A$1:$ZZ$1, 0))</f>
        <v/>
      </c>
      <c r="B490">
        <f>INDEX(resultados!$A$2:$ZZ$1797, 484, MATCH($B$2, resultados!$A$1:$ZZ$1, 0))</f>
        <v/>
      </c>
      <c r="C490">
        <f>INDEX(resultados!$A$2:$ZZ$1797, 484, MATCH($B$3, resultados!$A$1:$ZZ$1, 0))</f>
        <v/>
      </c>
    </row>
    <row r="491">
      <c r="A491">
        <f>INDEX(resultados!$A$2:$ZZ$1797, 485, MATCH($B$1, resultados!$A$1:$ZZ$1, 0))</f>
        <v/>
      </c>
      <c r="B491">
        <f>INDEX(resultados!$A$2:$ZZ$1797, 485, MATCH($B$2, resultados!$A$1:$ZZ$1, 0))</f>
        <v/>
      </c>
      <c r="C491">
        <f>INDEX(resultados!$A$2:$ZZ$1797, 485, MATCH($B$3, resultados!$A$1:$ZZ$1, 0))</f>
        <v/>
      </c>
    </row>
    <row r="492">
      <c r="A492">
        <f>INDEX(resultados!$A$2:$ZZ$1797, 486, MATCH($B$1, resultados!$A$1:$ZZ$1, 0))</f>
        <v/>
      </c>
      <c r="B492">
        <f>INDEX(resultados!$A$2:$ZZ$1797, 486, MATCH($B$2, resultados!$A$1:$ZZ$1, 0))</f>
        <v/>
      </c>
      <c r="C492">
        <f>INDEX(resultados!$A$2:$ZZ$1797, 486, MATCH($B$3, resultados!$A$1:$ZZ$1, 0))</f>
        <v/>
      </c>
    </row>
    <row r="493">
      <c r="A493">
        <f>INDEX(resultados!$A$2:$ZZ$1797, 487, MATCH($B$1, resultados!$A$1:$ZZ$1, 0))</f>
        <v/>
      </c>
      <c r="B493">
        <f>INDEX(resultados!$A$2:$ZZ$1797, 487, MATCH($B$2, resultados!$A$1:$ZZ$1, 0))</f>
        <v/>
      </c>
      <c r="C493">
        <f>INDEX(resultados!$A$2:$ZZ$1797, 487, MATCH($B$3, resultados!$A$1:$ZZ$1, 0))</f>
        <v/>
      </c>
    </row>
    <row r="494">
      <c r="A494">
        <f>INDEX(resultados!$A$2:$ZZ$1797, 488, MATCH($B$1, resultados!$A$1:$ZZ$1, 0))</f>
        <v/>
      </c>
      <c r="B494">
        <f>INDEX(resultados!$A$2:$ZZ$1797, 488, MATCH($B$2, resultados!$A$1:$ZZ$1, 0))</f>
        <v/>
      </c>
      <c r="C494">
        <f>INDEX(resultados!$A$2:$ZZ$1797, 488, MATCH($B$3, resultados!$A$1:$ZZ$1, 0))</f>
        <v/>
      </c>
    </row>
    <row r="495">
      <c r="A495">
        <f>INDEX(resultados!$A$2:$ZZ$1797, 489, MATCH($B$1, resultados!$A$1:$ZZ$1, 0))</f>
        <v/>
      </c>
      <c r="B495">
        <f>INDEX(resultados!$A$2:$ZZ$1797, 489, MATCH($B$2, resultados!$A$1:$ZZ$1, 0))</f>
        <v/>
      </c>
      <c r="C495">
        <f>INDEX(resultados!$A$2:$ZZ$1797, 489, MATCH($B$3, resultados!$A$1:$ZZ$1, 0))</f>
        <v/>
      </c>
    </row>
    <row r="496">
      <c r="A496">
        <f>INDEX(resultados!$A$2:$ZZ$1797, 490, MATCH($B$1, resultados!$A$1:$ZZ$1, 0))</f>
        <v/>
      </c>
      <c r="B496">
        <f>INDEX(resultados!$A$2:$ZZ$1797, 490, MATCH($B$2, resultados!$A$1:$ZZ$1, 0))</f>
        <v/>
      </c>
      <c r="C496">
        <f>INDEX(resultados!$A$2:$ZZ$1797, 490, MATCH($B$3, resultados!$A$1:$ZZ$1, 0))</f>
        <v/>
      </c>
    </row>
    <row r="497">
      <c r="A497">
        <f>INDEX(resultados!$A$2:$ZZ$1797, 491, MATCH($B$1, resultados!$A$1:$ZZ$1, 0))</f>
        <v/>
      </c>
      <c r="B497">
        <f>INDEX(resultados!$A$2:$ZZ$1797, 491, MATCH($B$2, resultados!$A$1:$ZZ$1, 0))</f>
        <v/>
      </c>
      <c r="C497">
        <f>INDEX(resultados!$A$2:$ZZ$1797, 491, MATCH($B$3, resultados!$A$1:$ZZ$1, 0))</f>
        <v/>
      </c>
    </row>
    <row r="498">
      <c r="A498">
        <f>INDEX(resultados!$A$2:$ZZ$1797, 492, MATCH($B$1, resultados!$A$1:$ZZ$1, 0))</f>
        <v/>
      </c>
      <c r="B498">
        <f>INDEX(resultados!$A$2:$ZZ$1797, 492, MATCH($B$2, resultados!$A$1:$ZZ$1, 0))</f>
        <v/>
      </c>
      <c r="C498">
        <f>INDEX(resultados!$A$2:$ZZ$1797, 492, MATCH($B$3, resultados!$A$1:$ZZ$1, 0))</f>
        <v/>
      </c>
    </row>
    <row r="499">
      <c r="A499">
        <f>INDEX(resultados!$A$2:$ZZ$1797, 493, MATCH($B$1, resultados!$A$1:$ZZ$1, 0))</f>
        <v/>
      </c>
      <c r="B499">
        <f>INDEX(resultados!$A$2:$ZZ$1797, 493, MATCH($B$2, resultados!$A$1:$ZZ$1, 0))</f>
        <v/>
      </c>
      <c r="C499">
        <f>INDEX(resultados!$A$2:$ZZ$1797, 493, MATCH($B$3, resultados!$A$1:$ZZ$1, 0))</f>
        <v/>
      </c>
    </row>
    <row r="500">
      <c r="A500">
        <f>INDEX(resultados!$A$2:$ZZ$1797, 494, MATCH($B$1, resultados!$A$1:$ZZ$1, 0))</f>
        <v/>
      </c>
      <c r="B500">
        <f>INDEX(resultados!$A$2:$ZZ$1797, 494, MATCH($B$2, resultados!$A$1:$ZZ$1, 0))</f>
        <v/>
      </c>
      <c r="C500">
        <f>INDEX(resultados!$A$2:$ZZ$1797, 494, MATCH($B$3, resultados!$A$1:$ZZ$1, 0))</f>
        <v/>
      </c>
    </row>
    <row r="501">
      <c r="A501">
        <f>INDEX(resultados!$A$2:$ZZ$1797, 495, MATCH($B$1, resultados!$A$1:$ZZ$1, 0))</f>
        <v/>
      </c>
      <c r="B501">
        <f>INDEX(resultados!$A$2:$ZZ$1797, 495, MATCH($B$2, resultados!$A$1:$ZZ$1, 0))</f>
        <v/>
      </c>
      <c r="C501">
        <f>INDEX(resultados!$A$2:$ZZ$1797, 495, MATCH($B$3, resultados!$A$1:$ZZ$1, 0))</f>
        <v/>
      </c>
    </row>
    <row r="502">
      <c r="A502">
        <f>INDEX(resultados!$A$2:$ZZ$1797, 496, MATCH($B$1, resultados!$A$1:$ZZ$1, 0))</f>
        <v/>
      </c>
      <c r="B502">
        <f>INDEX(resultados!$A$2:$ZZ$1797, 496, MATCH($B$2, resultados!$A$1:$ZZ$1, 0))</f>
        <v/>
      </c>
      <c r="C502">
        <f>INDEX(resultados!$A$2:$ZZ$1797, 496, MATCH($B$3, resultados!$A$1:$ZZ$1, 0))</f>
        <v/>
      </c>
    </row>
    <row r="503">
      <c r="A503">
        <f>INDEX(resultados!$A$2:$ZZ$1797, 497, MATCH($B$1, resultados!$A$1:$ZZ$1, 0))</f>
        <v/>
      </c>
      <c r="B503">
        <f>INDEX(resultados!$A$2:$ZZ$1797, 497, MATCH($B$2, resultados!$A$1:$ZZ$1, 0))</f>
        <v/>
      </c>
      <c r="C503">
        <f>INDEX(resultados!$A$2:$ZZ$1797, 497, MATCH($B$3, resultados!$A$1:$ZZ$1, 0))</f>
        <v/>
      </c>
    </row>
    <row r="504">
      <c r="A504">
        <f>INDEX(resultados!$A$2:$ZZ$1797, 498, MATCH($B$1, resultados!$A$1:$ZZ$1, 0))</f>
        <v/>
      </c>
      <c r="B504">
        <f>INDEX(resultados!$A$2:$ZZ$1797, 498, MATCH($B$2, resultados!$A$1:$ZZ$1, 0))</f>
        <v/>
      </c>
      <c r="C504">
        <f>INDEX(resultados!$A$2:$ZZ$1797, 498, MATCH($B$3, resultados!$A$1:$ZZ$1, 0))</f>
        <v/>
      </c>
    </row>
    <row r="505">
      <c r="A505">
        <f>INDEX(resultados!$A$2:$ZZ$1797, 499, MATCH($B$1, resultados!$A$1:$ZZ$1, 0))</f>
        <v/>
      </c>
      <c r="B505">
        <f>INDEX(resultados!$A$2:$ZZ$1797, 499, MATCH($B$2, resultados!$A$1:$ZZ$1, 0))</f>
        <v/>
      </c>
      <c r="C505">
        <f>INDEX(resultados!$A$2:$ZZ$1797, 499, MATCH($B$3, resultados!$A$1:$ZZ$1, 0))</f>
        <v/>
      </c>
    </row>
    <row r="506">
      <c r="A506">
        <f>INDEX(resultados!$A$2:$ZZ$1797, 500, MATCH($B$1, resultados!$A$1:$ZZ$1, 0))</f>
        <v/>
      </c>
      <c r="B506">
        <f>INDEX(resultados!$A$2:$ZZ$1797, 500, MATCH($B$2, resultados!$A$1:$ZZ$1, 0))</f>
        <v/>
      </c>
      <c r="C506">
        <f>INDEX(resultados!$A$2:$ZZ$1797, 500, MATCH($B$3, resultados!$A$1:$ZZ$1, 0))</f>
        <v/>
      </c>
    </row>
    <row r="507">
      <c r="A507">
        <f>INDEX(resultados!$A$2:$ZZ$1797, 501, MATCH($B$1, resultados!$A$1:$ZZ$1, 0))</f>
        <v/>
      </c>
      <c r="B507">
        <f>INDEX(resultados!$A$2:$ZZ$1797, 501, MATCH($B$2, resultados!$A$1:$ZZ$1, 0))</f>
        <v/>
      </c>
      <c r="C507">
        <f>INDEX(resultados!$A$2:$ZZ$1797, 501, MATCH($B$3, resultados!$A$1:$ZZ$1, 0))</f>
        <v/>
      </c>
    </row>
    <row r="508">
      <c r="A508">
        <f>INDEX(resultados!$A$2:$ZZ$1797, 502, MATCH($B$1, resultados!$A$1:$ZZ$1, 0))</f>
        <v/>
      </c>
      <c r="B508">
        <f>INDEX(resultados!$A$2:$ZZ$1797, 502, MATCH($B$2, resultados!$A$1:$ZZ$1, 0))</f>
        <v/>
      </c>
      <c r="C508">
        <f>INDEX(resultados!$A$2:$ZZ$1797, 502, MATCH($B$3, resultados!$A$1:$ZZ$1, 0))</f>
        <v/>
      </c>
    </row>
    <row r="509">
      <c r="A509">
        <f>INDEX(resultados!$A$2:$ZZ$1797, 503, MATCH($B$1, resultados!$A$1:$ZZ$1, 0))</f>
        <v/>
      </c>
      <c r="B509">
        <f>INDEX(resultados!$A$2:$ZZ$1797, 503, MATCH($B$2, resultados!$A$1:$ZZ$1, 0))</f>
        <v/>
      </c>
      <c r="C509">
        <f>INDEX(resultados!$A$2:$ZZ$1797, 503, MATCH($B$3, resultados!$A$1:$ZZ$1, 0))</f>
        <v/>
      </c>
    </row>
    <row r="510">
      <c r="A510">
        <f>INDEX(resultados!$A$2:$ZZ$1797, 504, MATCH($B$1, resultados!$A$1:$ZZ$1, 0))</f>
        <v/>
      </c>
      <c r="B510">
        <f>INDEX(resultados!$A$2:$ZZ$1797, 504, MATCH($B$2, resultados!$A$1:$ZZ$1, 0))</f>
        <v/>
      </c>
      <c r="C510">
        <f>INDEX(resultados!$A$2:$ZZ$1797, 504, MATCH($B$3, resultados!$A$1:$ZZ$1, 0))</f>
        <v/>
      </c>
    </row>
    <row r="511">
      <c r="A511">
        <f>INDEX(resultados!$A$2:$ZZ$1797, 505, MATCH($B$1, resultados!$A$1:$ZZ$1, 0))</f>
        <v/>
      </c>
      <c r="B511">
        <f>INDEX(resultados!$A$2:$ZZ$1797, 505, MATCH($B$2, resultados!$A$1:$ZZ$1, 0))</f>
        <v/>
      </c>
      <c r="C511">
        <f>INDEX(resultados!$A$2:$ZZ$1797, 505, MATCH($B$3, resultados!$A$1:$ZZ$1, 0))</f>
        <v/>
      </c>
    </row>
    <row r="512">
      <c r="A512">
        <f>INDEX(resultados!$A$2:$ZZ$1797, 506, MATCH($B$1, resultados!$A$1:$ZZ$1, 0))</f>
        <v/>
      </c>
      <c r="B512">
        <f>INDEX(resultados!$A$2:$ZZ$1797, 506, MATCH($B$2, resultados!$A$1:$ZZ$1, 0))</f>
        <v/>
      </c>
      <c r="C512">
        <f>INDEX(resultados!$A$2:$ZZ$1797, 506, MATCH($B$3, resultados!$A$1:$ZZ$1, 0))</f>
        <v/>
      </c>
    </row>
    <row r="513">
      <c r="A513">
        <f>INDEX(resultados!$A$2:$ZZ$1797, 507, MATCH($B$1, resultados!$A$1:$ZZ$1, 0))</f>
        <v/>
      </c>
      <c r="B513">
        <f>INDEX(resultados!$A$2:$ZZ$1797, 507, MATCH($B$2, resultados!$A$1:$ZZ$1, 0))</f>
        <v/>
      </c>
      <c r="C513">
        <f>INDEX(resultados!$A$2:$ZZ$1797, 507, MATCH($B$3, resultados!$A$1:$ZZ$1, 0))</f>
        <v/>
      </c>
    </row>
    <row r="514">
      <c r="A514">
        <f>INDEX(resultados!$A$2:$ZZ$1797, 508, MATCH($B$1, resultados!$A$1:$ZZ$1, 0))</f>
        <v/>
      </c>
      <c r="B514">
        <f>INDEX(resultados!$A$2:$ZZ$1797, 508, MATCH($B$2, resultados!$A$1:$ZZ$1, 0))</f>
        <v/>
      </c>
      <c r="C514">
        <f>INDEX(resultados!$A$2:$ZZ$1797, 508, MATCH($B$3, resultados!$A$1:$ZZ$1, 0))</f>
        <v/>
      </c>
    </row>
    <row r="515">
      <c r="A515">
        <f>INDEX(resultados!$A$2:$ZZ$1797, 509, MATCH($B$1, resultados!$A$1:$ZZ$1, 0))</f>
        <v/>
      </c>
      <c r="B515">
        <f>INDEX(resultados!$A$2:$ZZ$1797, 509, MATCH($B$2, resultados!$A$1:$ZZ$1, 0))</f>
        <v/>
      </c>
      <c r="C515">
        <f>INDEX(resultados!$A$2:$ZZ$1797, 509, MATCH($B$3, resultados!$A$1:$ZZ$1, 0))</f>
        <v/>
      </c>
    </row>
    <row r="516">
      <c r="A516">
        <f>INDEX(resultados!$A$2:$ZZ$1797, 510, MATCH($B$1, resultados!$A$1:$ZZ$1, 0))</f>
        <v/>
      </c>
      <c r="B516">
        <f>INDEX(resultados!$A$2:$ZZ$1797, 510, MATCH($B$2, resultados!$A$1:$ZZ$1, 0))</f>
        <v/>
      </c>
      <c r="C516">
        <f>INDEX(resultados!$A$2:$ZZ$1797, 510, MATCH($B$3, resultados!$A$1:$ZZ$1, 0))</f>
        <v/>
      </c>
    </row>
    <row r="517">
      <c r="A517">
        <f>INDEX(resultados!$A$2:$ZZ$1797, 511, MATCH($B$1, resultados!$A$1:$ZZ$1, 0))</f>
        <v/>
      </c>
      <c r="B517">
        <f>INDEX(resultados!$A$2:$ZZ$1797, 511, MATCH($B$2, resultados!$A$1:$ZZ$1, 0))</f>
        <v/>
      </c>
      <c r="C517">
        <f>INDEX(resultados!$A$2:$ZZ$1797, 511, MATCH($B$3, resultados!$A$1:$ZZ$1, 0))</f>
        <v/>
      </c>
    </row>
    <row r="518">
      <c r="A518">
        <f>INDEX(resultados!$A$2:$ZZ$1797, 512, MATCH($B$1, resultados!$A$1:$ZZ$1, 0))</f>
        <v/>
      </c>
      <c r="B518">
        <f>INDEX(resultados!$A$2:$ZZ$1797, 512, MATCH($B$2, resultados!$A$1:$ZZ$1, 0))</f>
        <v/>
      </c>
      <c r="C518">
        <f>INDEX(resultados!$A$2:$ZZ$1797, 512, MATCH($B$3, resultados!$A$1:$ZZ$1, 0))</f>
        <v/>
      </c>
    </row>
    <row r="519">
      <c r="A519">
        <f>INDEX(resultados!$A$2:$ZZ$1797, 513, MATCH($B$1, resultados!$A$1:$ZZ$1, 0))</f>
        <v/>
      </c>
      <c r="B519">
        <f>INDEX(resultados!$A$2:$ZZ$1797, 513, MATCH($B$2, resultados!$A$1:$ZZ$1, 0))</f>
        <v/>
      </c>
      <c r="C519">
        <f>INDEX(resultados!$A$2:$ZZ$1797, 513, MATCH($B$3, resultados!$A$1:$ZZ$1, 0))</f>
        <v/>
      </c>
    </row>
    <row r="520">
      <c r="A520">
        <f>INDEX(resultados!$A$2:$ZZ$1797, 514, MATCH($B$1, resultados!$A$1:$ZZ$1, 0))</f>
        <v/>
      </c>
      <c r="B520">
        <f>INDEX(resultados!$A$2:$ZZ$1797, 514, MATCH($B$2, resultados!$A$1:$ZZ$1, 0))</f>
        <v/>
      </c>
      <c r="C520">
        <f>INDEX(resultados!$A$2:$ZZ$1797, 514, MATCH($B$3, resultados!$A$1:$ZZ$1, 0))</f>
        <v/>
      </c>
    </row>
    <row r="521">
      <c r="A521">
        <f>INDEX(resultados!$A$2:$ZZ$1797, 515, MATCH($B$1, resultados!$A$1:$ZZ$1, 0))</f>
        <v/>
      </c>
      <c r="B521">
        <f>INDEX(resultados!$A$2:$ZZ$1797, 515, MATCH($B$2, resultados!$A$1:$ZZ$1, 0))</f>
        <v/>
      </c>
      <c r="C521">
        <f>INDEX(resultados!$A$2:$ZZ$1797, 515, MATCH($B$3, resultados!$A$1:$ZZ$1, 0))</f>
        <v/>
      </c>
    </row>
    <row r="522">
      <c r="A522">
        <f>INDEX(resultados!$A$2:$ZZ$1797, 516, MATCH($B$1, resultados!$A$1:$ZZ$1, 0))</f>
        <v/>
      </c>
      <c r="B522">
        <f>INDEX(resultados!$A$2:$ZZ$1797, 516, MATCH($B$2, resultados!$A$1:$ZZ$1, 0))</f>
        <v/>
      </c>
      <c r="C522">
        <f>INDEX(resultados!$A$2:$ZZ$1797, 516, MATCH($B$3, resultados!$A$1:$ZZ$1, 0))</f>
        <v/>
      </c>
    </row>
    <row r="523">
      <c r="A523">
        <f>INDEX(resultados!$A$2:$ZZ$1797, 517, MATCH($B$1, resultados!$A$1:$ZZ$1, 0))</f>
        <v/>
      </c>
      <c r="B523">
        <f>INDEX(resultados!$A$2:$ZZ$1797, 517, MATCH($B$2, resultados!$A$1:$ZZ$1, 0))</f>
        <v/>
      </c>
      <c r="C523">
        <f>INDEX(resultados!$A$2:$ZZ$1797, 517, MATCH($B$3, resultados!$A$1:$ZZ$1, 0))</f>
        <v/>
      </c>
    </row>
    <row r="524">
      <c r="A524">
        <f>INDEX(resultados!$A$2:$ZZ$1797, 518, MATCH($B$1, resultados!$A$1:$ZZ$1, 0))</f>
        <v/>
      </c>
      <c r="B524">
        <f>INDEX(resultados!$A$2:$ZZ$1797, 518, MATCH($B$2, resultados!$A$1:$ZZ$1, 0))</f>
        <v/>
      </c>
      <c r="C524">
        <f>INDEX(resultados!$A$2:$ZZ$1797, 518, MATCH($B$3, resultados!$A$1:$ZZ$1, 0))</f>
        <v/>
      </c>
    </row>
    <row r="525">
      <c r="A525">
        <f>INDEX(resultados!$A$2:$ZZ$1797, 519, MATCH($B$1, resultados!$A$1:$ZZ$1, 0))</f>
        <v/>
      </c>
      <c r="B525">
        <f>INDEX(resultados!$A$2:$ZZ$1797, 519, MATCH($B$2, resultados!$A$1:$ZZ$1, 0))</f>
        <v/>
      </c>
      <c r="C525">
        <f>INDEX(resultados!$A$2:$ZZ$1797, 519, MATCH($B$3, resultados!$A$1:$ZZ$1, 0))</f>
        <v/>
      </c>
    </row>
    <row r="526">
      <c r="A526">
        <f>INDEX(resultados!$A$2:$ZZ$1797, 520, MATCH($B$1, resultados!$A$1:$ZZ$1, 0))</f>
        <v/>
      </c>
      <c r="B526">
        <f>INDEX(resultados!$A$2:$ZZ$1797, 520, MATCH($B$2, resultados!$A$1:$ZZ$1, 0))</f>
        <v/>
      </c>
      <c r="C526">
        <f>INDEX(resultados!$A$2:$ZZ$1797, 520, MATCH($B$3, resultados!$A$1:$ZZ$1, 0))</f>
        <v/>
      </c>
    </row>
    <row r="527">
      <c r="A527">
        <f>INDEX(resultados!$A$2:$ZZ$1797, 521, MATCH($B$1, resultados!$A$1:$ZZ$1, 0))</f>
        <v/>
      </c>
      <c r="B527">
        <f>INDEX(resultados!$A$2:$ZZ$1797, 521, MATCH($B$2, resultados!$A$1:$ZZ$1, 0))</f>
        <v/>
      </c>
      <c r="C527">
        <f>INDEX(resultados!$A$2:$ZZ$1797, 521, MATCH($B$3, resultados!$A$1:$ZZ$1, 0))</f>
        <v/>
      </c>
    </row>
    <row r="528">
      <c r="A528">
        <f>INDEX(resultados!$A$2:$ZZ$1797, 522, MATCH($B$1, resultados!$A$1:$ZZ$1, 0))</f>
        <v/>
      </c>
      <c r="B528">
        <f>INDEX(resultados!$A$2:$ZZ$1797, 522, MATCH($B$2, resultados!$A$1:$ZZ$1, 0))</f>
        <v/>
      </c>
      <c r="C528">
        <f>INDEX(resultados!$A$2:$ZZ$1797, 522, MATCH($B$3, resultados!$A$1:$ZZ$1, 0))</f>
        <v/>
      </c>
    </row>
    <row r="529">
      <c r="A529">
        <f>INDEX(resultados!$A$2:$ZZ$1797, 523, MATCH($B$1, resultados!$A$1:$ZZ$1, 0))</f>
        <v/>
      </c>
      <c r="B529">
        <f>INDEX(resultados!$A$2:$ZZ$1797, 523, MATCH($B$2, resultados!$A$1:$ZZ$1, 0))</f>
        <v/>
      </c>
      <c r="C529">
        <f>INDEX(resultados!$A$2:$ZZ$1797, 523, MATCH($B$3, resultados!$A$1:$ZZ$1, 0))</f>
        <v/>
      </c>
    </row>
    <row r="530">
      <c r="A530">
        <f>INDEX(resultados!$A$2:$ZZ$1797, 524, MATCH($B$1, resultados!$A$1:$ZZ$1, 0))</f>
        <v/>
      </c>
      <c r="B530">
        <f>INDEX(resultados!$A$2:$ZZ$1797, 524, MATCH($B$2, resultados!$A$1:$ZZ$1, 0))</f>
        <v/>
      </c>
      <c r="C530">
        <f>INDEX(resultados!$A$2:$ZZ$1797, 524, MATCH($B$3, resultados!$A$1:$ZZ$1, 0))</f>
        <v/>
      </c>
    </row>
    <row r="531">
      <c r="A531">
        <f>INDEX(resultados!$A$2:$ZZ$1797, 525, MATCH($B$1, resultados!$A$1:$ZZ$1, 0))</f>
        <v/>
      </c>
      <c r="B531">
        <f>INDEX(resultados!$A$2:$ZZ$1797, 525, MATCH($B$2, resultados!$A$1:$ZZ$1, 0))</f>
        <v/>
      </c>
      <c r="C531">
        <f>INDEX(resultados!$A$2:$ZZ$1797, 525, MATCH($B$3, resultados!$A$1:$ZZ$1, 0))</f>
        <v/>
      </c>
    </row>
    <row r="532">
      <c r="A532">
        <f>INDEX(resultados!$A$2:$ZZ$1797, 526, MATCH($B$1, resultados!$A$1:$ZZ$1, 0))</f>
        <v/>
      </c>
      <c r="B532">
        <f>INDEX(resultados!$A$2:$ZZ$1797, 526, MATCH($B$2, resultados!$A$1:$ZZ$1, 0))</f>
        <v/>
      </c>
      <c r="C532">
        <f>INDEX(resultados!$A$2:$ZZ$1797, 526, MATCH($B$3, resultados!$A$1:$ZZ$1, 0))</f>
        <v/>
      </c>
    </row>
    <row r="533">
      <c r="A533">
        <f>INDEX(resultados!$A$2:$ZZ$1797, 527, MATCH($B$1, resultados!$A$1:$ZZ$1, 0))</f>
        <v/>
      </c>
      <c r="B533">
        <f>INDEX(resultados!$A$2:$ZZ$1797, 527, MATCH($B$2, resultados!$A$1:$ZZ$1, 0))</f>
        <v/>
      </c>
      <c r="C533">
        <f>INDEX(resultados!$A$2:$ZZ$1797, 527, MATCH($B$3, resultados!$A$1:$ZZ$1, 0))</f>
        <v/>
      </c>
    </row>
    <row r="534">
      <c r="A534">
        <f>INDEX(resultados!$A$2:$ZZ$1797, 528, MATCH($B$1, resultados!$A$1:$ZZ$1, 0))</f>
        <v/>
      </c>
      <c r="B534">
        <f>INDEX(resultados!$A$2:$ZZ$1797, 528, MATCH($B$2, resultados!$A$1:$ZZ$1, 0))</f>
        <v/>
      </c>
      <c r="C534">
        <f>INDEX(resultados!$A$2:$ZZ$1797, 528, MATCH($B$3, resultados!$A$1:$ZZ$1, 0))</f>
        <v/>
      </c>
    </row>
    <row r="535">
      <c r="A535">
        <f>INDEX(resultados!$A$2:$ZZ$1797, 529, MATCH($B$1, resultados!$A$1:$ZZ$1, 0))</f>
        <v/>
      </c>
      <c r="B535">
        <f>INDEX(resultados!$A$2:$ZZ$1797, 529, MATCH($B$2, resultados!$A$1:$ZZ$1, 0))</f>
        <v/>
      </c>
      <c r="C535">
        <f>INDEX(resultados!$A$2:$ZZ$1797, 529, MATCH($B$3, resultados!$A$1:$ZZ$1, 0))</f>
        <v/>
      </c>
    </row>
    <row r="536">
      <c r="A536">
        <f>INDEX(resultados!$A$2:$ZZ$1797, 530, MATCH($B$1, resultados!$A$1:$ZZ$1, 0))</f>
        <v/>
      </c>
      <c r="B536">
        <f>INDEX(resultados!$A$2:$ZZ$1797, 530, MATCH($B$2, resultados!$A$1:$ZZ$1, 0))</f>
        <v/>
      </c>
      <c r="C536">
        <f>INDEX(resultados!$A$2:$ZZ$1797, 530, MATCH($B$3, resultados!$A$1:$ZZ$1, 0))</f>
        <v/>
      </c>
    </row>
    <row r="537">
      <c r="A537">
        <f>INDEX(resultados!$A$2:$ZZ$1797, 531, MATCH($B$1, resultados!$A$1:$ZZ$1, 0))</f>
        <v/>
      </c>
      <c r="B537">
        <f>INDEX(resultados!$A$2:$ZZ$1797, 531, MATCH($B$2, resultados!$A$1:$ZZ$1, 0))</f>
        <v/>
      </c>
      <c r="C537">
        <f>INDEX(resultados!$A$2:$ZZ$1797, 531, MATCH($B$3, resultados!$A$1:$ZZ$1, 0))</f>
        <v/>
      </c>
    </row>
    <row r="538">
      <c r="A538">
        <f>INDEX(resultados!$A$2:$ZZ$1797, 532, MATCH($B$1, resultados!$A$1:$ZZ$1, 0))</f>
        <v/>
      </c>
      <c r="B538">
        <f>INDEX(resultados!$A$2:$ZZ$1797, 532, MATCH($B$2, resultados!$A$1:$ZZ$1, 0))</f>
        <v/>
      </c>
      <c r="C538">
        <f>INDEX(resultados!$A$2:$ZZ$1797, 532, MATCH($B$3, resultados!$A$1:$ZZ$1, 0))</f>
        <v/>
      </c>
    </row>
    <row r="539">
      <c r="A539">
        <f>INDEX(resultados!$A$2:$ZZ$1797, 533, MATCH($B$1, resultados!$A$1:$ZZ$1, 0))</f>
        <v/>
      </c>
      <c r="B539">
        <f>INDEX(resultados!$A$2:$ZZ$1797, 533, MATCH($B$2, resultados!$A$1:$ZZ$1, 0))</f>
        <v/>
      </c>
      <c r="C539">
        <f>INDEX(resultados!$A$2:$ZZ$1797, 533, MATCH($B$3, resultados!$A$1:$ZZ$1, 0))</f>
        <v/>
      </c>
    </row>
    <row r="540">
      <c r="A540">
        <f>INDEX(resultados!$A$2:$ZZ$1797, 534, MATCH($B$1, resultados!$A$1:$ZZ$1, 0))</f>
        <v/>
      </c>
      <c r="B540">
        <f>INDEX(resultados!$A$2:$ZZ$1797, 534, MATCH($B$2, resultados!$A$1:$ZZ$1, 0))</f>
        <v/>
      </c>
      <c r="C540">
        <f>INDEX(resultados!$A$2:$ZZ$1797, 534, MATCH($B$3, resultados!$A$1:$ZZ$1, 0))</f>
        <v/>
      </c>
    </row>
    <row r="541">
      <c r="A541">
        <f>INDEX(resultados!$A$2:$ZZ$1797, 535, MATCH($B$1, resultados!$A$1:$ZZ$1, 0))</f>
        <v/>
      </c>
      <c r="B541">
        <f>INDEX(resultados!$A$2:$ZZ$1797, 535, MATCH($B$2, resultados!$A$1:$ZZ$1, 0))</f>
        <v/>
      </c>
      <c r="C541">
        <f>INDEX(resultados!$A$2:$ZZ$1797, 535, MATCH($B$3, resultados!$A$1:$ZZ$1, 0))</f>
        <v/>
      </c>
    </row>
    <row r="542">
      <c r="A542">
        <f>INDEX(resultados!$A$2:$ZZ$1797, 536, MATCH($B$1, resultados!$A$1:$ZZ$1, 0))</f>
        <v/>
      </c>
      <c r="B542">
        <f>INDEX(resultados!$A$2:$ZZ$1797, 536, MATCH($B$2, resultados!$A$1:$ZZ$1, 0))</f>
        <v/>
      </c>
      <c r="C542">
        <f>INDEX(resultados!$A$2:$ZZ$1797, 536, MATCH($B$3, resultados!$A$1:$ZZ$1, 0))</f>
        <v/>
      </c>
    </row>
    <row r="543">
      <c r="A543">
        <f>INDEX(resultados!$A$2:$ZZ$1797, 537, MATCH($B$1, resultados!$A$1:$ZZ$1, 0))</f>
        <v/>
      </c>
      <c r="B543">
        <f>INDEX(resultados!$A$2:$ZZ$1797, 537, MATCH($B$2, resultados!$A$1:$ZZ$1, 0))</f>
        <v/>
      </c>
      <c r="C543">
        <f>INDEX(resultados!$A$2:$ZZ$1797, 537, MATCH($B$3, resultados!$A$1:$ZZ$1, 0))</f>
        <v/>
      </c>
    </row>
    <row r="544">
      <c r="A544">
        <f>INDEX(resultados!$A$2:$ZZ$1797, 538, MATCH($B$1, resultados!$A$1:$ZZ$1, 0))</f>
        <v/>
      </c>
      <c r="B544">
        <f>INDEX(resultados!$A$2:$ZZ$1797, 538, MATCH($B$2, resultados!$A$1:$ZZ$1, 0))</f>
        <v/>
      </c>
      <c r="C544">
        <f>INDEX(resultados!$A$2:$ZZ$1797, 538, MATCH($B$3, resultados!$A$1:$ZZ$1, 0))</f>
        <v/>
      </c>
    </row>
    <row r="545">
      <c r="A545">
        <f>INDEX(resultados!$A$2:$ZZ$1797, 539, MATCH($B$1, resultados!$A$1:$ZZ$1, 0))</f>
        <v/>
      </c>
      <c r="B545">
        <f>INDEX(resultados!$A$2:$ZZ$1797, 539, MATCH($B$2, resultados!$A$1:$ZZ$1, 0))</f>
        <v/>
      </c>
      <c r="C545">
        <f>INDEX(resultados!$A$2:$ZZ$1797, 539, MATCH($B$3, resultados!$A$1:$ZZ$1, 0))</f>
        <v/>
      </c>
    </row>
    <row r="546">
      <c r="A546">
        <f>INDEX(resultados!$A$2:$ZZ$1797, 540, MATCH($B$1, resultados!$A$1:$ZZ$1, 0))</f>
        <v/>
      </c>
      <c r="B546">
        <f>INDEX(resultados!$A$2:$ZZ$1797, 540, MATCH($B$2, resultados!$A$1:$ZZ$1, 0))</f>
        <v/>
      </c>
      <c r="C546">
        <f>INDEX(resultados!$A$2:$ZZ$1797, 540, MATCH($B$3, resultados!$A$1:$ZZ$1, 0))</f>
        <v/>
      </c>
    </row>
    <row r="547">
      <c r="A547">
        <f>INDEX(resultados!$A$2:$ZZ$1797, 541, MATCH($B$1, resultados!$A$1:$ZZ$1, 0))</f>
        <v/>
      </c>
      <c r="B547">
        <f>INDEX(resultados!$A$2:$ZZ$1797, 541, MATCH($B$2, resultados!$A$1:$ZZ$1, 0))</f>
        <v/>
      </c>
      <c r="C547">
        <f>INDEX(resultados!$A$2:$ZZ$1797, 541, MATCH($B$3, resultados!$A$1:$ZZ$1, 0))</f>
        <v/>
      </c>
    </row>
    <row r="548">
      <c r="A548">
        <f>INDEX(resultados!$A$2:$ZZ$1797, 542, MATCH($B$1, resultados!$A$1:$ZZ$1, 0))</f>
        <v/>
      </c>
      <c r="B548">
        <f>INDEX(resultados!$A$2:$ZZ$1797, 542, MATCH($B$2, resultados!$A$1:$ZZ$1, 0))</f>
        <v/>
      </c>
      <c r="C548">
        <f>INDEX(resultados!$A$2:$ZZ$1797, 542, MATCH($B$3, resultados!$A$1:$ZZ$1, 0))</f>
        <v/>
      </c>
    </row>
    <row r="549">
      <c r="A549">
        <f>INDEX(resultados!$A$2:$ZZ$1797, 543, MATCH($B$1, resultados!$A$1:$ZZ$1, 0))</f>
        <v/>
      </c>
      <c r="B549">
        <f>INDEX(resultados!$A$2:$ZZ$1797, 543, MATCH($B$2, resultados!$A$1:$ZZ$1, 0))</f>
        <v/>
      </c>
      <c r="C549">
        <f>INDEX(resultados!$A$2:$ZZ$1797, 543, MATCH($B$3, resultados!$A$1:$ZZ$1, 0))</f>
        <v/>
      </c>
    </row>
    <row r="550">
      <c r="A550">
        <f>INDEX(resultados!$A$2:$ZZ$1797, 544, MATCH($B$1, resultados!$A$1:$ZZ$1, 0))</f>
        <v/>
      </c>
      <c r="B550">
        <f>INDEX(resultados!$A$2:$ZZ$1797, 544, MATCH($B$2, resultados!$A$1:$ZZ$1, 0))</f>
        <v/>
      </c>
      <c r="C550">
        <f>INDEX(resultados!$A$2:$ZZ$1797, 544, MATCH($B$3, resultados!$A$1:$ZZ$1, 0))</f>
        <v/>
      </c>
    </row>
    <row r="551">
      <c r="A551">
        <f>INDEX(resultados!$A$2:$ZZ$1797, 545, MATCH($B$1, resultados!$A$1:$ZZ$1, 0))</f>
        <v/>
      </c>
      <c r="B551">
        <f>INDEX(resultados!$A$2:$ZZ$1797, 545, MATCH($B$2, resultados!$A$1:$ZZ$1, 0))</f>
        <v/>
      </c>
      <c r="C551">
        <f>INDEX(resultados!$A$2:$ZZ$1797, 545, MATCH($B$3, resultados!$A$1:$ZZ$1, 0))</f>
        <v/>
      </c>
    </row>
    <row r="552">
      <c r="A552">
        <f>INDEX(resultados!$A$2:$ZZ$1797, 546, MATCH($B$1, resultados!$A$1:$ZZ$1, 0))</f>
        <v/>
      </c>
      <c r="B552">
        <f>INDEX(resultados!$A$2:$ZZ$1797, 546, MATCH($B$2, resultados!$A$1:$ZZ$1, 0))</f>
        <v/>
      </c>
      <c r="C552">
        <f>INDEX(resultados!$A$2:$ZZ$1797, 546, MATCH($B$3, resultados!$A$1:$ZZ$1, 0))</f>
        <v/>
      </c>
    </row>
    <row r="553">
      <c r="A553">
        <f>INDEX(resultados!$A$2:$ZZ$1797, 547, MATCH($B$1, resultados!$A$1:$ZZ$1, 0))</f>
        <v/>
      </c>
      <c r="B553">
        <f>INDEX(resultados!$A$2:$ZZ$1797, 547, MATCH($B$2, resultados!$A$1:$ZZ$1, 0))</f>
        <v/>
      </c>
      <c r="C553">
        <f>INDEX(resultados!$A$2:$ZZ$1797, 547, MATCH($B$3, resultados!$A$1:$ZZ$1, 0))</f>
        <v/>
      </c>
    </row>
    <row r="554">
      <c r="A554">
        <f>INDEX(resultados!$A$2:$ZZ$1797, 548, MATCH($B$1, resultados!$A$1:$ZZ$1, 0))</f>
        <v/>
      </c>
      <c r="B554">
        <f>INDEX(resultados!$A$2:$ZZ$1797, 548, MATCH($B$2, resultados!$A$1:$ZZ$1, 0))</f>
        <v/>
      </c>
      <c r="C554">
        <f>INDEX(resultados!$A$2:$ZZ$1797, 548, MATCH($B$3, resultados!$A$1:$ZZ$1, 0))</f>
        <v/>
      </c>
    </row>
    <row r="555">
      <c r="A555">
        <f>INDEX(resultados!$A$2:$ZZ$1797, 549, MATCH($B$1, resultados!$A$1:$ZZ$1, 0))</f>
        <v/>
      </c>
      <c r="B555">
        <f>INDEX(resultados!$A$2:$ZZ$1797, 549, MATCH($B$2, resultados!$A$1:$ZZ$1, 0))</f>
        <v/>
      </c>
      <c r="C555">
        <f>INDEX(resultados!$A$2:$ZZ$1797, 549, MATCH($B$3, resultados!$A$1:$ZZ$1, 0))</f>
        <v/>
      </c>
    </row>
    <row r="556">
      <c r="A556">
        <f>INDEX(resultados!$A$2:$ZZ$1797, 550, MATCH($B$1, resultados!$A$1:$ZZ$1, 0))</f>
        <v/>
      </c>
      <c r="B556">
        <f>INDEX(resultados!$A$2:$ZZ$1797, 550, MATCH($B$2, resultados!$A$1:$ZZ$1, 0))</f>
        <v/>
      </c>
      <c r="C556">
        <f>INDEX(resultados!$A$2:$ZZ$1797, 550, MATCH($B$3, resultados!$A$1:$ZZ$1, 0))</f>
        <v/>
      </c>
    </row>
    <row r="557">
      <c r="A557">
        <f>INDEX(resultados!$A$2:$ZZ$1797, 551, MATCH($B$1, resultados!$A$1:$ZZ$1, 0))</f>
        <v/>
      </c>
      <c r="B557">
        <f>INDEX(resultados!$A$2:$ZZ$1797, 551, MATCH($B$2, resultados!$A$1:$ZZ$1, 0))</f>
        <v/>
      </c>
      <c r="C557">
        <f>INDEX(resultados!$A$2:$ZZ$1797, 551, MATCH($B$3, resultados!$A$1:$ZZ$1, 0))</f>
        <v/>
      </c>
    </row>
    <row r="558">
      <c r="A558">
        <f>INDEX(resultados!$A$2:$ZZ$1797, 552, MATCH($B$1, resultados!$A$1:$ZZ$1, 0))</f>
        <v/>
      </c>
      <c r="B558">
        <f>INDEX(resultados!$A$2:$ZZ$1797, 552, MATCH($B$2, resultados!$A$1:$ZZ$1, 0))</f>
        <v/>
      </c>
      <c r="C558">
        <f>INDEX(resultados!$A$2:$ZZ$1797, 552, MATCH($B$3, resultados!$A$1:$ZZ$1, 0))</f>
        <v/>
      </c>
    </row>
    <row r="559">
      <c r="A559">
        <f>INDEX(resultados!$A$2:$ZZ$1797, 553, MATCH($B$1, resultados!$A$1:$ZZ$1, 0))</f>
        <v/>
      </c>
      <c r="B559">
        <f>INDEX(resultados!$A$2:$ZZ$1797, 553, MATCH($B$2, resultados!$A$1:$ZZ$1, 0))</f>
        <v/>
      </c>
      <c r="C559">
        <f>INDEX(resultados!$A$2:$ZZ$1797, 553, MATCH($B$3, resultados!$A$1:$ZZ$1, 0))</f>
        <v/>
      </c>
    </row>
    <row r="560">
      <c r="A560">
        <f>INDEX(resultados!$A$2:$ZZ$1797, 554, MATCH($B$1, resultados!$A$1:$ZZ$1, 0))</f>
        <v/>
      </c>
      <c r="B560">
        <f>INDEX(resultados!$A$2:$ZZ$1797, 554, MATCH($B$2, resultados!$A$1:$ZZ$1, 0))</f>
        <v/>
      </c>
      <c r="C560">
        <f>INDEX(resultados!$A$2:$ZZ$1797, 554, MATCH($B$3, resultados!$A$1:$ZZ$1, 0))</f>
        <v/>
      </c>
    </row>
    <row r="561">
      <c r="A561">
        <f>INDEX(resultados!$A$2:$ZZ$1797, 555, MATCH($B$1, resultados!$A$1:$ZZ$1, 0))</f>
        <v/>
      </c>
      <c r="B561">
        <f>INDEX(resultados!$A$2:$ZZ$1797, 555, MATCH($B$2, resultados!$A$1:$ZZ$1, 0))</f>
        <v/>
      </c>
      <c r="C561">
        <f>INDEX(resultados!$A$2:$ZZ$1797, 555, MATCH($B$3, resultados!$A$1:$ZZ$1, 0))</f>
        <v/>
      </c>
    </row>
    <row r="562">
      <c r="A562">
        <f>INDEX(resultados!$A$2:$ZZ$1797, 556, MATCH($B$1, resultados!$A$1:$ZZ$1, 0))</f>
        <v/>
      </c>
      <c r="B562">
        <f>INDEX(resultados!$A$2:$ZZ$1797, 556, MATCH($B$2, resultados!$A$1:$ZZ$1, 0))</f>
        <v/>
      </c>
      <c r="C562">
        <f>INDEX(resultados!$A$2:$ZZ$1797, 556, MATCH($B$3, resultados!$A$1:$ZZ$1, 0))</f>
        <v/>
      </c>
    </row>
    <row r="563">
      <c r="A563">
        <f>INDEX(resultados!$A$2:$ZZ$1797, 557, MATCH($B$1, resultados!$A$1:$ZZ$1, 0))</f>
        <v/>
      </c>
      <c r="B563">
        <f>INDEX(resultados!$A$2:$ZZ$1797, 557, MATCH($B$2, resultados!$A$1:$ZZ$1, 0))</f>
        <v/>
      </c>
      <c r="C563">
        <f>INDEX(resultados!$A$2:$ZZ$1797, 557, MATCH($B$3, resultados!$A$1:$ZZ$1, 0))</f>
        <v/>
      </c>
    </row>
    <row r="564">
      <c r="A564">
        <f>INDEX(resultados!$A$2:$ZZ$1797, 558, MATCH($B$1, resultados!$A$1:$ZZ$1, 0))</f>
        <v/>
      </c>
      <c r="B564">
        <f>INDEX(resultados!$A$2:$ZZ$1797, 558, MATCH($B$2, resultados!$A$1:$ZZ$1, 0))</f>
        <v/>
      </c>
      <c r="C564">
        <f>INDEX(resultados!$A$2:$ZZ$1797, 558, MATCH($B$3, resultados!$A$1:$ZZ$1, 0))</f>
        <v/>
      </c>
    </row>
    <row r="565">
      <c r="A565">
        <f>INDEX(resultados!$A$2:$ZZ$1797, 559, MATCH($B$1, resultados!$A$1:$ZZ$1, 0))</f>
        <v/>
      </c>
      <c r="B565">
        <f>INDEX(resultados!$A$2:$ZZ$1797, 559, MATCH($B$2, resultados!$A$1:$ZZ$1, 0))</f>
        <v/>
      </c>
      <c r="C565">
        <f>INDEX(resultados!$A$2:$ZZ$1797, 559, MATCH($B$3, resultados!$A$1:$ZZ$1, 0))</f>
        <v/>
      </c>
    </row>
    <row r="566">
      <c r="A566">
        <f>INDEX(resultados!$A$2:$ZZ$1797, 560, MATCH($B$1, resultados!$A$1:$ZZ$1, 0))</f>
        <v/>
      </c>
      <c r="B566">
        <f>INDEX(resultados!$A$2:$ZZ$1797, 560, MATCH($B$2, resultados!$A$1:$ZZ$1, 0))</f>
        <v/>
      </c>
      <c r="C566">
        <f>INDEX(resultados!$A$2:$ZZ$1797, 560, MATCH($B$3, resultados!$A$1:$ZZ$1, 0))</f>
        <v/>
      </c>
    </row>
    <row r="567">
      <c r="A567">
        <f>INDEX(resultados!$A$2:$ZZ$1797, 561, MATCH($B$1, resultados!$A$1:$ZZ$1, 0))</f>
        <v/>
      </c>
      <c r="B567">
        <f>INDEX(resultados!$A$2:$ZZ$1797, 561, MATCH($B$2, resultados!$A$1:$ZZ$1, 0))</f>
        <v/>
      </c>
      <c r="C567">
        <f>INDEX(resultados!$A$2:$ZZ$1797, 561, MATCH($B$3, resultados!$A$1:$ZZ$1, 0))</f>
        <v/>
      </c>
    </row>
    <row r="568">
      <c r="A568">
        <f>INDEX(resultados!$A$2:$ZZ$1797, 562, MATCH($B$1, resultados!$A$1:$ZZ$1, 0))</f>
        <v/>
      </c>
      <c r="B568">
        <f>INDEX(resultados!$A$2:$ZZ$1797, 562, MATCH($B$2, resultados!$A$1:$ZZ$1, 0))</f>
        <v/>
      </c>
      <c r="C568">
        <f>INDEX(resultados!$A$2:$ZZ$1797, 562, MATCH($B$3, resultados!$A$1:$ZZ$1, 0))</f>
        <v/>
      </c>
    </row>
    <row r="569">
      <c r="A569">
        <f>INDEX(resultados!$A$2:$ZZ$1797, 563, MATCH($B$1, resultados!$A$1:$ZZ$1, 0))</f>
        <v/>
      </c>
      <c r="B569">
        <f>INDEX(resultados!$A$2:$ZZ$1797, 563, MATCH($B$2, resultados!$A$1:$ZZ$1, 0))</f>
        <v/>
      </c>
      <c r="C569">
        <f>INDEX(resultados!$A$2:$ZZ$1797, 563, MATCH($B$3, resultados!$A$1:$ZZ$1, 0))</f>
        <v/>
      </c>
    </row>
    <row r="570">
      <c r="A570">
        <f>INDEX(resultados!$A$2:$ZZ$1797, 564, MATCH($B$1, resultados!$A$1:$ZZ$1, 0))</f>
        <v/>
      </c>
      <c r="B570">
        <f>INDEX(resultados!$A$2:$ZZ$1797, 564, MATCH($B$2, resultados!$A$1:$ZZ$1, 0))</f>
        <v/>
      </c>
      <c r="C570">
        <f>INDEX(resultados!$A$2:$ZZ$1797, 564, MATCH($B$3, resultados!$A$1:$ZZ$1, 0))</f>
        <v/>
      </c>
    </row>
    <row r="571">
      <c r="A571">
        <f>INDEX(resultados!$A$2:$ZZ$1797, 565, MATCH($B$1, resultados!$A$1:$ZZ$1, 0))</f>
        <v/>
      </c>
      <c r="B571">
        <f>INDEX(resultados!$A$2:$ZZ$1797, 565, MATCH($B$2, resultados!$A$1:$ZZ$1, 0))</f>
        <v/>
      </c>
      <c r="C571">
        <f>INDEX(resultados!$A$2:$ZZ$1797, 565, MATCH($B$3, resultados!$A$1:$ZZ$1, 0))</f>
        <v/>
      </c>
    </row>
    <row r="572">
      <c r="A572">
        <f>INDEX(resultados!$A$2:$ZZ$1797, 566, MATCH($B$1, resultados!$A$1:$ZZ$1, 0))</f>
        <v/>
      </c>
      <c r="B572">
        <f>INDEX(resultados!$A$2:$ZZ$1797, 566, MATCH($B$2, resultados!$A$1:$ZZ$1, 0))</f>
        <v/>
      </c>
      <c r="C572">
        <f>INDEX(resultados!$A$2:$ZZ$1797, 566, MATCH($B$3, resultados!$A$1:$ZZ$1, 0))</f>
        <v/>
      </c>
    </row>
    <row r="573">
      <c r="A573">
        <f>INDEX(resultados!$A$2:$ZZ$1797, 567, MATCH($B$1, resultados!$A$1:$ZZ$1, 0))</f>
        <v/>
      </c>
      <c r="B573">
        <f>INDEX(resultados!$A$2:$ZZ$1797, 567, MATCH($B$2, resultados!$A$1:$ZZ$1, 0))</f>
        <v/>
      </c>
      <c r="C573">
        <f>INDEX(resultados!$A$2:$ZZ$1797, 567, MATCH($B$3, resultados!$A$1:$ZZ$1, 0))</f>
        <v/>
      </c>
    </row>
    <row r="574">
      <c r="A574">
        <f>INDEX(resultados!$A$2:$ZZ$1797, 568, MATCH($B$1, resultados!$A$1:$ZZ$1, 0))</f>
        <v/>
      </c>
      <c r="B574">
        <f>INDEX(resultados!$A$2:$ZZ$1797, 568, MATCH($B$2, resultados!$A$1:$ZZ$1, 0))</f>
        <v/>
      </c>
      <c r="C574">
        <f>INDEX(resultados!$A$2:$ZZ$1797, 568, MATCH($B$3, resultados!$A$1:$ZZ$1, 0))</f>
        <v/>
      </c>
    </row>
    <row r="575">
      <c r="A575">
        <f>INDEX(resultados!$A$2:$ZZ$1797, 569, MATCH($B$1, resultados!$A$1:$ZZ$1, 0))</f>
        <v/>
      </c>
      <c r="B575">
        <f>INDEX(resultados!$A$2:$ZZ$1797, 569, MATCH($B$2, resultados!$A$1:$ZZ$1, 0))</f>
        <v/>
      </c>
      <c r="C575">
        <f>INDEX(resultados!$A$2:$ZZ$1797, 569, MATCH($B$3, resultados!$A$1:$ZZ$1, 0))</f>
        <v/>
      </c>
    </row>
    <row r="576">
      <c r="A576">
        <f>INDEX(resultados!$A$2:$ZZ$1797, 570, MATCH($B$1, resultados!$A$1:$ZZ$1, 0))</f>
        <v/>
      </c>
      <c r="B576">
        <f>INDEX(resultados!$A$2:$ZZ$1797, 570, MATCH($B$2, resultados!$A$1:$ZZ$1, 0))</f>
        <v/>
      </c>
      <c r="C576">
        <f>INDEX(resultados!$A$2:$ZZ$1797, 570, MATCH($B$3, resultados!$A$1:$ZZ$1, 0))</f>
        <v/>
      </c>
    </row>
    <row r="577">
      <c r="A577">
        <f>INDEX(resultados!$A$2:$ZZ$1797, 571, MATCH($B$1, resultados!$A$1:$ZZ$1, 0))</f>
        <v/>
      </c>
      <c r="B577">
        <f>INDEX(resultados!$A$2:$ZZ$1797, 571, MATCH($B$2, resultados!$A$1:$ZZ$1, 0))</f>
        <v/>
      </c>
      <c r="C577">
        <f>INDEX(resultados!$A$2:$ZZ$1797, 571, MATCH($B$3, resultados!$A$1:$ZZ$1, 0))</f>
        <v/>
      </c>
    </row>
    <row r="578">
      <c r="A578">
        <f>INDEX(resultados!$A$2:$ZZ$1797, 572, MATCH($B$1, resultados!$A$1:$ZZ$1, 0))</f>
        <v/>
      </c>
      <c r="B578">
        <f>INDEX(resultados!$A$2:$ZZ$1797, 572, MATCH($B$2, resultados!$A$1:$ZZ$1, 0))</f>
        <v/>
      </c>
      <c r="C578">
        <f>INDEX(resultados!$A$2:$ZZ$1797, 572, MATCH($B$3, resultados!$A$1:$ZZ$1, 0))</f>
        <v/>
      </c>
    </row>
    <row r="579">
      <c r="A579">
        <f>INDEX(resultados!$A$2:$ZZ$1797, 573, MATCH($B$1, resultados!$A$1:$ZZ$1, 0))</f>
        <v/>
      </c>
      <c r="B579">
        <f>INDEX(resultados!$A$2:$ZZ$1797, 573, MATCH($B$2, resultados!$A$1:$ZZ$1, 0))</f>
        <v/>
      </c>
      <c r="C579">
        <f>INDEX(resultados!$A$2:$ZZ$1797, 573, MATCH($B$3, resultados!$A$1:$ZZ$1, 0))</f>
        <v/>
      </c>
    </row>
    <row r="580">
      <c r="A580">
        <f>INDEX(resultados!$A$2:$ZZ$1797, 574, MATCH($B$1, resultados!$A$1:$ZZ$1, 0))</f>
        <v/>
      </c>
      <c r="B580">
        <f>INDEX(resultados!$A$2:$ZZ$1797, 574, MATCH($B$2, resultados!$A$1:$ZZ$1, 0))</f>
        <v/>
      </c>
      <c r="C580">
        <f>INDEX(resultados!$A$2:$ZZ$1797, 574, MATCH($B$3, resultados!$A$1:$ZZ$1, 0))</f>
        <v/>
      </c>
    </row>
    <row r="581">
      <c r="A581">
        <f>INDEX(resultados!$A$2:$ZZ$1797, 575, MATCH($B$1, resultados!$A$1:$ZZ$1, 0))</f>
        <v/>
      </c>
      <c r="B581">
        <f>INDEX(resultados!$A$2:$ZZ$1797, 575, MATCH($B$2, resultados!$A$1:$ZZ$1, 0))</f>
        <v/>
      </c>
      <c r="C581">
        <f>INDEX(resultados!$A$2:$ZZ$1797, 575, MATCH($B$3, resultados!$A$1:$ZZ$1, 0))</f>
        <v/>
      </c>
    </row>
    <row r="582">
      <c r="A582">
        <f>INDEX(resultados!$A$2:$ZZ$1797, 576, MATCH($B$1, resultados!$A$1:$ZZ$1, 0))</f>
        <v/>
      </c>
      <c r="B582">
        <f>INDEX(resultados!$A$2:$ZZ$1797, 576, MATCH($B$2, resultados!$A$1:$ZZ$1, 0))</f>
        <v/>
      </c>
      <c r="C582">
        <f>INDEX(resultados!$A$2:$ZZ$1797, 576, MATCH($B$3, resultados!$A$1:$ZZ$1, 0))</f>
        <v/>
      </c>
    </row>
    <row r="583">
      <c r="A583">
        <f>INDEX(resultados!$A$2:$ZZ$1797, 577, MATCH($B$1, resultados!$A$1:$ZZ$1, 0))</f>
        <v/>
      </c>
      <c r="B583">
        <f>INDEX(resultados!$A$2:$ZZ$1797, 577, MATCH($B$2, resultados!$A$1:$ZZ$1, 0))</f>
        <v/>
      </c>
      <c r="C583">
        <f>INDEX(resultados!$A$2:$ZZ$1797, 577, MATCH($B$3, resultados!$A$1:$ZZ$1, 0))</f>
        <v/>
      </c>
    </row>
    <row r="584">
      <c r="A584">
        <f>INDEX(resultados!$A$2:$ZZ$1797, 578, MATCH($B$1, resultados!$A$1:$ZZ$1, 0))</f>
        <v/>
      </c>
      <c r="B584">
        <f>INDEX(resultados!$A$2:$ZZ$1797, 578, MATCH($B$2, resultados!$A$1:$ZZ$1, 0))</f>
        <v/>
      </c>
      <c r="C584">
        <f>INDEX(resultados!$A$2:$ZZ$1797, 578, MATCH($B$3, resultados!$A$1:$ZZ$1, 0))</f>
        <v/>
      </c>
    </row>
    <row r="585">
      <c r="A585">
        <f>INDEX(resultados!$A$2:$ZZ$1797, 579, MATCH($B$1, resultados!$A$1:$ZZ$1, 0))</f>
        <v/>
      </c>
      <c r="B585">
        <f>INDEX(resultados!$A$2:$ZZ$1797, 579, MATCH($B$2, resultados!$A$1:$ZZ$1, 0))</f>
        <v/>
      </c>
      <c r="C585">
        <f>INDEX(resultados!$A$2:$ZZ$1797, 579, MATCH($B$3, resultados!$A$1:$ZZ$1, 0))</f>
        <v/>
      </c>
    </row>
    <row r="586">
      <c r="A586">
        <f>INDEX(resultados!$A$2:$ZZ$1797, 580, MATCH($B$1, resultados!$A$1:$ZZ$1, 0))</f>
        <v/>
      </c>
      <c r="B586">
        <f>INDEX(resultados!$A$2:$ZZ$1797, 580, MATCH($B$2, resultados!$A$1:$ZZ$1, 0))</f>
        <v/>
      </c>
      <c r="C586">
        <f>INDEX(resultados!$A$2:$ZZ$1797, 580, MATCH($B$3, resultados!$A$1:$ZZ$1, 0))</f>
        <v/>
      </c>
    </row>
    <row r="587">
      <c r="A587">
        <f>INDEX(resultados!$A$2:$ZZ$1797, 581, MATCH($B$1, resultados!$A$1:$ZZ$1, 0))</f>
        <v/>
      </c>
      <c r="B587">
        <f>INDEX(resultados!$A$2:$ZZ$1797, 581, MATCH($B$2, resultados!$A$1:$ZZ$1, 0))</f>
        <v/>
      </c>
      <c r="C587">
        <f>INDEX(resultados!$A$2:$ZZ$1797, 581, MATCH($B$3, resultados!$A$1:$ZZ$1, 0))</f>
        <v/>
      </c>
    </row>
    <row r="588">
      <c r="A588">
        <f>INDEX(resultados!$A$2:$ZZ$1797, 582, MATCH($B$1, resultados!$A$1:$ZZ$1, 0))</f>
        <v/>
      </c>
      <c r="B588">
        <f>INDEX(resultados!$A$2:$ZZ$1797, 582, MATCH($B$2, resultados!$A$1:$ZZ$1, 0))</f>
        <v/>
      </c>
      <c r="C588">
        <f>INDEX(resultados!$A$2:$ZZ$1797, 582, MATCH($B$3, resultados!$A$1:$ZZ$1, 0))</f>
        <v/>
      </c>
    </row>
    <row r="589">
      <c r="A589">
        <f>INDEX(resultados!$A$2:$ZZ$1797, 583, MATCH($B$1, resultados!$A$1:$ZZ$1, 0))</f>
        <v/>
      </c>
      <c r="B589">
        <f>INDEX(resultados!$A$2:$ZZ$1797, 583, MATCH($B$2, resultados!$A$1:$ZZ$1, 0))</f>
        <v/>
      </c>
      <c r="C589">
        <f>INDEX(resultados!$A$2:$ZZ$1797, 583, MATCH($B$3, resultados!$A$1:$ZZ$1, 0))</f>
        <v/>
      </c>
    </row>
    <row r="590">
      <c r="A590">
        <f>INDEX(resultados!$A$2:$ZZ$1797, 584, MATCH($B$1, resultados!$A$1:$ZZ$1, 0))</f>
        <v/>
      </c>
      <c r="B590">
        <f>INDEX(resultados!$A$2:$ZZ$1797, 584, MATCH($B$2, resultados!$A$1:$ZZ$1, 0))</f>
        <v/>
      </c>
      <c r="C590">
        <f>INDEX(resultados!$A$2:$ZZ$1797, 584, MATCH($B$3, resultados!$A$1:$ZZ$1, 0))</f>
        <v/>
      </c>
    </row>
    <row r="591">
      <c r="A591">
        <f>INDEX(resultados!$A$2:$ZZ$1797, 585, MATCH($B$1, resultados!$A$1:$ZZ$1, 0))</f>
        <v/>
      </c>
      <c r="B591">
        <f>INDEX(resultados!$A$2:$ZZ$1797, 585, MATCH($B$2, resultados!$A$1:$ZZ$1, 0))</f>
        <v/>
      </c>
      <c r="C591">
        <f>INDEX(resultados!$A$2:$ZZ$1797, 585, MATCH($B$3, resultados!$A$1:$ZZ$1, 0))</f>
        <v/>
      </c>
    </row>
    <row r="592">
      <c r="A592">
        <f>INDEX(resultados!$A$2:$ZZ$1797, 586, MATCH($B$1, resultados!$A$1:$ZZ$1, 0))</f>
        <v/>
      </c>
      <c r="B592">
        <f>INDEX(resultados!$A$2:$ZZ$1797, 586, MATCH($B$2, resultados!$A$1:$ZZ$1, 0))</f>
        <v/>
      </c>
      <c r="C592">
        <f>INDEX(resultados!$A$2:$ZZ$1797, 586, MATCH($B$3, resultados!$A$1:$ZZ$1, 0))</f>
        <v/>
      </c>
    </row>
    <row r="593">
      <c r="A593">
        <f>INDEX(resultados!$A$2:$ZZ$1797, 587, MATCH($B$1, resultados!$A$1:$ZZ$1, 0))</f>
        <v/>
      </c>
      <c r="B593">
        <f>INDEX(resultados!$A$2:$ZZ$1797, 587, MATCH($B$2, resultados!$A$1:$ZZ$1, 0))</f>
        <v/>
      </c>
      <c r="C593">
        <f>INDEX(resultados!$A$2:$ZZ$1797, 587, MATCH($B$3, resultados!$A$1:$ZZ$1, 0))</f>
        <v/>
      </c>
    </row>
    <row r="594">
      <c r="A594">
        <f>INDEX(resultados!$A$2:$ZZ$1797, 588, MATCH($B$1, resultados!$A$1:$ZZ$1, 0))</f>
        <v/>
      </c>
      <c r="B594">
        <f>INDEX(resultados!$A$2:$ZZ$1797, 588, MATCH($B$2, resultados!$A$1:$ZZ$1, 0))</f>
        <v/>
      </c>
      <c r="C594">
        <f>INDEX(resultados!$A$2:$ZZ$1797, 588, MATCH($B$3, resultados!$A$1:$ZZ$1, 0))</f>
        <v/>
      </c>
    </row>
    <row r="595">
      <c r="A595">
        <f>INDEX(resultados!$A$2:$ZZ$1797, 589, MATCH($B$1, resultados!$A$1:$ZZ$1, 0))</f>
        <v/>
      </c>
      <c r="B595">
        <f>INDEX(resultados!$A$2:$ZZ$1797, 589, MATCH($B$2, resultados!$A$1:$ZZ$1, 0))</f>
        <v/>
      </c>
      <c r="C595">
        <f>INDEX(resultados!$A$2:$ZZ$1797, 589, MATCH($B$3, resultados!$A$1:$ZZ$1, 0))</f>
        <v/>
      </c>
    </row>
    <row r="596">
      <c r="A596">
        <f>INDEX(resultados!$A$2:$ZZ$1797, 590, MATCH($B$1, resultados!$A$1:$ZZ$1, 0))</f>
        <v/>
      </c>
      <c r="B596">
        <f>INDEX(resultados!$A$2:$ZZ$1797, 590, MATCH($B$2, resultados!$A$1:$ZZ$1, 0))</f>
        <v/>
      </c>
      <c r="C596">
        <f>INDEX(resultados!$A$2:$ZZ$1797, 590, MATCH($B$3, resultados!$A$1:$ZZ$1, 0))</f>
        <v/>
      </c>
    </row>
    <row r="597">
      <c r="A597">
        <f>INDEX(resultados!$A$2:$ZZ$1797, 591, MATCH($B$1, resultados!$A$1:$ZZ$1, 0))</f>
        <v/>
      </c>
      <c r="B597">
        <f>INDEX(resultados!$A$2:$ZZ$1797, 591, MATCH($B$2, resultados!$A$1:$ZZ$1, 0))</f>
        <v/>
      </c>
      <c r="C597">
        <f>INDEX(resultados!$A$2:$ZZ$1797, 591, MATCH($B$3, resultados!$A$1:$ZZ$1, 0))</f>
        <v/>
      </c>
    </row>
    <row r="598">
      <c r="A598">
        <f>INDEX(resultados!$A$2:$ZZ$1797, 592, MATCH($B$1, resultados!$A$1:$ZZ$1, 0))</f>
        <v/>
      </c>
      <c r="B598">
        <f>INDEX(resultados!$A$2:$ZZ$1797, 592, MATCH($B$2, resultados!$A$1:$ZZ$1, 0))</f>
        <v/>
      </c>
      <c r="C598">
        <f>INDEX(resultados!$A$2:$ZZ$1797, 592, MATCH($B$3, resultados!$A$1:$ZZ$1, 0))</f>
        <v/>
      </c>
    </row>
    <row r="599">
      <c r="A599">
        <f>INDEX(resultados!$A$2:$ZZ$1797, 593, MATCH($B$1, resultados!$A$1:$ZZ$1, 0))</f>
        <v/>
      </c>
      <c r="B599">
        <f>INDEX(resultados!$A$2:$ZZ$1797, 593, MATCH($B$2, resultados!$A$1:$ZZ$1, 0))</f>
        <v/>
      </c>
      <c r="C599">
        <f>INDEX(resultados!$A$2:$ZZ$1797, 593, MATCH($B$3, resultados!$A$1:$ZZ$1, 0))</f>
        <v/>
      </c>
    </row>
    <row r="600">
      <c r="A600">
        <f>INDEX(resultados!$A$2:$ZZ$1797, 594, MATCH($B$1, resultados!$A$1:$ZZ$1, 0))</f>
        <v/>
      </c>
      <c r="B600">
        <f>INDEX(resultados!$A$2:$ZZ$1797, 594, MATCH($B$2, resultados!$A$1:$ZZ$1, 0))</f>
        <v/>
      </c>
      <c r="C600">
        <f>INDEX(resultados!$A$2:$ZZ$1797, 594, MATCH($B$3, resultados!$A$1:$ZZ$1, 0))</f>
        <v/>
      </c>
    </row>
    <row r="601">
      <c r="A601">
        <f>INDEX(resultados!$A$2:$ZZ$1797, 595, MATCH($B$1, resultados!$A$1:$ZZ$1, 0))</f>
        <v/>
      </c>
      <c r="B601">
        <f>INDEX(resultados!$A$2:$ZZ$1797, 595, MATCH($B$2, resultados!$A$1:$ZZ$1, 0))</f>
        <v/>
      </c>
      <c r="C601">
        <f>INDEX(resultados!$A$2:$ZZ$1797, 595, MATCH($B$3, resultados!$A$1:$ZZ$1, 0))</f>
        <v/>
      </c>
    </row>
    <row r="602">
      <c r="A602">
        <f>INDEX(resultados!$A$2:$ZZ$1797, 596, MATCH($B$1, resultados!$A$1:$ZZ$1, 0))</f>
        <v/>
      </c>
      <c r="B602">
        <f>INDEX(resultados!$A$2:$ZZ$1797, 596, MATCH($B$2, resultados!$A$1:$ZZ$1, 0))</f>
        <v/>
      </c>
      <c r="C602">
        <f>INDEX(resultados!$A$2:$ZZ$1797, 596, MATCH($B$3, resultados!$A$1:$ZZ$1, 0))</f>
        <v/>
      </c>
    </row>
    <row r="603">
      <c r="A603">
        <f>INDEX(resultados!$A$2:$ZZ$1797, 597, MATCH($B$1, resultados!$A$1:$ZZ$1, 0))</f>
        <v/>
      </c>
      <c r="B603">
        <f>INDEX(resultados!$A$2:$ZZ$1797, 597, MATCH($B$2, resultados!$A$1:$ZZ$1, 0))</f>
        <v/>
      </c>
      <c r="C603">
        <f>INDEX(resultados!$A$2:$ZZ$1797, 597, MATCH($B$3, resultados!$A$1:$ZZ$1, 0))</f>
        <v/>
      </c>
    </row>
    <row r="604">
      <c r="A604">
        <f>INDEX(resultados!$A$2:$ZZ$1797, 598, MATCH($B$1, resultados!$A$1:$ZZ$1, 0))</f>
        <v/>
      </c>
      <c r="B604">
        <f>INDEX(resultados!$A$2:$ZZ$1797, 598, MATCH($B$2, resultados!$A$1:$ZZ$1, 0))</f>
        <v/>
      </c>
      <c r="C604">
        <f>INDEX(resultados!$A$2:$ZZ$1797, 598, MATCH($B$3, resultados!$A$1:$ZZ$1, 0))</f>
        <v/>
      </c>
    </row>
    <row r="605">
      <c r="A605">
        <f>INDEX(resultados!$A$2:$ZZ$1797, 599, MATCH($B$1, resultados!$A$1:$ZZ$1, 0))</f>
        <v/>
      </c>
      <c r="B605">
        <f>INDEX(resultados!$A$2:$ZZ$1797, 599, MATCH($B$2, resultados!$A$1:$ZZ$1, 0))</f>
        <v/>
      </c>
      <c r="C605">
        <f>INDEX(resultados!$A$2:$ZZ$1797, 599, MATCH($B$3, resultados!$A$1:$ZZ$1, 0))</f>
        <v/>
      </c>
    </row>
    <row r="606">
      <c r="A606">
        <f>INDEX(resultados!$A$2:$ZZ$1797, 600, MATCH($B$1, resultados!$A$1:$ZZ$1, 0))</f>
        <v/>
      </c>
      <c r="B606">
        <f>INDEX(resultados!$A$2:$ZZ$1797, 600, MATCH($B$2, resultados!$A$1:$ZZ$1, 0))</f>
        <v/>
      </c>
      <c r="C606">
        <f>INDEX(resultados!$A$2:$ZZ$1797, 600, MATCH($B$3, resultados!$A$1:$ZZ$1, 0))</f>
        <v/>
      </c>
    </row>
    <row r="607">
      <c r="A607">
        <f>INDEX(resultados!$A$2:$ZZ$1797, 601, MATCH($B$1, resultados!$A$1:$ZZ$1, 0))</f>
        <v/>
      </c>
      <c r="B607">
        <f>INDEX(resultados!$A$2:$ZZ$1797, 601, MATCH($B$2, resultados!$A$1:$ZZ$1, 0))</f>
        <v/>
      </c>
      <c r="C607">
        <f>INDEX(resultados!$A$2:$ZZ$1797, 601, MATCH($B$3, resultados!$A$1:$ZZ$1, 0))</f>
        <v/>
      </c>
    </row>
    <row r="608">
      <c r="A608">
        <f>INDEX(resultados!$A$2:$ZZ$1797, 602, MATCH($B$1, resultados!$A$1:$ZZ$1, 0))</f>
        <v/>
      </c>
      <c r="B608">
        <f>INDEX(resultados!$A$2:$ZZ$1797, 602, MATCH($B$2, resultados!$A$1:$ZZ$1, 0))</f>
        <v/>
      </c>
      <c r="C608">
        <f>INDEX(resultados!$A$2:$ZZ$1797, 602, MATCH($B$3, resultados!$A$1:$ZZ$1, 0))</f>
        <v/>
      </c>
    </row>
    <row r="609">
      <c r="A609">
        <f>INDEX(resultados!$A$2:$ZZ$1797, 603, MATCH($B$1, resultados!$A$1:$ZZ$1, 0))</f>
        <v/>
      </c>
      <c r="B609">
        <f>INDEX(resultados!$A$2:$ZZ$1797, 603, MATCH($B$2, resultados!$A$1:$ZZ$1, 0))</f>
        <v/>
      </c>
      <c r="C609">
        <f>INDEX(resultados!$A$2:$ZZ$1797, 603, MATCH($B$3, resultados!$A$1:$ZZ$1, 0))</f>
        <v/>
      </c>
    </row>
    <row r="610">
      <c r="A610">
        <f>INDEX(resultados!$A$2:$ZZ$1797, 604, MATCH($B$1, resultados!$A$1:$ZZ$1, 0))</f>
        <v/>
      </c>
      <c r="B610">
        <f>INDEX(resultados!$A$2:$ZZ$1797, 604, MATCH($B$2, resultados!$A$1:$ZZ$1, 0))</f>
        <v/>
      </c>
      <c r="C610">
        <f>INDEX(resultados!$A$2:$ZZ$1797, 604, MATCH($B$3, resultados!$A$1:$ZZ$1, 0))</f>
        <v/>
      </c>
    </row>
    <row r="611">
      <c r="A611">
        <f>INDEX(resultados!$A$2:$ZZ$1797, 605, MATCH($B$1, resultados!$A$1:$ZZ$1, 0))</f>
        <v/>
      </c>
      <c r="B611">
        <f>INDEX(resultados!$A$2:$ZZ$1797, 605, MATCH($B$2, resultados!$A$1:$ZZ$1, 0))</f>
        <v/>
      </c>
      <c r="C611">
        <f>INDEX(resultados!$A$2:$ZZ$1797, 605, MATCH($B$3, resultados!$A$1:$ZZ$1, 0))</f>
        <v/>
      </c>
    </row>
    <row r="612">
      <c r="A612">
        <f>INDEX(resultados!$A$2:$ZZ$1797, 606, MATCH($B$1, resultados!$A$1:$ZZ$1, 0))</f>
        <v/>
      </c>
      <c r="B612">
        <f>INDEX(resultados!$A$2:$ZZ$1797, 606, MATCH($B$2, resultados!$A$1:$ZZ$1, 0))</f>
        <v/>
      </c>
      <c r="C612">
        <f>INDEX(resultados!$A$2:$ZZ$1797, 606, MATCH($B$3, resultados!$A$1:$ZZ$1, 0))</f>
        <v/>
      </c>
    </row>
    <row r="613">
      <c r="A613">
        <f>INDEX(resultados!$A$2:$ZZ$1797, 607, MATCH($B$1, resultados!$A$1:$ZZ$1, 0))</f>
        <v/>
      </c>
      <c r="B613">
        <f>INDEX(resultados!$A$2:$ZZ$1797, 607, MATCH($B$2, resultados!$A$1:$ZZ$1, 0))</f>
        <v/>
      </c>
      <c r="C613">
        <f>INDEX(resultados!$A$2:$ZZ$1797, 607, MATCH($B$3, resultados!$A$1:$ZZ$1, 0))</f>
        <v/>
      </c>
    </row>
    <row r="614">
      <c r="A614">
        <f>INDEX(resultados!$A$2:$ZZ$1797, 608, MATCH($B$1, resultados!$A$1:$ZZ$1, 0))</f>
        <v/>
      </c>
      <c r="B614">
        <f>INDEX(resultados!$A$2:$ZZ$1797, 608, MATCH($B$2, resultados!$A$1:$ZZ$1, 0))</f>
        <v/>
      </c>
      <c r="C614">
        <f>INDEX(resultados!$A$2:$ZZ$1797, 608, MATCH($B$3, resultados!$A$1:$ZZ$1, 0))</f>
        <v/>
      </c>
    </row>
    <row r="615">
      <c r="A615">
        <f>INDEX(resultados!$A$2:$ZZ$1797, 609, MATCH($B$1, resultados!$A$1:$ZZ$1, 0))</f>
        <v/>
      </c>
      <c r="B615">
        <f>INDEX(resultados!$A$2:$ZZ$1797, 609, MATCH($B$2, resultados!$A$1:$ZZ$1, 0))</f>
        <v/>
      </c>
      <c r="C615">
        <f>INDEX(resultados!$A$2:$ZZ$1797, 609, MATCH($B$3, resultados!$A$1:$ZZ$1, 0))</f>
        <v/>
      </c>
    </row>
    <row r="616">
      <c r="A616">
        <f>INDEX(resultados!$A$2:$ZZ$1797, 610, MATCH($B$1, resultados!$A$1:$ZZ$1, 0))</f>
        <v/>
      </c>
      <c r="B616">
        <f>INDEX(resultados!$A$2:$ZZ$1797, 610, MATCH($B$2, resultados!$A$1:$ZZ$1, 0))</f>
        <v/>
      </c>
      <c r="C616">
        <f>INDEX(resultados!$A$2:$ZZ$1797, 610, MATCH($B$3, resultados!$A$1:$ZZ$1, 0))</f>
        <v/>
      </c>
    </row>
    <row r="617">
      <c r="A617">
        <f>INDEX(resultados!$A$2:$ZZ$1797, 611, MATCH($B$1, resultados!$A$1:$ZZ$1, 0))</f>
        <v/>
      </c>
      <c r="B617">
        <f>INDEX(resultados!$A$2:$ZZ$1797, 611, MATCH($B$2, resultados!$A$1:$ZZ$1, 0))</f>
        <v/>
      </c>
      <c r="C617">
        <f>INDEX(resultados!$A$2:$ZZ$1797, 611, MATCH($B$3, resultados!$A$1:$ZZ$1, 0))</f>
        <v/>
      </c>
    </row>
    <row r="618">
      <c r="A618">
        <f>INDEX(resultados!$A$2:$ZZ$1797, 612, MATCH($B$1, resultados!$A$1:$ZZ$1, 0))</f>
        <v/>
      </c>
      <c r="B618">
        <f>INDEX(resultados!$A$2:$ZZ$1797, 612, MATCH($B$2, resultados!$A$1:$ZZ$1, 0))</f>
        <v/>
      </c>
      <c r="C618">
        <f>INDEX(resultados!$A$2:$ZZ$1797, 612, MATCH($B$3, resultados!$A$1:$ZZ$1, 0))</f>
        <v/>
      </c>
    </row>
    <row r="619">
      <c r="A619">
        <f>INDEX(resultados!$A$2:$ZZ$1797, 613, MATCH($B$1, resultados!$A$1:$ZZ$1, 0))</f>
        <v/>
      </c>
      <c r="B619">
        <f>INDEX(resultados!$A$2:$ZZ$1797, 613, MATCH($B$2, resultados!$A$1:$ZZ$1, 0))</f>
        <v/>
      </c>
      <c r="C619">
        <f>INDEX(resultados!$A$2:$ZZ$1797, 613, MATCH($B$3, resultados!$A$1:$ZZ$1, 0))</f>
        <v/>
      </c>
    </row>
    <row r="620">
      <c r="A620">
        <f>INDEX(resultados!$A$2:$ZZ$1797, 614, MATCH($B$1, resultados!$A$1:$ZZ$1, 0))</f>
        <v/>
      </c>
      <c r="B620">
        <f>INDEX(resultados!$A$2:$ZZ$1797, 614, MATCH($B$2, resultados!$A$1:$ZZ$1, 0))</f>
        <v/>
      </c>
      <c r="C620">
        <f>INDEX(resultados!$A$2:$ZZ$1797, 614, MATCH($B$3, resultados!$A$1:$ZZ$1, 0))</f>
        <v/>
      </c>
    </row>
    <row r="621">
      <c r="A621">
        <f>INDEX(resultados!$A$2:$ZZ$1797, 615, MATCH($B$1, resultados!$A$1:$ZZ$1, 0))</f>
        <v/>
      </c>
      <c r="B621">
        <f>INDEX(resultados!$A$2:$ZZ$1797, 615, MATCH($B$2, resultados!$A$1:$ZZ$1, 0))</f>
        <v/>
      </c>
      <c r="C621">
        <f>INDEX(resultados!$A$2:$ZZ$1797, 615, MATCH($B$3, resultados!$A$1:$ZZ$1, 0))</f>
        <v/>
      </c>
    </row>
    <row r="622">
      <c r="A622">
        <f>INDEX(resultados!$A$2:$ZZ$1797, 616, MATCH($B$1, resultados!$A$1:$ZZ$1, 0))</f>
        <v/>
      </c>
      <c r="B622">
        <f>INDEX(resultados!$A$2:$ZZ$1797, 616, MATCH($B$2, resultados!$A$1:$ZZ$1, 0))</f>
        <v/>
      </c>
      <c r="C622">
        <f>INDEX(resultados!$A$2:$ZZ$1797, 616, MATCH($B$3, resultados!$A$1:$ZZ$1, 0))</f>
        <v/>
      </c>
    </row>
    <row r="623">
      <c r="A623">
        <f>INDEX(resultados!$A$2:$ZZ$1797, 617, MATCH($B$1, resultados!$A$1:$ZZ$1, 0))</f>
        <v/>
      </c>
      <c r="B623">
        <f>INDEX(resultados!$A$2:$ZZ$1797, 617, MATCH($B$2, resultados!$A$1:$ZZ$1, 0))</f>
        <v/>
      </c>
      <c r="C623">
        <f>INDEX(resultados!$A$2:$ZZ$1797, 617, MATCH($B$3, resultados!$A$1:$ZZ$1, 0))</f>
        <v/>
      </c>
    </row>
    <row r="624">
      <c r="A624">
        <f>INDEX(resultados!$A$2:$ZZ$1797, 618, MATCH($B$1, resultados!$A$1:$ZZ$1, 0))</f>
        <v/>
      </c>
      <c r="B624">
        <f>INDEX(resultados!$A$2:$ZZ$1797, 618, MATCH($B$2, resultados!$A$1:$ZZ$1, 0))</f>
        <v/>
      </c>
      <c r="C624">
        <f>INDEX(resultados!$A$2:$ZZ$1797, 618, MATCH($B$3, resultados!$A$1:$ZZ$1, 0))</f>
        <v/>
      </c>
    </row>
    <row r="625">
      <c r="A625">
        <f>INDEX(resultados!$A$2:$ZZ$1797, 619, MATCH($B$1, resultados!$A$1:$ZZ$1, 0))</f>
        <v/>
      </c>
      <c r="B625">
        <f>INDEX(resultados!$A$2:$ZZ$1797, 619, MATCH($B$2, resultados!$A$1:$ZZ$1, 0))</f>
        <v/>
      </c>
      <c r="C625">
        <f>INDEX(resultados!$A$2:$ZZ$1797, 619, MATCH($B$3, resultados!$A$1:$ZZ$1, 0))</f>
        <v/>
      </c>
    </row>
    <row r="626">
      <c r="A626">
        <f>INDEX(resultados!$A$2:$ZZ$1797, 620, MATCH($B$1, resultados!$A$1:$ZZ$1, 0))</f>
        <v/>
      </c>
      <c r="B626">
        <f>INDEX(resultados!$A$2:$ZZ$1797, 620, MATCH($B$2, resultados!$A$1:$ZZ$1, 0))</f>
        <v/>
      </c>
      <c r="C626">
        <f>INDEX(resultados!$A$2:$ZZ$1797, 620, MATCH($B$3, resultados!$A$1:$ZZ$1, 0))</f>
        <v/>
      </c>
    </row>
    <row r="627">
      <c r="A627">
        <f>INDEX(resultados!$A$2:$ZZ$1797, 621, MATCH($B$1, resultados!$A$1:$ZZ$1, 0))</f>
        <v/>
      </c>
      <c r="B627">
        <f>INDEX(resultados!$A$2:$ZZ$1797, 621, MATCH($B$2, resultados!$A$1:$ZZ$1, 0))</f>
        <v/>
      </c>
      <c r="C627">
        <f>INDEX(resultados!$A$2:$ZZ$1797, 621, MATCH($B$3, resultados!$A$1:$ZZ$1, 0))</f>
        <v/>
      </c>
    </row>
    <row r="628">
      <c r="A628">
        <f>INDEX(resultados!$A$2:$ZZ$1797, 622, MATCH($B$1, resultados!$A$1:$ZZ$1, 0))</f>
        <v/>
      </c>
      <c r="B628">
        <f>INDEX(resultados!$A$2:$ZZ$1797, 622, MATCH($B$2, resultados!$A$1:$ZZ$1, 0))</f>
        <v/>
      </c>
      <c r="C628">
        <f>INDEX(resultados!$A$2:$ZZ$1797, 622, MATCH($B$3, resultados!$A$1:$ZZ$1, 0))</f>
        <v/>
      </c>
    </row>
    <row r="629">
      <c r="A629">
        <f>INDEX(resultados!$A$2:$ZZ$1797, 623, MATCH($B$1, resultados!$A$1:$ZZ$1, 0))</f>
        <v/>
      </c>
      <c r="B629">
        <f>INDEX(resultados!$A$2:$ZZ$1797, 623, MATCH($B$2, resultados!$A$1:$ZZ$1, 0))</f>
        <v/>
      </c>
      <c r="C629">
        <f>INDEX(resultados!$A$2:$ZZ$1797, 623, MATCH($B$3, resultados!$A$1:$ZZ$1, 0))</f>
        <v/>
      </c>
    </row>
    <row r="630">
      <c r="A630">
        <f>INDEX(resultados!$A$2:$ZZ$1797, 624, MATCH($B$1, resultados!$A$1:$ZZ$1, 0))</f>
        <v/>
      </c>
      <c r="B630">
        <f>INDEX(resultados!$A$2:$ZZ$1797, 624, MATCH($B$2, resultados!$A$1:$ZZ$1, 0))</f>
        <v/>
      </c>
      <c r="C630">
        <f>INDEX(resultados!$A$2:$ZZ$1797, 624, MATCH($B$3, resultados!$A$1:$ZZ$1, 0))</f>
        <v/>
      </c>
    </row>
    <row r="631">
      <c r="A631">
        <f>INDEX(resultados!$A$2:$ZZ$1797, 625, MATCH($B$1, resultados!$A$1:$ZZ$1, 0))</f>
        <v/>
      </c>
      <c r="B631">
        <f>INDEX(resultados!$A$2:$ZZ$1797, 625, MATCH($B$2, resultados!$A$1:$ZZ$1, 0))</f>
        <v/>
      </c>
      <c r="C631">
        <f>INDEX(resultados!$A$2:$ZZ$1797, 625, MATCH($B$3, resultados!$A$1:$ZZ$1, 0))</f>
        <v/>
      </c>
    </row>
    <row r="632">
      <c r="A632">
        <f>INDEX(resultados!$A$2:$ZZ$1797, 626, MATCH($B$1, resultados!$A$1:$ZZ$1, 0))</f>
        <v/>
      </c>
      <c r="B632">
        <f>INDEX(resultados!$A$2:$ZZ$1797, 626, MATCH($B$2, resultados!$A$1:$ZZ$1, 0))</f>
        <v/>
      </c>
      <c r="C632">
        <f>INDEX(resultados!$A$2:$ZZ$1797, 626, MATCH($B$3, resultados!$A$1:$ZZ$1, 0))</f>
        <v/>
      </c>
    </row>
    <row r="633">
      <c r="A633">
        <f>INDEX(resultados!$A$2:$ZZ$1797, 627, MATCH($B$1, resultados!$A$1:$ZZ$1, 0))</f>
        <v/>
      </c>
      <c r="B633">
        <f>INDEX(resultados!$A$2:$ZZ$1797, 627, MATCH($B$2, resultados!$A$1:$ZZ$1, 0))</f>
        <v/>
      </c>
      <c r="C633">
        <f>INDEX(resultados!$A$2:$ZZ$1797, 627, MATCH($B$3, resultados!$A$1:$ZZ$1, 0))</f>
        <v/>
      </c>
    </row>
    <row r="634">
      <c r="A634">
        <f>INDEX(resultados!$A$2:$ZZ$1797, 628, MATCH($B$1, resultados!$A$1:$ZZ$1, 0))</f>
        <v/>
      </c>
      <c r="B634">
        <f>INDEX(resultados!$A$2:$ZZ$1797, 628, MATCH($B$2, resultados!$A$1:$ZZ$1, 0))</f>
        <v/>
      </c>
      <c r="C634">
        <f>INDEX(resultados!$A$2:$ZZ$1797, 628, MATCH($B$3, resultados!$A$1:$ZZ$1, 0))</f>
        <v/>
      </c>
    </row>
    <row r="635">
      <c r="A635">
        <f>INDEX(resultados!$A$2:$ZZ$1797, 629, MATCH($B$1, resultados!$A$1:$ZZ$1, 0))</f>
        <v/>
      </c>
      <c r="B635">
        <f>INDEX(resultados!$A$2:$ZZ$1797, 629, MATCH($B$2, resultados!$A$1:$ZZ$1, 0))</f>
        <v/>
      </c>
      <c r="C635">
        <f>INDEX(resultados!$A$2:$ZZ$1797, 629, MATCH($B$3, resultados!$A$1:$ZZ$1, 0))</f>
        <v/>
      </c>
    </row>
    <row r="636">
      <c r="A636">
        <f>INDEX(resultados!$A$2:$ZZ$1797, 630, MATCH($B$1, resultados!$A$1:$ZZ$1, 0))</f>
        <v/>
      </c>
      <c r="B636">
        <f>INDEX(resultados!$A$2:$ZZ$1797, 630, MATCH($B$2, resultados!$A$1:$ZZ$1, 0))</f>
        <v/>
      </c>
      <c r="C636">
        <f>INDEX(resultados!$A$2:$ZZ$1797, 630, MATCH($B$3, resultados!$A$1:$ZZ$1, 0))</f>
        <v/>
      </c>
    </row>
    <row r="637">
      <c r="A637">
        <f>INDEX(resultados!$A$2:$ZZ$1797, 631, MATCH($B$1, resultados!$A$1:$ZZ$1, 0))</f>
        <v/>
      </c>
      <c r="B637">
        <f>INDEX(resultados!$A$2:$ZZ$1797, 631, MATCH($B$2, resultados!$A$1:$ZZ$1, 0))</f>
        <v/>
      </c>
      <c r="C637">
        <f>INDEX(resultados!$A$2:$ZZ$1797, 631, MATCH($B$3, resultados!$A$1:$ZZ$1, 0))</f>
        <v/>
      </c>
    </row>
    <row r="638">
      <c r="A638">
        <f>INDEX(resultados!$A$2:$ZZ$1797, 632, MATCH($B$1, resultados!$A$1:$ZZ$1, 0))</f>
        <v/>
      </c>
      <c r="B638">
        <f>INDEX(resultados!$A$2:$ZZ$1797, 632, MATCH($B$2, resultados!$A$1:$ZZ$1, 0))</f>
        <v/>
      </c>
      <c r="C638">
        <f>INDEX(resultados!$A$2:$ZZ$1797, 632, MATCH($B$3, resultados!$A$1:$ZZ$1, 0))</f>
        <v/>
      </c>
    </row>
    <row r="639">
      <c r="A639">
        <f>INDEX(resultados!$A$2:$ZZ$1797, 633, MATCH($B$1, resultados!$A$1:$ZZ$1, 0))</f>
        <v/>
      </c>
      <c r="B639">
        <f>INDEX(resultados!$A$2:$ZZ$1797, 633, MATCH($B$2, resultados!$A$1:$ZZ$1, 0))</f>
        <v/>
      </c>
      <c r="C639">
        <f>INDEX(resultados!$A$2:$ZZ$1797, 633, MATCH($B$3, resultados!$A$1:$ZZ$1, 0))</f>
        <v/>
      </c>
    </row>
    <row r="640">
      <c r="A640">
        <f>INDEX(resultados!$A$2:$ZZ$1797, 634, MATCH($B$1, resultados!$A$1:$ZZ$1, 0))</f>
        <v/>
      </c>
      <c r="B640">
        <f>INDEX(resultados!$A$2:$ZZ$1797, 634, MATCH($B$2, resultados!$A$1:$ZZ$1, 0))</f>
        <v/>
      </c>
      <c r="C640">
        <f>INDEX(resultados!$A$2:$ZZ$1797, 634, MATCH($B$3, resultados!$A$1:$ZZ$1, 0))</f>
        <v/>
      </c>
    </row>
    <row r="641">
      <c r="A641">
        <f>INDEX(resultados!$A$2:$ZZ$1797, 635, MATCH($B$1, resultados!$A$1:$ZZ$1, 0))</f>
        <v/>
      </c>
      <c r="B641">
        <f>INDEX(resultados!$A$2:$ZZ$1797, 635, MATCH($B$2, resultados!$A$1:$ZZ$1, 0))</f>
        <v/>
      </c>
      <c r="C641">
        <f>INDEX(resultados!$A$2:$ZZ$1797, 635, MATCH($B$3, resultados!$A$1:$ZZ$1, 0))</f>
        <v/>
      </c>
    </row>
    <row r="642">
      <c r="A642">
        <f>INDEX(resultados!$A$2:$ZZ$1797, 636, MATCH($B$1, resultados!$A$1:$ZZ$1, 0))</f>
        <v/>
      </c>
      <c r="B642">
        <f>INDEX(resultados!$A$2:$ZZ$1797, 636, MATCH($B$2, resultados!$A$1:$ZZ$1, 0))</f>
        <v/>
      </c>
      <c r="C642">
        <f>INDEX(resultados!$A$2:$ZZ$1797, 636, MATCH($B$3, resultados!$A$1:$ZZ$1, 0))</f>
        <v/>
      </c>
    </row>
    <row r="643">
      <c r="A643">
        <f>INDEX(resultados!$A$2:$ZZ$1797, 637, MATCH($B$1, resultados!$A$1:$ZZ$1, 0))</f>
        <v/>
      </c>
      <c r="B643">
        <f>INDEX(resultados!$A$2:$ZZ$1797, 637, MATCH($B$2, resultados!$A$1:$ZZ$1, 0))</f>
        <v/>
      </c>
      <c r="C643">
        <f>INDEX(resultados!$A$2:$ZZ$1797, 637, MATCH($B$3, resultados!$A$1:$ZZ$1, 0))</f>
        <v/>
      </c>
    </row>
    <row r="644">
      <c r="A644">
        <f>INDEX(resultados!$A$2:$ZZ$1797, 638, MATCH($B$1, resultados!$A$1:$ZZ$1, 0))</f>
        <v/>
      </c>
      <c r="B644">
        <f>INDEX(resultados!$A$2:$ZZ$1797, 638, MATCH($B$2, resultados!$A$1:$ZZ$1, 0))</f>
        <v/>
      </c>
      <c r="C644">
        <f>INDEX(resultados!$A$2:$ZZ$1797, 638, MATCH($B$3, resultados!$A$1:$ZZ$1, 0))</f>
        <v/>
      </c>
    </row>
    <row r="645">
      <c r="A645">
        <f>INDEX(resultados!$A$2:$ZZ$1797, 639, MATCH($B$1, resultados!$A$1:$ZZ$1, 0))</f>
        <v/>
      </c>
      <c r="B645">
        <f>INDEX(resultados!$A$2:$ZZ$1797, 639, MATCH($B$2, resultados!$A$1:$ZZ$1, 0))</f>
        <v/>
      </c>
      <c r="C645">
        <f>INDEX(resultados!$A$2:$ZZ$1797, 639, MATCH($B$3, resultados!$A$1:$ZZ$1, 0))</f>
        <v/>
      </c>
    </row>
    <row r="646">
      <c r="A646">
        <f>INDEX(resultados!$A$2:$ZZ$1797, 640, MATCH($B$1, resultados!$A$1:$ZZ$1, 0))</f>
        <v/>
      </c>
      <c r="B646">
        <f>INDEX(resultados!$A$2:$ZZ$1797, 640, MATCH($B$2, resultados!$A$1:$ZZ$1, 0))</f>
        <v/>
      </c>
      <c r="C646">
        <f>INDEX(resultados!$A$2:$ZZ$1797, 640, MATCH($B$3, resultados!$A$1:$ZZ$1, 0))</f>
        <v/>
      </c>
    </row>
    <row r="647">
      <c r="A647">
        <f>INDEX(resultados!$A$2:$ZZ$1797, 641, MATCH($B$1, resultados!$A$1:$ZZ$1, 0))</f>
        <v/>
      </c>
      <c r="B647">
        <f>INDEX(resultados!$A$2:$ZZ$1797, 641, MATCH($B$2, resultados!$A$1:$ZZ$1, 0))</f>
        <v/>
      </c>
      <c r="C647">
        <f>INDEX(resultados!$A$2:$ZZ$1797, 641, MATCH($B$3, resultados!$A$1:$ZZ$1, 0))</f>
        <v/>
      </c>
    </row>
    <row r="648">
      <c r="A648">
        <f>INDEX(resultados!$A$2:$ZZ$1797, 642, MATCH($B$1, resultados!$A$1:$ZZ$1, 0))</f>
        <v/>
      </c>
      <c r="B648">
        <f>INDEX(resultados!$A$2:$ZZ$1797, 642, MATCH($B$2, resultados!$A$1:$ZZ$1, 0))</f>
        <v/>
      </c>
      <c r="C648">
        <f>INDEX(resultados!$A$2:$ZZ$1797, 642, MATCH($B$3, resultados!$A$1:$ZZ$1, 0))</f>
        <v/>
      </c>
    </row>
    <row r="649">
      <c r="A649">
        <f>INDEX(resultados!$A$2:$ZZ$1797, 643, MATCH($B$1, resultados!$A$1:$ZZ$1, 0))</f>
        <v/>
      </c>
      <c r="B649">
        <f>INDEX(resultados!$A$2:$ZZ$1797, 643, MATCH($B$2, resultados!$A$1:$ZZ$1, 0))</f>
        <v/>
      </c>
      <c r="C649">
        <f>INDEX(resultados!$A$2:$ZZ$1797, 643, MATCH($B$3, resultados!$A$1:$ZZ$1, 0))</f>
        <v/>
      </c>
    </row>
    <row r="650">
      <c r="A650">
        <f>INDEX(resultados!$A$2:$ZZ$1797, 644, MATCH($B$1, resultados!$A$1:$ZZ$1, 0))</f>
        <v/>
      </c>
      <c r="B650">
        <f>INDEX(resultados!$A$2:$ZZ$1797, 644, MATCH($B$2, resultados!$A$1:$ZZ$1, 0))</f>
        <v/>
      </c>
      <c r="C650">
        <f>INDEX(resultados!$A$2:$ZZ$1797, 644, MATCH($B$3, resultados!$A$1:$ZZ$1, 0))</f>
        <v/>
      </c>
    </row>
    <row r="651">
      <c r="A651">
        <f>INDEX(resultados!$A$2:$ZZ$1797, 645, MATCH($B$1, resultados!$A$1:$ZZ$1, 0))</f>
        <v/>
      </c>
      <c r="B651">
        <f>INDEX(resultados!$A$2:$ZZ$1797, 645, MATCH($B$2, resultados!$A$1:$ZZ$1, 0))</f>
        <v/>
      </c>
      <c r="C651">
        <f>INDEX(resultados!$A$2:$ZZ$1797, 645, MATCH($B$3, resultados!$A$1:$ZZ$1, 0))</f>
        <v/>
      </c>
    </row>
    <row r="652">
      <c r="A652">
        <f>INDEX(resultados!$A$2:$ZZ$1797, 646, MATCH($B$1, resultados!$A$1:$ZZ$1, 0))</f>
        <v/>
      </c>
      <c r="B652">
        <f>INDEX(resultados!$A$2:$ZZ$1797, 646, MATCH($B$2, resultados!$A$1:$ZZ$1, 0))</f>
        <v/>
      </c>
      <c r="C652">
        <f>INDEX(resultados!$A$2:$ZZ$1797, 646, MATCH($B$3, resultados!$A$1:$ZZ$1, 0))</f>
        <v/>
      </c>
    </row>
    <row r="653">
      <c r="A653">
        <f>INDEX(resultados!$A$2:$ZZ$1797, 647, MATCH($B$1, resultados!$A$1:$ZZ$1, 0))</f>
        <v/>
      </c>
      <c r="B653">
        <f>INDEX(resultados!$A$2:$ZZ$1797, 647, MATCH($B$2, resultados!$A$1:$ZZ$1, 0))</f>
        <v/>
      </c>
      <c r="C653">
        <f>INDEX(resultados!$A$2:$ZZ$1797, 647, MATCH($B$3, resultados!$A$1:$ZZ$1, 0))</f>
        <v/>
      </c>
    </row>
    <row r="654">
      <c r="A654">
        <f>INDEX(resultados!$A$2:$ZZ$1797, 648, MATCH($B$1, resultados!$A$1:$ZZ$1, 0))</f>
        <v/>
      </c>
      <c r="B654">
        <f>INDEX(resultados!$A$2:$ZZ$1797, 648, MATCH($B$2, resultados!$A$1:$ZZ$1, 0))</f>
        <v/>
      </c>
      <c r="C654">
        <f>INDEX(resultados!$A$2:$ZZ$1797, 648, MATCH($B$3, resultados!$A$1:$ZZ$1, 0))</f>
        <v/>
      </c>
    </row>
    <row r="655">
      <c r="A655">
        <f>INDEX(resultados!$A$2:$ZZ$1797, 649, MATCH($B$1, resultados!$A$1:$ZZ$1, 0))</f>
        <v/>
      </c>
      <c r="B655">
        <f>INDEX(resultados!$A$2:$ZZ$1797, 649, MATCH($B$2, resultados!$A$1:$ZZ$1, 0))</f>
        <v/>
      </c>
      <c r="C655">
        <f>INDEX(resultados!$A$2:$ZZ$1797, 649, MATCH($B$3, resultados!$A$1:$ZZ$1, 0))</f>
        <v/>
      </c>
    </row>
    <row r="656">
      <c r="A656">
        <f>INDEX(resultados!$A$2:$ZZ$1797, 650, MATCH($B$1, resultados!$A$1:$ZZ$1, 0))</f>
        <v/>
      </c>
      <c r="B656">
        <f>INDEX(resultados!$A$2:$ZZ$1797, 650, MATCH($B$2, resultados!$A$1:$ZZ$1, 0))</f>
        <v/>
      </c>
      <c r="C656">
        <f>INDEX(resultados!$A$2:$ZZ$1797, 650, MATCH($B$3, resultados!$A$1:$ZZ$1, 0))</f>
        <v/>
      </c>
    </row>
    <row r="657">
      <c r="A657">
        <f>INDEX(resultados!$A$2:$ZZ$1797, 651, MATCH($B$1, resultados!$A$1:$ZZ$1, 0))</f>
        <v/>
      </c>
      <c r="B657">
        <f>INDEX(resultados!$A$2:$ZZ$1797, 651, MATCH($B$2, resultados!$A$1:$ZZ$1, 0))</f>
        <v/>
      </c>
      <c r="C657">
        <f>INDEX(resultados!$A$2:$ZZ$1797, 651, MATCH($B$3, resultados!$A$1:$ZZ$1, 0))</f>
        <v/>
      </c>
    </row>
    <row r="658">
      <c r="A658">
        <f>INDEX(resultados!$A$2:$ZZ$1797, 652, MATCH($B$1, resultados!$A$1:$ZZ$1, 0))</f>
        <v/>
      </c>
      <c r="B658">
        <f>INDEX(resultados!$A$2:$ZZ$1797, 652, MATCH($B$2, resultados!$A$1:$ZZ$1, 0))</f>
        <v/>
      </c>
      <c r="C658">
        <f>INDEX(resultados!$A$2:$ZZ$1797, 652, MATCH($B$3, resultados!$A$1:$ZZ$1, 0))</f>
        <v/>
      </c>
    </row>
    <row r="659">
      <c r="A659">
        <f>INDEX(resultados!$A$2:$ZZ$1797, 653, MATCH($B$1, resultados!$A$1:$ZZ$1, 0))</f>
        <v/>
      </c>
      <c r="B659">
        <f>INDEX(resultados!$A$2:$ZZ$1797, 653, MATCH($B$2, resultados!$A$1:$ZZ$1, 0))</f>
        <v/>
      </c>
      <c r="C659">
        <f>INDEX(resultados!$A$2:$ZZ$1797, 653, MATCH($B$3, resultados!$A$1:$ZZ$1, 0))</f>
        <v/>
      </c>
    </row>
    <row r="660">
      <c r="A660">
        <f>INDEX(resultados!$A$2:$ZZ$1797, 654, MATCH($B$1, resultados!$A$1:$ZZ$1, 0))</f>
        <v/>
      </c>
      <c r="B660">
        <f>INDEX(resultados!$A$2:$ZZ$1797, 654, MATCH($B$2, resultados!$A$1:$ZZ$1, 0))</f>
        <v/>
      </c>
      <c r="C660">
        <f>INDEX(resultados!$A$2:$ZZ$1797, 654, MATCH($B$3, resultados!$A$1:$ZZ$1, 0))</f>
        <v/>
      </c>
    </row>
    <row r="661">
      <c r="A661">
        <f>INDEX(resultados!$A$2:$ZZ$1797, 655, MATCH($B$1, resultados!$A$1:$ZZ$1, 0))</f>
        <v/>
      </c>
      <c r="B661">
        <f>INDEX(resultados!$A$2:$ZZ$1797, 655, MATCH($B$2, resultados!$A$1:$ZZ$1, 0))</f>
        <v/>
      </c>
      <c r="C661">
        <f>INDEX(resultados!$A$2:$ZZ$1797, 655, MATCH($B$3, resultados!$A$1:$ZZ$1, 0))</f>
        <v/>
      </c>
    </row>
    <row r="662">
      <c r="A662">
        <f>INDEX(resultados!$A$2:$ZZ$1797, 656, MATCH($B$1, resultados!$A$1:$ZZ$1, 0))</f>
        <v/>
      </c>
      <c r="B662">
        <f>INDEX(resultados!$A$2:$ZZ$1797, 656, MATCH($B$2, resultados!$A$1:$ZZ$1, 0))</f>
        <v/>
      </c>
      <c r="C662">
        <f>INDEX(resultados!$A$2:$ZZ$1797, 656, MATCH($B$3, resultados!$A$1:$ZZ$1, 0))</f>
        <v/>
      </c>
    </row>
    <row r="663">
      <c r="A663">
        <f>INDEX(resultados!$A$2:$ZZ$1797, 657, MATCH($B$1, resultados!$A$1:$ZZ$1, 0))</f>
        <v/>
      </c>
      <c r="B663">
        <f>INDEX(resultados!$A$2:$ZZ$1797, 657, MATCH($B$2, resultados!$A$1:$ZZ$1, 0))</f>
        <v/>
      </c>
      <c r="C663">
        <f>INDEX(resultados!$A$2:$ZZ$1797, 657, MATCH($B$3, resultados!$A$1:$ZZ$1, 0))</f>
        <v/>
      </c>
    </row>
    <row r="664">
      <c r="A664">
        <f>INDEX(resultados!$A$2:$ZZ$1797, 658, MATCH($B$1, resultados!$A$1:$ZZ$1, 0))</f>
        <v/>
      </c>
      <c r="B664">
        <f>INDEX(resultados!$A$2:$ZZ$1797, 658, MATCH($B$2, resultados!$A$1:$ZZ$1, 0))</f>
        <v/>
      </c>
      <c r="C664">
        <f>INDEX(resultados!$A$2:$ZZ$1797, 658, MATCH($B$3, resultados!$A$1:$ZZ$1, 0))</f>
        <v/>
      </c>
    </row>
    <row r="665">
      <c r="A665">
        <f>INDEX(resultados!$A$2:$ZZ$1797, 659, MATCH($B$1, resultados!$A$1:$ZZ$1, 0))</f>
        <v/>
      </c>
      <c r="B665">
        <f>INDEX(resultados!$A$2:$ZZ$1797, 659, MATCH($B$2, resultados!$A$1:$ZZ$1, 0))</f>
        <v/>
      </c>
      <c r="C665">
        <f>INDEX(resultados!$A$2:$ZZ$1797, 659, MATCH($B$3, resultados!$A$1:$ZZ$1, 0))</f>
        <v/>
      </c>
    </row>
    <row r="666">
      <c r="A666">
        <f>INDEX(resultados!$A$2:$ZZ$1797, 660, MATCH($B$1, resultados!$A$1:$ZZ$1, 0))</f>
        <v/>
      </c>
      <c r="B666">
        <f>INDEX(resultados!$A$2:$ZZ$1797, 660, MATCH($B$2, resultados!$A$1:$ZZ$1, 0))</f>
        <v/>
      </c>
      <c r="C666">
        <f>INDEX(resultados!$A$2:$ZZ$1797, 660, MATCH($B$3, resultados!$A$1:$ZZ$1, 0))</f>
        <v/>
      </c>
    </row>
    <row r="667">
      <c r="A667">
        <f>INDEX(resultados!$A$2:$ZZ$1797, 661, MATCH($B$1, resultados!$A$1:$ZZ$1, 0))</f>
        <v/>
      </c>
      <c r="B667">
        <f>INDEX(resultados!$A$2:$ZZ$1797, 661, MATCH($B$2, resultados!$A$1:$ZZ$1, 0))</f>
        <v/>
      </c>
      <c r="C667">
        <f>INDEX(resultados!$A$2:$ZZ$1797, 661, MATCH($B$3, resultados!$A$1:$ZZ$1, 0))</f>
        <v/>
      </c>
    </row>
    <row r="668">
      <c r="A668">
        <f>INDEX(resultados!$A$2:$ZZ$1797, 662, MATCH($B$1, resultados!$A$1:$ZZ$1, 0))</f>
        <v/>
      </c>
      <c r="B668">
        <f>INDEX(resultados!$A$2:$ZZ$1797, 662, MATCH($B$2, resultados!$A$1:$ZZ$1, 0))</f>
        <v/>
      </c>
      <c r="C668">
        <f>INDEX(resultados!$A$2:$ZZ$1797, 662, MATCH($B$3, resultados!$A$1:$ZZ$1, 0))</f>
        <v/>
      </c>
    </row>
    <row r="669">
      <c r="A669">
        <f>INDEX(resultados!$A$2:$ZZ$1797, 663, MATCH($B$1, resultados!$A$1:$ZZ$1, 0))</f>
        <v/>
      </c>
      <c r="B669">
        <f>INDEX(resultados!$A$2:$ZZ$1797, 663, MATCH($B$2, resultados!$A$1:$ZZ$1, 0))</f>
        <v/>
      </c>
      <c r="C669">
        <f>INDEX(resultados!$A$2:$ZZ$1797, 663, MATCH($B$3, resultados!$A$1:$ZZ$1, 0))</f>
        <v/>
      </c>
    </row>
    <row r="670">
      <c r="A670">
        <f>INDEX(resultados!$A$2:$ZZ$1797, 664, MATCH($B$1, resultados!$A$1:$ZZ$1, 0))</f>
        <v/>
      </c>
      <c r="B670">
        <f>INDEX(resultados!$A$2:$ZZ$1797, 664, MATCH($B$2, resultados!$A$1:$ZZ$1, 0))</f>
        <v/>
      </c>
      <c r="C670">
        <f>INDEX(resultados!$A$2:$ZZ$1797, 664, MATCH($B$3, resultados!$A$1:$ZZ$1, 0))</f>
        <v/>
      </c>
    </row>
    <row r="671">
      <c r="A671">
        <f>INDEX(resultados!$A$2:$ZZ$1797, 665, MATCH($B$1, resultados!$A$1:$ZZ$1, 0))</f>
        <v/>
      </c>
      <c r="B671">
        <f>INDEX(resultados!$A$2:$ZZ$1797, 665, MATCH($B$2, resultados!$A$1:$ZZ$1, 0))</f>
        <v/>
      </c>
      <c r="C671">
        <f>INDEX(resultados!$A$2:$ZZ$1797, 665, MATCH($B$3, resultados!$A$1:$ZZ$1, 0))</f>
        <v/>
      </c>
    </row>
    <row r="672">
      <c r="A672">
        <f>INDEX(resultados!$A$2:$ZZ$1797, 666, MATCH($B$1, resultados!$A$1:$ZZ$1, 0))</f>
        <v/>
      </c>
      <c r="B672">
        <f>INDEX(resultados!$A$2:$ZZ$1797, 666, MATCH($B$2, resultados!$A$1:$ZZ$1, 0))</f>
        <v/>
      </c>
      <c r="C672">
        <f>INDEX(resultados!$A$2:$ZZ$1797, 666, MATCH($B$3, resultados!$A$1:$ZZ$1, 0))</f>
        <v/>
      </c>
    </row>
    <row r="673">
      <c r="A673">
        <f>INDEX(resultados!$A$2:$ZZ$1797, 667, MATCH($B$1, resultados!$A$1:$ZZ$1, 0))</f>
        <v/>
      </c>
      <c r="B673">
        <f>INDEX(resultados!$A$2:$ZZ$1797, 667, MATCH($B$2, resultados!$A$1:$ZZ$1, 0))</f>
        <v/>
      </c>
      <c r="C673">
        <f>INDEX(resultados!$A$2:$ZZ$1797, 667, MATCH($B$3, resultados!$A$1:$ZZ$1, 0))</f>
        <v/>
      </c>
    </row>
    <row r="674">
      <c r="A674">
        <f>INDEX(resultados!$A$2:$ZZ$1797, 668, MATCH($B$1, resultados!$A$1:$ZZ$1, 0))</f>
        <v/>
      </c>
      <c r="B674">
        <f>INDEX(resultados!$A$2:$ZZ$1797, 668, MATCH($B$2, resultados!$A$1:$ZZ$1, 0))</f>
        <v/>
      </c>
      <c r="C674">
        <f>INDEX(resultados!$A$2:$ZZ$1797, 668, MATCH($B$3, resultados!$A$1:$ZZ$1, 0))</f>
        <v/>
      </c>
    </row>
    <row r="675">
      <c r="A675">
        <f>INDEX(resultados!$A$2:$ZZ$1797, 669, MATCH($B$1, resultados!$A$1:$ZZ$1, 0))</f>
        <v/>
      </c>
      <c r="B675">
        <f>INDEX(resultados!$A$2:$ZZ$1797, 669, MATCH($B$2, resultados!$A$1:$ZZ$1, 0))</f>
        <v/>
      </c>
      <c r="C675">
        <f>INDEX(resultados!$A$2:$ZZ$1797, 669, MATCH($B$3, resultados!$A$1:$ZZ$1, 0))</f>
        <v/>
      </c>
    </row>
    <row r="676">
      <c r="A676">
        <f>INDEX(resultados!$A$2:$ZZ$1797, 670, MATCH($B$1, resultados!$A$1:$ZZ$1, 0))</f>
        <v/>
      </c>
      <c r="B676">
        <f>INDEX(resultados!$A$2:$ZZ$1797, 670, MATCH($B$2, resultados!$A$1:$ZZ$1, 0))</f>
        <v/>
      </c>
      <c r="C676">
        <f>INDEX(resultados!$A$2:$ZZ$1797, 670, MATCH($B$3, resultados!$A$1:$ZZ$1, 0))</f>
        <v/>
      </c>
    </row>
    <row r="677">
      <c r="A677">
        <f>INDEX(resultados!$A$2:$ZZ$1797, 671, MATCH($B$1, resultados!$A$1:$ZZ$1, 0))</f>
        <v/>
      </c>
      <c r="B677">
        <f>INDEX(resultados!$A$2:$ZZ$1797, 671, MATCH($B$2, resultados!$A$1:$ZZ$1, 0))</f>
        <v/>
      </c>
      <c r="C677">
        <f>INDEX(resultados!$A$2:$ZZ$1797, 671, MATCH($B$3, resultados!$A$1:$ZZ$1, 0))</f>
        <v/>
      </c>
    </row>
    <row r="678">
      <c r="A678">
        <f>INDEX(resultados!$A$2:$ZZ$1797, 672, MATCH($B$1, resultados!$A$1:$ZZ$1, 0))</f>
        <v/>
      </c>
      <c r="B678">
        <f>INDEX(resultados!$A$2:$ZZ$1797, 672, MATCH($B$2, resultados!$A$1:$ZZ$1, 0))</f>
        <v/>
      </c>
      <c r="C678">
        <f>INDEX(resultados!$A$2:$ZZ$1797, 672, MATCH($B$3, resultados!$A$1:$ZZ$1, 0))</f>
        <v/>
      </c>
    </row>
    <row r="679">
      <c r="A679">
        <f>INDEX(resultados!$A$2:$ZZ$1797, 673, MATCH($B$1, resultados!$A$1:$ZZ$1, 0))</f>
        <v/>
      </c>
      <c r="B679">
        <f>INDEX(resultados!$A$2:$ZZ$1797, 673, MATCH($B$2, resultados!$A$1:$ZZ$1, 0))</f>
        <v/>
      </c>
      <c r="C679">
        <f>INDEX(resultados!$A$2:$ZZ$1797, 673, MATCH($B$3, resultados!$A$1:$ZZ$1, 0))</f>
        <v/>
      </c>
    </row>
    <row r="680">
      <c r="A680">
        <f>INDEX(resultados!$A$2:$ZZ$1797, 674, MATCH($B$1, resultados!$A$1:$ZZ$1, 0))</f>
        <v/>
      </c>
      <c r="B680">
        <f>INDEX(resultados!$A$2:$ZZ$1797, 674, MATCH($B$2, resultados!$A$1:$ZZ$1, 0))</f>
        <v/>
      </c>
      <c r="C680">
        <f>INDEX(resultados!$A$2:$ZZ$1797, 674, MATCH($B$3, resultados!$A$1:$ZZ$1, 0))</f>
        <v/>
      </c>
    </row>
    <row r="681">
      <c r="A681">
        <f>INDEX(resultados!$A$2:$ZZ$1797, 675, MATCH($B$1, resultados!$A$1:$ZZ$1, 0))</f>
        <v/>
      </c>
      <c r="B681">
        <f>INDEX(resultados!$A$2:$ZZ$1797, 675, MATCH($B$2, resultados!$A$1:$ZZ$1, 0))</f>
        <v/>
      </c>
      <c r="C681">
        <f>INDEX(resultados!$A$2:$ZZ$1797, 675, MATCH($B$3, resultados!$A$1:$ZZ$1, 0))</f>
        <v/>
      </c>
    </row>
    <row r="682">
      <c r="A682">
        <f>INDEX(resultados!$A$2:$ZZ$1797, 676, MATCH($B$1, resultados!$A$1:$ZZ$1, 0))</f>
        <v/>
      </c>
      <c r="B682">
        <f>INDEX(resultados!$A$2:$ZZ$1797, 676, MATCH($B$2, resultados!$A$1:$ZZ$1, 0))</f>
        <v/>
      </c>
      <c r="C682">
        <f>INDEX(resultados!$A$2:$ZZ$1797, 676, MATCH($B$3, resultados!$A$1:$ZZ$1, 0))</f>
        <v/>
      </c>
    </row>
    <row r="683">
      <c r="A683">
        <f>INDEX(resultados!$A$2:$ZZ$1797, 677, MATCH($B$1, resultados!$A$1:$ZZ$1, 0))</f>
        <v/>
      </c>
      <c r="B683">
        <f>INDEX(resultados!$A$2:$ZZ$1797, 677, MATCH($B$2, resultados!$A$1:$ZZ$1, 0))</f>
        <v/>
      </c>
      <c r="C683">
        <f>INDEX(resultados!$A$2:$ZZ$1797, 677, MATCH($B$3, resultados!$A$1:$ZZ$1, 0))</f>
        <v/>
      </c>
    </row>
    <row r="684">
      <c r="A684">
        <f>INDEX(resultados!$A$2:$ZZ$1797, 678, MATCH($B$1, resultados!$A$1:$ZZ$1, 0))</f>
        <v/>
      </c>
      <c r="B684">
        <f>INDEX(resultados!$A$2:$ZZ$1797, 678, MATCH($B$2, resultados!$A$1:$ZZ$1, 0))</f>
        <v/>
      </c>
      <c r="C684">
        <f>INDEX(resultados!$A$2:$ZZ$1797, 678, MATCH($B$3, resultados!$A$1:$ZZ$1, 0))</f>
        <v/>
      </c>
    </row>
    <row r="685">
      <c r="A685">
        <f>INDEX(resultados!$A$2:$ZZ$1797, 679, MATCH($B$1, resultados!$A$1:$ZZ$1, 0))</f>
        <v/>
      </c>
      <c r="B685">
        <f>INDEX(resultados!$A$2:$ZZ$1797, 679, MATCH($B$2, resultados!$A$1:$ZZ$1, 0))</f>
        <v/>
      </c>
      <c r="C685">
        <f>INDEX(resultados!$A$2:$ZZ$1797, 679, MATCH($B$3, resultados!$A$1:$ZZ$1, 0))</f>
        <v/>
      </c>
    </row>
    <row r="686">
      <c r="A686">
        <f>INDEX(resultados!$A$2:$ZZ$1797, 680, MATCH($B$1, resultados!$A$1:$ZZ$1, 0))</f>
        <v/>
      </c>
      <c r="B686">
        <f>INDEX(resultados!$A$2:$ZZ$1797, 680, MATCH($B$2, resultados!$A$1:$ZZ$1, 0))</f>
        <v/>
      </c>
      <c r="C686">
        <f>INDEX(resultados!$A$2:$ZZ$1797, 680, MATCH($B$3, resultados!$A$1:$ZZ$1, 0))</f>
        <v/>
      </c>
    </row>
    <row r="687">
      <c r="A687">
        <f>INDEX(resultados!$A$2:$ZZ$1797, 681, MATCH($B$1, resultados!$A$1:$ZZ$1, 0))</f>
        <v/>
      </c>
      <c r="B687">
        <f>INDEX(resultados!$A$2:$ZZ$1797, 681, MATCH($B$2, resultados!$A$1:$ZZ$1, 0))</f>
        <v/>
      </c>
      <c r="C687">
        <f>INDEX(resultados!$A$2:$ZZ$1797, 681, MATCH($B$3, resultados!$A$1:$ZZ$1, 0))</f>
        <v/>
      </c>
    </row>
    <row r="688">
      <c r="A688">
        <f>INDEX(resultados!$A$2:$ZZ$1797, 682, MATCH($B$1, resultados!$A$1:$ZZ$1, 0))</f>
        <v/>
      </c>
      <c r="B688">
        <f>INDEX(resultados!$A$2:$ZZ$1797, 682, MATCH($B$2, resultados!$A$1:$ZZ$1, 0))</f>
        <v/>
      </c>
      <c r="C688">
        <f>INDEX(resultados!$A$2:$ZZ$1797, 682, MATCH($B$3, resultados!$A$1:$ZZ$1, 0))</f>
        <v/>
      </c>
    </row>
    <row r="689">
      <c r="A689">
        <f>INDEX(resultados!$A$2:$ZZ$1797, 683, MATCH($B$1, resultados!$A$1:$ZZ$1, 0))</f>
        <v/>
      </c>
      <c r="B689">
        <f>INDEX(resultados!$A$2:$ZZ$1797, 683, MATCH($B$2, resultados!$A$1:$ZZ$1, 0))</f>
        <v/>
      </c>
      <c r="C689">
        <f>INDEX(resultados!$A$2:$ZZ$1797, 683, MATCH($B$3, resultados!$A$1:$ZZ$1, 0))</f>
        <v/>
      </c>
    </row>
    <row r="690">
      <c r="A690">
        <f>INDEX(resultados!$A$2:$ZZ$1797, 684, MATCH($B$1, resultados!$A$1:$ZZ$1, 0))</f>
        <v/>
      </c>
      <c r="B690">
        <f>INDEX(resultados!$A$2:$ZZ$1797, 684, MATCH($B$2, resultados!$A$1:$ZZ$1, 0))</f>
        <v/>
      </c>
      <c r="C690">
        <f>INDEX(resultados!$A$2:$ZZ$1797, 684, MATCH($B$3, resultados!$A$1:$ZZ$1, 0))</f>
        <v/>
      </c>
    </row>
    <row r="691">
      <c r="A691">
        <f>INDEX(resultados!$A$2:$ZZ$1797, 685, MATCH($B$1, resultados!$A$1:$ZZ$1, 0))</f>
        <v/>
      </c>
      <c r="B691">
        <f>INDEX(resultados!$A$2:$ZZ$1797, 685, MATCH($B$2, resultados!$A$1:$ZZ$1, 0))</f>
        <v/>
      </c>
      <c r="C691">
        <f>INDEX(resultados!$A$2:$ZZ$1797, 685, MATCH($B$3, resultados!$A$1:$ZZ$1, 0))</f>
        <v/>
      </c>
    </row>
    <row r="692">
      <c r="A692">
        <f>INDEX(resultados!$A$2:$ZZ$1797, 686, MATCH($B$1, resultados!$A$1:$ZZ$1, 0))</f>
        <v/>
      </c>
      <c r="B692">
        <f>INDEX(resultados!$A$2:$ZZ$1797, 686, MATCH($B$2, resultados!$A$1:$ZZ$1, 0))</f>
        <v/>
      </c>
      <c r="C692">
        <f>INDEX(resultados!$A$2:$ZZ$1797, 686, MATCH($B$3, resultados!$A$1:$ZZ$1, 0))</f>
        <v/>
      </c>
    </row>
    <row r="693">
      <c r="A693">
        <f>INDEX(resultados!$A$2:$ZZ$1797, 687, MATCH($B$1, resultados!$A$1:$ZZ$1, 0))</f>
        <v/>
      </c>
      <c r="B693">
        <f>INDEX(resultados!$A$2:$ZZ$1797, 687, MATCH($B$2, resultados!$A$1:$ZZ$1, 0))</f>
        <v/>
      </c>
      <c r="C693">
        <f>INDEX(resultados!$A$2:$ZZ$1797, 687, MATCH($B$3, resultados!$A$1:$ZZ$1, 0))</f>
        <v/>
      </c>
    </row>
    <row r="694">
      <c r="A694">
        <f>INDEX(resultados!$A$2:$ZZ$1797, 688, MATCH($B$1, resultados!$A$1:$ZZ$1, 0))</f>
        <v/>
      </c>
      <c r="B694">
        <f>INDEX(resultados!$A$2:$ZZ$1797, 688, MATCH($B$2, resultados!$A$1:$ZZ$1, 0))</f>
        <v/>
      </c>
      <c r="C694">
        <f>INDEX(resultados!$A$2:$ZZ$1797, 688, MATCH($B$3, resultados!$A$1:$ZZ$1, 0))</f>
        <v/>
      </c>
    </row>
    <row r="695">
      <c r="A695">
        <f>INDEX(resultados!$A$2:$ZZ$1797, 689, MATCH($B$1, resultados!$A$1:$ZZ$1, 0))</f>
        <v/>
      </c>
      <c r="B695">
        <f>INDEX(resultados!$A$2:$ZZ$1797, 689, MATCH($B$2, resultados!$A$1:$ZZ$1, 0))</f>
        <v/>
      </c>
      <c r="C695">
        <f>INDEX(resultados!$A$2:$ZZ$1797, 689, MATCH($B$3, resultados!$A$1:$ZZ$1, 0))</f>
        <v/>
      </c>
    </row>
    <row r="696">
      <c r="A696">
        <f>INDEX(resultados!$A$2:$ZZ$1797, 690, MATCH($B$1, resultados!$A$1:$ZZ$1, 0))</f>
        <v/>
      </c>
      <c r="B696">
        <f>INDEX(resultados!$A$2:$ZZ$1797, 690, MATCH($B$2, resultados!$A$1:$ZZ$1, 0))</f>
        <v/>
      </c>
      <c r="C696">
        <f>INDEX(resultados!$A$2:$ZZ$1797, 690, MATCH($B$3, resultados!$A$1:$ZZ$1, 0))</f>
        <v/>
      </c>
    </row>
    <row r="697">
      <c r="A697">
        <f>INDEX(resultados!$A$2:$ZZ$1797, 691, MATCH($B$1, resultados!$A$1:$ZZ$1, 0))</f>
        <v/>
      </c>
      <c r="B697">
        <f>INDEX(resultados!$A$2:$ZZ$1797, 691, MATCH($B$2, resultados!$A$1:$ZZ$1, 0))</f>
        <v/>
      </c>
      <c r="C697">
        <f>INDEX(resultados!$A$2:$ZZ$1797, 691, MATCH($B$3, resultados!$A$1:$ZZ$1, 0))</f>
        <v/>
      </c>
    </row>
    <row r="698">
      <c r="A698">
        <f>INDEX(resultados!$A$2:$ZZ$1797, 692, MATCH($B$1, resultados!$A$1:$ZZ$1, 0))</f>
        <v/>
      </c>
      <c r="B698">
        <f>INDEX(resultados!$A$2:$ZZ$1797, 692, MATCH($B$2, resultados!$A$1:$ZZ$1, 0))</f>
        <v/>
      </c>
      <c r="C698">
        <f>INDEX(resultados!$A$2:$ZZ$1797, 692, MATCH($B$3, resultados!$A$1:$ZZ$1, 0))</f>
        <v/>
      </c>
    </row>
    <row r="699">
      <c r="A699">
        <f>INDEX(resultados!$A$2:$ZZ$1797, 693, MATCH($B$1, resultados!$A$1:$ZZ$1, 0))</f>
        <v/>
      </c>
      <c r="B699">
        <f>INDEX(resultados!$A$2:$ZZ$1797, 693, MATCH($B$2, resultados!$A$1:$ZZ$1, 0))</f>
        <v/>
      </c>
      <c r="C699">
        <f>INDEX(resultados!$A$2:$ZZ$1797, 693, MATCH($B$3, resultados!$A$1:$ZZ$1, 0))</f>
        <v/>
      </c>
    </row>
    <row r="700">
      <c r="A700">
        <f>INDEX(resultados!$A$2:$ZZ$1797, 694, MATCH($B$1, resultados!$A$1:$ZZ$1, 0))</f>
        <v/>
      </c>
      <c r="B700">
        <f>INDEX(resultados!$A$2:$ZZ$1797, 694, MATCH($B$2, resultados!$A$1:$ZZ$1, 0))</f>
        <v/>
      </c>
      <c r="C700">
        <f>INDEX(resultados!$A$2:$ZZ$1797, 694, MATCH($B$3, resultados!$A$1:$ZZ$1, 0))</f>
        <v/>
      </c>
    </row>
    <row r="701">
      <c r="A701">
        <f>INDEX(resultados!$A$2:$ZZ$1797, 695, MATCH($B$1, resultados!$A$1:$ZZ$1, 0))</f>
        <v/>
      </c>
      <c r="B701">
        <f>INDEX(resultados!$A$2:$ZZ$1797, 695, MATCH($B$2, resultados!$A$1:$ZZ$1, 0))</f>
        <v/>
      </c>
      <c r="C701">
        <f>INDEX(resultados!$A$2:$ZZ$1797, 695, MATCH($B$3, resultados!$A$1:$ZZ$1, 0))</f>
        <v/>
      </c>
    </row>
    <row r="702">
      <c r="A702">
        <f>INDEX(resultados!$A$2:$ZZ$1797, 696, MATCH($B$1, resultados!$A$1:$ZZ$1, 0))</f>
        <v/>
      </c>
      <c r="B702">
        <f>INDEX(resultados!$A$2:$ZZ$1797, 696, MATCH($B$2, resultados!$A$1:$ZZ$1, 0))</f>
        <v/>
      </c>
      <c r="C702">
        <f>INDEX(resultados!$A$2:$ZZ$1797, 696, MATCH($B$3, resultados!$A$1:$ZZ$1, 0))</f>
        <v/>
      </c>
    </row>
    <row r="703">
      <c r="A703">
        <f>INDEX(resultados!$A$2:$ZZ$1797, 697, MATCH($B$1, resultados!$A$1:$ZZ$1, 0))</f>
        <v/>
      </c>
      <c r="B703">
        <f>INDEX(resultados!$A$2:$ZZ$1797, 697, MATCH($B$2, resultados!$A$1:$ZZ$1, 0))</f>
        <v/>
      </c>
      <c r="C703">
        <f>INDEX(resultados!$A$2:$ZZ$1797, 697, MATCH($B$3, resultados!$A$1:$ZZ$1, 0))</f>
        <v/>
      </c>
    </row>
    <row r="704">
      <c r="A704">
        <f>INDEX(resultados!$A$2:$ZZ$1797, 698, MATCH($B$1, resultados!$A$1:$ZZ$1, 0))</f>
        <v/>
      </c>
      <c r="B704">
        <f>INDEX(resultados!$A$2:$ZZ$1797, 698, MATCH($B$2, resultados!$A$1:$ZZ$1, 0))</f>
        <v/>
      </c>
      <c r="C704">
        <f>INDEX(resultados!$A$2:$ZZ$1797, 698, MATCH($B$3, resultados!$A$1:$ZZ$1, 0))</f>
        <v/>
      </c>
    </row>
    <row r="705">
      <c r="A705">
        <f>INDEX(resultados!$A$2:$ZZ$1797, 699, MATCH($B$1, resultados!$A$1:$ZZ$1, 0))</f>
        <v/>
      </c>
      <c r="B705">
        <f>INDEX(resultados!$A$2:$ZZ$1797, 699, MATCH($B$2, resultados!$A$1:$ZZ$1, 0))</f>
        <v/>
      </c>
      <c r="C705">
        <f>INDEX(resultados!$A$2:$ZZ$1797, 699, MATCH($B$3, resultados!$A$1:$ZZ$1, 0))</f>
        <v/>
      </c>
    </row>
    <row r="706">
      <c r="A706">
        <f>INDEX(resultados!$A$2:$ZZ$1797, 700, MATCH($B$1, resultados!$A$1:$ZZ$1, 0))</f>
        <v/>
      </c>
      <c r="B706">
        <f>INDEX(resultados!$A$2:$ZZ$1797, 700, MATCH($B$2, resultados!$A$1:$ZZ$1, 0))</f>
        <v/>
      </c>
      <c r="C706">
        <f>INDEX(resultados!$A$2:$ZZ$1797, 700, MATCH($B$3, resultados!$A$1:$ZZ$1, 0))</f>
        <v/>
      </c>
    </row>
    <row r="707">
      <c r="A707">
        <f>INDEX(resultados!$A$2:$ZZ$1797, 701, MATCH($B$1, resultados!$A$1:$ZZ$1, 0))</f>
        <v/>
      </c>
      <c r="B707">
        <f>INDEX(resultados!$A$2:$ZZ$1797, 701, MATCH($B$2, resultados!$A$1:$ZZ$1, 0))</f>
        <v/>
      </c>
      <c r="C707">
        <f>INDEX(resultados!$A$2:$ZZ$1797, 701, MATCH($B$3, resultados!$A$1:$ZZ$1, 0))</f>
        <v/>
      </c>
    </row>
    <row r="708">
      <c r="A708">
        <f>INDEX(resultados!$A$2:$ZZ$1797, 702, MATCH($B$1, resultados!$A$1:$ZZ$1, 0))</f>
        <v/>
      </c>
      <c r="B708">
        <f>INDEX(resultados!$A$2:$ZZ$1797, 702, MATCH($B$2, resultados!$A$1:$ZZ$1, 0))</f>
        <v/>
      </c>
      <c r="C708">
        <f>INDEX(resultados!$A$2:$ZZ$1797, 702, MATCH($B$3, resultados!$A$1:$ZZ$1, 0))</f>
        <v/>
      </c>
    </row>
    <row r="709">
      <c r="A709">
        <f>INDEX(resultados!$A$2:$ZZ$1797, 703, MATCH($B$1, resultados!$A$1:$ZZ$1, 0))</f>
        <v/>
      </c>
      <c r="B709">
        <f>INDEX(resultados!$A$2:$ZZ$1797, 703, MATCH($B$2, resultados!$A$1:$ZZ$1, 0))</f>
        <v/>
      </c>
      <c r="C709">
        <f>INDEX(resultados!$A$2:$ZZ$1797, 703, MATCH($B$3, resultados!$A$1:$ZZ$1, 0))</f>
        <v/>
      </c>
    </row>
    <row r="710">
      <c r="A710">
        <f>INDEX(resultados!$A$2:$ZZ$1797, 704, MATCH($B$1, resultados!$A$1:$ZZ$1, 0))</f>
        <v/>
      </c>
      <c r="B710">
        <f>INDEX(resultados!$A$2:$ZZ$1797, 704, MATCH($B$2, resultados!$A$1:$ZZ$1, 0))</f>
        <v/>
      </c>
      <c r="C710">
        <f>INDEX(resultados!$A$2:$ZZ$1797, 704, MATCH($B$3, resultados!$A$1:$ZZ$1, 0))</f>
        <v/>
      </c>
    </row>
    <row r="711">
      <c r="A711">
        <f>INDEX(resultados!$A$2:$ZZ$1797, 705, MATCH($B$1, resultados!$A$1:$ZZ$1, 0))</f>
        <v/>
      </c>
      <c r="B711">
        <f>INDEX(resultados!$A$2:$ZZ$1797, 705, MATCH($B$2, resultados!$A$1:$ZZ$1, 0))</f>
        <v/>
      </c>
      <c r="C711">
        <f>INDEX(resultados!$A$2:$ZZ$1797, 705, MATCH($B$3, resultados!$A$1:$ZZ$1, 0))</f>
        <v/>
      </c>
    </row>
    <row r="712">
      <c r="A712">
        <f>INDEX(resultados!$A$2:$ZZ$1797, 706, MATCH($B$1, resultados!$A$1:$ZZ$1, 0))</f>
        <v/>
      </c>
      <c r="B712">
        <f>INDEX(resultados!$A$2:$ZZ$1797, 706, MATCH($B$2, resultados!$A$1:$ZZ$1, 0))</f>
        <v/>
      </c>
      <c r="C712">
        <f>INDEX(resultados!$A$2:$ZZ$1797, 706, MATCH($B$3, resultados!$A$1:$ZZ$1, 0))</f>
        <v/>
      </c>
    </row>
    <row r="713">
      <c r="A713">
        <f>INDEX(resultados!$A$2:$ZZ$1797, 707, MATCH($B$1, resultados!$A$1:$ZZ$1, 0))</f>
        <v/>
      </c>
      <c r="B713">
        <f>INDEX(resultados!$A$2:$ZZ$1797, 707, MATCH($B$2, resultados!$A$1:$ZZ$1, 0))</f>
        <v/>
      </c>
      <c r="C713">
        <f>INDEX(resultados!$A$2:$ZZ$1797, 707, MATCH($B$3, resultados!$A$1:$ZZ$1, 0))</f>
        <v/>
      </c>
    </row>
    <row r="714">
      <c r="A714">
        <f>INDEX(resultados!$A$2:$ZZ$1797, 708, MATCH($B$1, resultados!$A$1:$ZZ$1, 0))</f>
        <v/>
      </c>
      <c r="B714">
        <f>INDEX(resultados!$A$2:$ZZ$1797, 708, MATCH($B$2, resultados!$A$1:$ZZ$1, 0))</f>
        <v/>
      </c>
      <c r="C714">
        <f>INDEX(resultados!$A$2:$ZZ$1797, 708, MATCH($B$3, resultados!$A$1:$ZZ$1, 0))</f>
        <v/>
      </c>
    </row>
    <row r="715">
      <c r="A715">
        <f>INDEX(resultados!$A$2:$ZZ$1797, 709, MATCH($B$1, resultados!$A$1:$ZZ$1, 0))</f>
        <v/>
      </c>
      <c r="B715">
        <f>INDEX(resultados!$A$2:$ZZ$1797, 709, MATCH($B$2, resultados!$A$1:$ZZ$1, 0))</f>
        <v/>
      </c>
      <c r="C715">
        <f>INDEX(resultados!$A$2:$ZZ$1797, 709, MATCH($B$3, resultados!$A$1:$ZZ$1, 0))</f>
        <v/>
      </c>
    </row>
    <row r="716">
      <c r="A716">
        <f>INDEX(resultados!$A$2:$ZZ$1797, 710, MATCH($B$1, resultados!$A$1:$ZZ$1, 0))</f>
        <v/>
      </c>
      <c r="B716">
        <f>INDEX(resultados!$A$2:$ZZ$1797, 710, MATCH($B$2, resultados!$A$1:$ZZ$1, 0))</f>
        <v/>
      </c>
      <c r="C716">
        <f>INDEX(resultados!$A$2:$ZZ$1797, 710, MATCH($B$3, resultados!$A$1:$ZZ$1, 0))</f>
        <v/>
      </c>
    </row>
    <row r="717">
      <c r="A717">
        <f>INDEX(resultados!$A$2:$ZZ$1797, 711, MATCH($B$1, resultados!$A$1:$ZZ$1, 0))</f>
        <v/>
      </c>
      <c r="B717">
        <f>INDEX(resultados!$A$2:$ZZ$1797, 711, MATCH($B$2, resultados!$A$1:$ZZ$1, 0))</f>
        <v/>
      </c>
      <c r="C717">
        <f>INDEX(resultados!$A$2:$ZZ$1797, 711, MATCH($B$3, resultados!$A$1:$ZZ$1, 0))</f>
        <v/>
      </c>
    </row>
    <row r="718">
      <c r="A718">
        <f>INDEX(resultados!$A$2:$ZZ$1797, 712, MATCH($B$1, resultados!$A$1:$ZZ$1, 0))</f>
        <v/>
      </c>
      <c r="B718">
        <f>INDEX(resultados!$A$2:$ZZ$1797, 712, MATCH($B$2, resultados!$A$1:$ZZ$1, 0))</f>
        <v/>
      </c>
      <c r="C718">
        <f>INDEX(resultados!$A$2:$ZZ$1797, 712, MATCH($B$3, resultados!$A$1:$ZZ$1, 0))</f>
        <v/>
      </c>
    </row>
    <row r="719">
      <c r="A719">
        <f>INDEX(resultados!$A$2:$ZZ$1797, 713, MATCH($B$1, resultados!$A$1:$ZZ$1, 0))</f>
        <v/>
      </c>
      <c r="B719">
        <f>INDEX(resultados!$A$2:$ZZ$1797, 713, MATCH($B$2, resultados!$A$1:$ZZ$1, 0))</f>
        <v/>
      </c>
      <c r="C719">
        <f>INDEX(resultados!$A$2:$ZZ$1797, 713, MATCH($B$3, resultados!$A$1:$ZZ$1, 0))</f>
        <v/>
      </c>
    </row>
    <row r="720">
      <c r="A720">
        <f>INDEX(resultados!$A$2:$ZZ$1797, 714, MATCH($B$1, resultados!$A$1:$ZZ$1, 0))</f>
        <v/>
      </c>
      <c r="B720">
        <f>INDEX(resultados!$A$2:$ZZ$1797, 714, MATCH($B$2, resultados!$A$1:$ZZ$1, 0))</f>
        <v/>
      </c>
      <c r="C720">
        <f>INDEX(resultados!$A$2:$ZZ$1797, 714, MATCH($B$3, resultados!$A$1:$ZZ$1, 0))</f>
        <v/>
      </c>
    </row>
    <row r="721">
      <c r="A721">
        <f>INDEX(resultados!$A$2:$ZZ$1797, 715, MATCH($B$1, resultados!$A$1:$ZZ$1, 0))</f>
        <v/>
      </c>
      <c r="B721">
        <f>INDEX(resultados!$A$2:$ZZ$1797, 715, MATCH($B$2, resultados!$A$1:$ZZ$1, 0))</f>
        <v/>
      </c>
      <c r="C721">
        <f>INDEX(resultados!$A$2:$ZZ$1797, 715, MATCH($B$3, resultados!$A$1:$ZZ$1, 0))</f>
        <v/>
      </c>
    </row>
    <row r="722">
      <c r="A722">
        <f>INDEX(resultados!$A$2:$ZZ$1797, 716, MATCH($B$1, resultados!$A$1:$ZZ$1, 0))</f>
        <v/>
      </c>
      <c r="B722">
        <f>INDEX(resultados!$A$2:$ZZ$1797, 716, MATCH($B$2, resultados!$A$1:$ZZ$1, 0))</f>
        <v/>
      </c>
      <c r="C722">
        <f>INDEX(resultados!$A$2:$ZZ$1797, 716, MATCH($B$3, resultados!$A$1:$ZZ$1, 0))</f>
        <v/>
      </c>
    </row>
    <row r="723">
      <c r="A723">
        <f>INDEX(resultados!$A$2:$ZZ$1797, 717, MATCH($B$1, resultados!$A$1:$ZZ$1, 0))</f>
        <v/>
      </c>
      <c r="B723">
        <f>INDEX(resultados!$A$2:$ZZ$1797, 717, MATCH($B$2, resultados!$A$1:$ZZ$1, 0))</f>
        <v/>
      </c>
      <c r="C723">
        <f>INDEX(resultados!$A$2:$ZZ$1797, 717, MATCH($B$3, resultados!$A$1:$ZZ$1, 0))</f>
        <v/>
      </c>
    </row>
    <row r="724">
      <c r="A724">
        <f>INDEX(resultados!$A$2:$ZZ$1797, 718, MATCH($B$1, resultados!$A$1:$ZZ$1, 0))</f>
        <v/>
      </c>
      <c r="B724">
        <f>INDEX(resultados!$A$2:$ZZ$1797, 718, MATCH($B$2, resultados!$A$1:$ZZ$1, 0))</f>
        <v/>
      </c>
      <c r="C724">
        <f>INDEX(resultados!$A$2:$ZZ$1797, 718, MATCH($B$3, resultados!$A$1:$ZZ$1, 0))</f>
        <v/>
      </c>
    </row>
    <row r="725">
      <c r="A725">
        <f>INDEX(resultados!$A$2:$ZZ$1797, 719, MATCH($B$1, resultados!$A$1:$ZZ$1, 0))</f>
        <v/>
      </c>
      <c r="B725">
        <f>INDEX(resultados!$A$2:$ZZ$1797, 719, MATCH($B$2, resultados!$A$1:$ZZ$1, 0))</f>
        <v/>
      </c>
      <c r="C725">
        <f>INDEX(resultados!$A$2:$ZZ$1797, 719, MATCH($B$3, resultados!$A$1:$ZZ$1, 0))</f>
        <v/>
      </c>
    </row>
    <row r="726">
      <c r="A726">
        <f>INDEX(resultados!$A$2:$ZZ$1797, 720, MATCH($B$1, resultados!$A$1:$ZZ$1, 0))</f>
        <v/>
      </c>
      <c r="B726">
        <f>INDEX(resultados!$A$2:$ZZ$1797, 720, MATCH($B$2, resultados!$A$1:$ZZ$1, 0))</f>
        <v/>
      </c>
      <c r="C726">
        <f>INDEX(resultados!$A$2:$ZZ$1797, 720, MATCH($B$3, resultados!$A$1:$ZZ$1, 0))</f>
        <v/>
      </c>
    </row>
    <row r="727">
      <c r="A727">
        <f>INDEX(resultados!$A$2:$ZZ$1797, 721, MATCH($B$1, resultados!$A$1:$ZZ$1, 0))</f>
        <v/>
      </c>
      <c r="B727">
        <f>INDEX(resultados!$A$2:$ZZ$1797, 721, MATCH($B$2, resultados!$A$1:$ZZ$1, 0))</f>
        <v/>
      </c>
      <c r="C727">
        <f>INDEX(resultados!$A$2:$ZZ$1797, 721, MATCH($B$3, resultados!$A$1:$ZZ$1, 0))</f>
        <v/>
      </c>
    </row>
    <row r="728">
      <c r="A728">
        <f>INDEX(resultados!$A$2:$ZZ$1797, 722, MATCH($B$1, resultados!$A$1:$ZZ$1, 0))</f>
        <v/>
      </c>
      <c r="B728">
        <f>INDEX(resultados!$A$2:$ZZ$1797, 722, MATCH($B$2, resultados!$A$1:$ZZ$1, 0))</f>
        <v/>
      </c>
      <c r="C728">
        <f>INDEX(resultados!$A$2:$ZZ$1797, 722, MATCH($B$3, resultados!$A$1:$ZZ$1, 0))</f>
        <v/>
      </c>
    </row>
    <row r="729">
      <c r="A729">
        <f>INDEX(resultados!$A$2:$ZZ$1797, 723, MATCH($B$1, resultados!$A$1:$ZZ$1, 0))</f>
        <v/>
      </c>
      <c r="B729">
        <f>INDEX(resultados!$A$2:$ZZ$1797, 723, MATCH($B$2, resultados!$A$1:$ZZ$1, 0))</f>
        <v/>
      </c>
      <c r="C729">
        <f>INDEX(resultados!$A$2:$ZZ$1797, 723, MATCH($B$3, resultados!$A$1:$ZZ$1, 0))</f>
        <v/>
      </c>
    </row>
    <row r="730">
      <c r="A730">
        <f>INDEX(resultados!$A$2:$ZZ$1797, 724, MATCH($B$1, resultados!$A$1:$ZZ$1, 0))</f>
        <v/>
      </c>
      <c r="B730">
        <f>INDEX(resultados!$A$2:$ZZ$1797, 724, MATCH($B$2, resultados!$A$1:$ZZ$1, 0))</f>
        <v/>
      </c>
      <c r="C730">
        <f>INDEX(resultados!$A$2:$ZZ$1797, 724, MATCH($B$3, resultados!$A$1:$ZZ$1, 0))</f>
        <v/>
      </c>
    </row>
    <row r="731">
      <c r="A731">
        <f>INDEX(resultados!$A$2:$ZZ$1797, 725, MATCH($B$1, resultados!$A$1:$ZZ$1, 0))</f>
        <v/>
      </c>
      <c r="B731">
        <f>INDEX(resultados!$A$2:$ZZ$1797, 725, MATCH($B$2, resultados!$A$1:$ZZ$1, 0))</f>
        <v/>
      </c>
      <c r="C731">
        <f>INDEX(resultados!$A$2:$ZZ$1797, 725, MATCH($B$3, resultados!$A$1:$ZZ$1, 0))</f>
        <v/>
      </c>
    </row>
    <row r="732">
      <c r="A732">
        <f>INDEX(resultados!$A$2:$ZZ$1797, 726, MATCH($B$1, resultados!$A$1:$ZZ$1, 0))</f>
        <v/>
      </c>
      <c r="B732">
        <f>INDEX(resultados!$A$2:$ZZ$1797, 726, MATCH($B$2, resultados!$A$1:$ZZ$1, 0))</f>
        <v/>
      </c>
      <c r="C732">
        <f>INDEX(resultados!$A$2:$ZZ$1797, 726, MATCH($B$3, resultados!$A$1:$ZZ$1, 0))</f>
        <v/>
      </c>
    </row>
    <row r="733">
      <c r="A733">
        <f>INDEX(resultados!$A$2:$ZZ$1797, 727, MATCH($B$1, resultados!$A$1:$ZZ$1, 0))</f>
        <v/>
      </c>
      <c r="B733">
        <f>INDEX(resultados!$A$2:$ZZ$1797, 727, MATCH($B$2, resultados!$A$1:$ZZ$1, 0))</f>
        <v/>
      </c>
      <c r="C733">
        <f>INDEX(resultados!$A$2:$ZZ$1797, 727, MATCH($B$3, resultados!$A$1:$ZZ$1, 0))</f>
        <v/>
      </c>
    </row>
    <row r="734">
      <c r="A734">
        <f>INDEX(resultados!$A$2:$ZZ$1797, 728, MATCH($B$1, resultados!$A$1:$ZZ$1, 0))</f>
        <v/>
      </c>
      <c r="B734">
        <f>INDEX(resultados!$A$2:$ZZ$1797, 728, MATCH($B$2, resultados!$A$1:$ZZ$1, 0))</f>
        <v/>
      </c>
      <c r="C734">
        <f>INDEX(resultados!$A$2:$ZZ$1797, 728, MATCH($B$3, resultados!$A$1:$ZZ$1, 0))</f>
        <v/>
      </c>
    </row>
    <row r="735">
      <c r="A735">
        <f>INDEX(resultados!$A$2:$ZZ$1797, 729, MATCH($B$1, resultados!$A$1:$ZZ$1, 0))</f>
        <v/>
      </c>
      <c r="B735">
        <f>INDEX(resultados!$A$2:$ZZ$1797, 729, MATCH($B$2, resultados!$A$1:$ZZ$1, 0))</f>
        <v/>
      </c>
      <c r="C735">
        <f>INDEX(resultados!$A$2:$ZZ$1797, 729, MATCH($B$3, resultados!$A$1:$ZZ$1, 0))</f>
        <v/>
      </c>
    </row>
    <row r="736">
      <c r="A736">
        <f>INDEX(resultados!$A$2:$ZZ$1797, 730, MATCH($B$1, resultados!$A$1:$ZZ$1, 0))</f>
        <v/>
      </c>
      <c r="B736">
        <f>INDEX(resultados!$A$2:$ZZ$1797, 730, MATCH($B$2, resultados!$A$1:$ZZ$1, 0))</f>
        <v/>
      </c>
      <c r="C736">
        <f>INDEX(resultados!$A$2:$ZZ$1797, 730, MATCH($B$3, resultados!$A$1:$ZZ$1, 0))</f>
        <v/>
      </c>
    </row>
    <row r="737">
      <c r="A737">
        <f>INDEX(resultados!$A$2:$ZZ$1797, 731, MATCH($B$1, resultados!$A$1:$ZZ$1, 0))</f>
        <v/>
      </c>
      <c r="B737">
        <f>INDEX(resultados!$A$2:$ZZ$1797, 731, MATCH($B$2, resultados!$A$1:$ZZ$1, 0))</f>
        <v/>
      </c>
      <c r="C737">
        <f>INDEX(resultados!$A$2:$ZZ$1797, 731, MATCH($B$3, resultados!$A$1:$ZZ$1, 0))</f>
        <v/>
      </c>
    </row>
    <row r="738">
      <c r="A738">
        <f>INDEX(resultados!$A$2:$ZZ$1797, 732, MATCH($B$1, resultados!$A$1:$ZZ$1, 0))</f>
        <v/>
      </c>
      <c r="B738">
        <f>INDEX(resultados!$A$2:$ZZ$1797, 732, MATCH($B$2, resultados!$A$1:$ZZ$1, 0))</f>
        <v/>
      </c>
      <c r="C738">
        <f>INDEX(resultados!$A$2:$ZZ$1797, 732, MATCH($B$3, resultados!$A$1:$ZZ$1, 0))</f>
        <v/>
      </c>
    </row>
    <row r="739">
      <c r="A739">
        <f>INDEX(resultados!$A$2:$ZZ$1797, 733, MATCH($B$1, resultados!$A$1:$ZZ$1, 0))</f>
        <v/>
      </c>
      <c r="B739">
        <f>INDEX(resultados!$A$2:$ZZ$1797, 733, MATCH($B$2, resultados!$A$1:$ZZ$1, 0))</f>
        <v/>
      </c>
      <c r="C739">
        <f>INDEX(resultados!$A$2:$ZZ$1797, 733, MATCH($B$3, resultados!$A$1:$ZZ$1, 0))</f>
        <v/>
      </c>
    </row>
    <row r="740">
      <c r="A740">
        <f>INDEX(resultados!$A$2:$ZZ$1797, 734, MATCH($B$1, resultados!$A$1:$ZZ$1, 0))</f>
        <v/>
      </c>
      <c r="B740">
        <f>INDEX(resultados!$A$2:$ZZ$1797, 734, MATCH($B$2, resultados!$A$1:$ZZ$1, 0))</f>
        <v/>
      </c>
      <c r="C740">
        <f>INDEX(resultados!$A$2:$ZZ$1797, 734, MATCH($B$3, resultados!$A$1:$ZZ$1, 0))</f>
        <v/>
      </c>
    </row>
    <row r="741">
      <c r="A741">
        <f>INDEX(resultados!$A$2:$ZZ$1797, 735, MATCH($B$1, resultados!$A$1:$ZZ$1, 0))</f>
        <v/>
      </c>
      <c r="B741">
        <f>INDEX(resultados!$A$2:$ZZ$1797, 735, MATCH($B$2, resultados!$A$1:$ZZ$1, 0))</f>
        <v/>
      </c>
      <c r="C741">
        <f>INDEX(resultados!$A$2:$ZZ$1797, 735, MATCH($B$3, resultados!$A$1:$ZZ$1, 0))</f>
        <v/>
      </c>
    </row>
    <row r="742">
      <c r="A742">
        <f>INDEX(resultados!$A$2:$ZZ$1797, 736, MATCH($B$1, resultados!$A$1:$ZZ$1, 0))</f>
        <v/>
      </c>
      <c r="B742">
        <f>INDEX(resultados!$A$2:$ZZ$1797, 736, MATCH($B$2, resultados!$A$1:$ZZ$1, 0))</f>
        <v/>
      </c>
      <c r="C742">
        <f>INDEX(resultados!$A$2:$ZZ$1797, 736, MATCH($B$3, resultados!$A$1:$ZZ$1, 0))</f>
        <v/>
      </c>
    </row>
    <row r="743">
      <c r="A743">
        <f>INDEX(resultados!$A$2:$ZZ$1797, 737, MATCH($B$1, resultados!$A$1:$ZZ$1, 0))</f>
        <v/>
      </c>
      <c r="B743">
        <f>INDEX(resultados!$A$2:$ZZ$1797, 737, MATCH($B$2, resultados!$A$1:$ZZ$1, 0))</f>
        <v/>
      </c>
      <c r="C743">
        <f>INDEX(resultados!$A$2:$ZZ$1797, 737, MATCH($B$3, resultados!$A$1:$ZZ$1, 0))</f>
        <v/>
      </c>
    </row>
    <row r="744">
      <c r="A744">
        <f>INDEX(resultados!$A$2:$ZZ$1797, 738, MATCH($B$1, resultados!$A$1:$ZZ$1, 0))</f>
        <v/>
      </c>
      <c r="B744">
        <f>INDEX(resultados!$A$2:$ZZ$1797, 738, MATCH($B$2, resultados!$A$1:$ZZ$1, 0))</f>
        <v/>
      </c>
      <c r="C744">
        <f>INDEX(resultados!$A$2:$ZZ$1797, 738, MATCH($B$3, resultados!$A$1:$ZZ$1, 0))</f>
        <v/>
      </c>
    </row>
    <row r="745">
      <c r="A745">
        <f>INDEX(resultados!$A$2:$ZZ$1797, 739, MATCH($B$1, resultados!$A$1:$ZZ$1, 0))</f>
        <v/>
      </c>
      <c r="B745">
        <f>INDEX(resultados!$A$2:$ZZ$1797, 739, MATCH($B$2, resultados!$A$1:$ZZ$1, 0))</f>
        <v/>
      </c>
      <c r="C745">
        <f>INDEX(resultados!$A$2:$ZZ$1797, 739, MATCH($B$3, resultados!$A$1:$ZZ$1, 0))</f>
        <v/>
      </c>
    </row>
    <row r="746">
      <c r="A746">
        <f>INDEX(resultados!$A$2:$ZZ$1797, 740, MATCH($B$1, resultados!$A$1:$ZZ$1, 0))</f>
        <v/>
      </c>
      <c r="B746">
        <f>INDEX(resultados!$A$2:$ZZ$1797, 740, MATCH($B$2, resultados!$A$1:$ZZ$1, 0))</f>
        <v/>
      </c>
      <c r="C746">
        <f>INDEX(resultados!$A$2:$ZZ$1797, 740, MATCH($B$3, resultados!$A$1:$ZZ$1, 0))</f>
        <v/>
      </c>
    </row>
    <row r="747">
      <c r="A747">
        <f>INDEX(resultados!$A$2:$ZZ$1797, 741, MATCH($B$1, resultados!$A$1:$ZZ$1, 0))</f>
        <v/>
      </c>
      <c r="B747">
        <f>INDEX(resultados!$A$2:$ZZ$1797, 741, MATCH($B$2, resultados!$A$1:$ZZ$1, 0))</f>
        <v/>
      </c>
      <c r="C747">
        <f>INDEX(resultados!$A$2:$ZZ$1797, 741, MATCH($B$3, resultados!$A$1:$ZZ$1, 0))</f>
        <v/>
      </c>
    </row>
    <row r="748">
      <c r="A748">
        <f>INDEX(resultados!$A$2:$ZZ$1797, 742, MATCH($B$1, resultados!$A$1:$ZZ$1, 0))</f>
        <v/>
      </c>
      <c r="B748">
        <f>INDEX(resultados!$A$2:$ZZ$1797, 742, MATCH($B$2, resultados!$A$1:$ZZ$1, 0))</f>
        <v/>
      </c>
      <c r="C748">
        <f>INDEX(resultados!$A$2:$ZZ$1797, 742, MATCH($B$3, resultados!$A$1:$ZZ$1, 0))</f>
        <v/>
      </c>
    </row>
    <row r="749">
      <c r="A749">
        <f>INDEX(resultados!$A$2:$ZZ$1797, 743, MATCH($B$1, resultados!$A$1:$ZZ$1, 0))</f>
        <v/>
      </c>
      <c r="B749">
        <f>INDEX(resultados!$A$2:$ZZ$1797, 743, MATCH($B$2, resultados!$A$1:$ZZ$1, 0))</f>
        <v/>
      </c>
      <c r="C749">
        <f>INDEX(resultados!$A$2:$ZZ$1797, 743, MATCH($B$3, resultados!$A$1:$ZZ$1, 0))</f>
        <v/>
      </c>
    </row>
    <row r="750">
      <c r="A750">
        <f>INDEX(resultados!$A$2:$ZZ$1797, 744, MATCH($B$1, resultados!$A$1:$ZZ$1, 0))</f>
        <v/>
      </c>
      <c r="B750">
        <f>INDEX(resultados!$A$2:$ZZ$1797, 744, MATCH($B$2, resultados!$A$1:$ZZ$1, 0))</f>
        <v/>
      </c>
      <c r="C750">
        <f>INDEX(resultados!$A$2:$ZZ$1797, 744, MATCH($B$3, resultados!$A$1:$ZZ$1, 0))</f>
        <v/>
      </c>
    </row>
    <row r="751">
      <c r="A751">
        <f>INDEX(resultados!$A$2:$ZZ$1797, 745, MATCH($B$1, resultados!$A$1:$ZZ$1, 0))</f>
        <v/>
      </c>
      <c r="B751">
        <f>INDEX(resultados!$A$2:$ZZ$1797, 745, MATCH($B$2, resultados!$A$1:$ZZ$1, 0))</f>
        <v/>
      </c>
      <c r="C751">
        <f>INDEX(resultados!$A$2:$ZZ$1797, 745, MATCH($B$3, resultados!$A$1:$ZZ$1, 0))</f>
        <v/>
      </c>
    </row>
    <row r="752">
      <c r="A752">
        <f>INDEX(resultados!$A$2:$ZZ$1797, 746, MATCH($B$1, resultados!$A$1:$ZZ$1, 0))</f>
        <v/>
      </c>
      <c r="B752">
        <f>INDEX(resultados!$A$2:$ZZ$1797, 746, MATCH($B$2, resultados!$A$1:$ZZ$1, 0))</f>
        <v/>
      </c>
      <c r="C752">
        <f>INDEX(resultados!$A$2:$ZZ$1797, 746, MATCH($B$3, resultados!$A$1:$ZZ$1, 0))</f>
        <v/>
      </c>
    </row>
    <row r="753">
      <c r="A753">
        <f>INDEX(resultados!$A$2:$ZZ$1797, 747, MATCH($B$1, resultados!$A$1:$ZZ$1, 0))</f>
        <v/>
      </c>
      <c r="B753">
        <f>INDEX(resultados!$A$2:$ZZ$1797, 747, MATCH($B$2, resultados!$A$1:$ZZ$1, 0))</f>
        <v/>
      </c>
      <c r="C753">
        <f>INDEX(resultados!$A$2:$ZZ$1797, 747, MATCH($B$3, resultados!$A$1:$ZZ$1, 0))</f>
        <v/>
      </c>
    </row>
    <row r="754">
      <c r="A754">
        <f>INDEX(resultados!$A$2:$ZZ$1797, 748, MATCH($B$1, resultados!$A$1:$ZZ$1, 0))</f>
        <v/>
      </c>
      <c r="B754">
        <f>INDEX(resultados!$A$2:$ZZ$1797, 748, MATCH($B$2, resultados!$A$1:$ZZ$1, 0))</f>
        <v/>
      </c>
      <c r="C754">
        <f>INDEX(resultados!$A$2:$ZZ$1797, 748, MATCH($B$3, resultados!$A$1:$ZZ$1, 0))</f>
        <v/>
      </c>
    </row>
    <row r="755">
      <c r="A755">
        <f>INDEX(resultados!$A$2:$ZZ$1797, 749, MATCH($B$1, resultados!$A$1:$ZZ$1, 0))</f>
        <v/>
      </c>
      <c r="B755">
        <f>INDEX(resultados!$A$2:$ZZ$1797, 749, MATCH($B$2, resultados!$A$1:$ZZ$1, 0))</f>
        <v/>
      </c>
      <c r="C755">
        <f>INDEX(resultados!$A$2:$ZZ$1797, 749, MATCH($B$3, resultados!$A$1:$ZZ$1, 0))</f>
        <v/>
      </c>
    </row>
    <row r="756">
      <c r="A756">
        <f>INDEX(resultados!$A$2:$ZZ$1797, 750, MATCH($B$1, resultados!$A$1:$ZZ$1, 0))</f>
        <v/>
      </c>
      <c r="B756">
        <f>INDEX(resultados!$A$2:$ZZ$1797, 750, MATCH($B$2, resultados!$A$1:$ZZ$1, 0))</f>
        <v/>
      </c>
      <c r="C756">
        <f>INDEX(resultados!$A$2:$ZZ$1797, 750, MATCH($B$3, resultados!$A$1:$ZZ$1, 0))</f>
        <v/>
      </c>
    </row>
    <row r="757">
      <c r="A757">
        <f>INDEX(resultados!$A$2:$ZZ$1797, 751, MATCH($B$1, resultados!$A$1:$ZZ$1, 0))</f>
        <v/>
      </c>
      <c r="B757">
        <f>INDEX(resultados!$A$2:$ZZ$1797, 751, MATCH($B$2, resultados!$A$1:$ZZ$1, 0))</f>
        <v/>
      </c>
      <c r="C757">
        <f>INDEX(resultados!$A$2:$ZZ$1797, 751, MATCH($B$3, resultados!$A$1:$ZZ$1, 0))</f>
        <v/>
      </c>
    </row>
    <row r="758">
      <c r="A758">
        <f>INDEX(resultados!$A$2:$ZZ$1797, 752, MATCH($B$1, resultados!$A$1:$ZZ$1, 0))</f>
        <v/>
      </c>
      <c r="B758">
        <f>INDEX(resultados!$A$2:$ZZ$1797, 752, MATCH($B$2, resultados!$A$1:$ZZ$1, 0))</f>
        <v/>
      </c>
      <c r="C758">
        <f>INDEX(resultados!$A$2:$ZZ$1797, 752, MATCH($B$3, resultados!$A$1:$ZZ$1, 0))</f>
        <v/>
      </c>
    </row>
    <row r="759">
      <c r="A759">
        <f>INDEX(resultados!$A$2:$ZZ$1797, 753, MATCH($B$1, resultados!$A$1:$ZZ$1, 0))</f>
        <v/>
      </c>
      <c r="B759">
        <f>INDEX(resultados!$A$2:$ZZ$1797, 753, MATCH($B$2, resultados!$A$1:$ZZ$1, 0))</f>
        <v/>
      </c>
      <c r="C759">
        <f>INDEX(resultados!$A$2:$ZZ$1797, 753, MATCH($B$3, resultados!$A$1:$ZZ$1, 0))</f>
        <v/>
      </c>
    </row>
    <row r="760">
      <c r="A760">
        <f>INDEX(resultados!$A$2:$ZZ$1797, 754, MATCH($B$1, resultados!$A$1:$ZZ$1, 0))</f>
        <v/>
      </c>
      <c r="B760">
        <f>INDEX(resultados!$A$2:$ZZ$1797, 754, MATCH($B$2, resultados!$A$1:$ZZ$1, 0))</f>
        <v/>
      </c>
      <c r="C760">
        <f>INDEX(resultados!$A$2:$ZZ$1797, 754, MATCH($B$3, resultados!$A$1:$ZZ$1, 0))</f>
        <v/>
      </c>
    </row>
    <row r="761">
      <c r="A761">
        <f>INDEX(resultados!$A$2:$ZZ$1797, 755, MATCH($B$1, resultados!$A$1:$ZZ$1, 0))</f>
        <v/>
      </c>
      <c r="B761">
        <f>INDEX(resultados!$A$2:$ZZ$1797, 755, MATCH($B$2, resultados!$A$1:$ZZ$1, 0))</f>
        <v/>
      </c>
      <c r="C761">
        <f>INDEX(resultados!$A$2:$ZZ$1797, 755, MATCH($B$3, resultados!$A$1:$ZZ$1, 0))</f>
        <v/>
      </c>
    </row>
    <row r="762">
      <c r="A762">
        <f>INDEX(resultados!$A$2:$ZZ$1797, 756, MATCH($B$1, resultados!$A$1:$ZZ$1, 0))</f>
        <v/>
      </c>
      <c r="B762">
        <f>INDEX(resultados!$A$2:$ZZ$1797, 756, MATCH($B$2, resultados!$A$1:$ZZ$1, 0))</f>
        <v/>
      </c>
      <c r="C762">
        <f>INDEX(resultados!$A$2:$ZZ$1797, 756, MATCH($B$3, resultados!$A$1:$ZZ$1, 0))</f>
        <v/>
      </c>
    </row>
    <row r="763">
      <c r="A763">
        <f>INDEX(resultados!$A$2:$ZZ$1797, 757, MATCH($B$1, resultados!$A$1:$ZZ$1, 0))</f>
        <v/>
      </c>
      <c r="B763">
        <f>INDEX(resultados!$A$2:$ZZ$1797, 757, MATCH($B$2, resultados!$A$1:$ZZ$1, 0))</f>
        <v/>
      </c>
      <c r="C763">
        <f>INDEX(resultados!$A$2:$ZZ$1797, 757, MATCH($B$3, resultados!$A$1:$ZZ$1, 0))</f>
        <v/>
      </c>
    </row>
    <row r="764">
      <c r="A764">
        <f>INDEX(resultados!$A$2:$ZZ$1797, 758, MATCH($B$1, resultados!$A$1:$ZZ$1, 0))</f>
        <v/>
      </c>
      <c r="B764">
        <f>INDEX(resultados!$A$2:$ZZ$1797, 758, MATCH($B$2, resultados!$A$1:$ZZ$1, 0))</f>
        <v/>
      </c>
      <c r="C764">
        <f>INDEX(resultados!$A$2:$ZZ$1797, 758, MATCH($B$3, resultados!$A$1:$ZZ$1, 0))</f>
        <v/>
      </c>
    </row>
    <row r="765">
      <c r="A765">
        <f>INDEX(resultados!$A$2:$ZZ$1797, 759, MATCH($B$1, resultados!$A$1:$ZZ$1, 0))</f>
        <v/>
      </c>
      <c r="B765">
        <f>INDEX(resultados!$A$2:$ZZ$1797, 759, MATCH($B$2, resultados!$A$1:$ZZ$1, 0))</f>
        <v/>
      </c>
      <c r="C765">
        <f>INDEX(resultados!$A$2:$ZZ$1797, 759, MATCH($B$3, resultados!$A$1:$ZZ$1, 0))</f>
        <v/>
      </c>
    </row>
    <row r="766">
      <c r="A766">
        <f>INDEX(resultados!$A$2:$ZZ$1797, 760, MATCH($B$1, resultados!$A$1:$ZZ$1, 0))</f>
        <v/>
      </c>
      <c r="B766">
        <f>INDEX(resultados!$A$2:$ZZ$1797, 760, MATCH($B$2, resultados!$A$1:$ZZ$1, 0))</f>
        <v/>
      </c>
      <c r="C766">
        <f>INDEX(resultados!$A$2:$ZZ$1797, 760, MATCH($B$3, resultados!$A$1:$ZZ$1, 0))</f>
        <v/>
      </c>
    </row>
    <row r="767">
      <c r="A767">
        <f>INDEX(resultados!$A$2:$ZZ$1797, 761, MATCH($B$1, resultados!$A$1:$ZZ$1, 0))</f>
        <v/>
      </c>
      <c r="B767">
        <f>INDEX(resultados!$A$2:$ZZ$1797, 761, MATCH($B$2, resultados!$A$1:$ZZ$1, 0))</f>
        <v/>
      </c>
      <c r="C767">
        <f>INDEX(resultados!$A$2:$ZZ$1797, 761, MATCH($B$3, resultados!$A$1:$ZZ$1, 0))</f>
        <v/>
      </c>
    </row>
    <row r="768">
      <c r="A768">
        <f>INDEX(resultados!$A$2:$ZZ$1797, 762, MATCH($B$1, resultados!$A$1:$ZZ$1, 0))</f>
        <v/>
      </c>
      <c r="B768">
        <f>INDEX(resultados!$A$2:$ZZ$1797, 762, MATCH($B$2, resultados!$A$1:$ZZ$1, 0))</f>
        <v/>
      </c>
      <c r="C768">
        <f>INDEX(resultados!$A$2:$ZZ$1797, 762, MATCH($B$3, resultados!$A$1:$ZZ$1, 0))</f>
        <v/>
      </c>
    </row>
    <row r="769">
      <c r="A769">
        <f>INDEX(resultados!$A$2:$ZZ$1797, 763, MATCH($B$1, resultados!$A$1:$ZZ$1, 0))</f>
        <v/>
      </c>
      <c r="B769">
        <f>INDEX(resultados!$A$2:$ZZ$1797, 763, MATCH($B$2, resultados!$A$1:$ZZ$1, 0))</f>
        <v/>
      </c>
      <c r="C769">
        <f>INDEX(resultados!$A$2:$ZZ$1797, 763, MATCH($B$3, resultados!$A$1:$ZZ$1, 0))</f>
        <v/>
      </c>
    </row>
    <row r="770">
      <c r="A770">
        <f>INDEX(resultados!$A$2:$ZZ$1797, 764, MATCH($B$1, resultados!$A$1:$ZZ$1, 0))</f>
        <v/>
      </c>
      <c r="B770">
        <f>INDEX(resultados!$A$2:$ZZ$1797, 764, MATCH($B$2, resultados!$A$1:$ZZ$1, 0))</f>
        <v/>
      </c>
      <c r="C770">
        <f>INDEX(resultados!$A$2:$ZZ$1797, 764, MATCH($B$3, resultados!$A$1:$ZZ$1, 0))</f>
        <v/>
      </c>
    </row>
    <row r="771">
      <c r="A771">
        <f>INDEX(resultados!$A$2:$ZZ$1797, 765, MATCH($B$1, resultados!$A$1:$ZZ$1, 0))</f>
        <v/>
      </c>
      <c r="B771">
        <f>INDEX(resultados!$A$2:$ZZ$1797, 765, MATCH($B$2, resultados!$A$1:$ZZ$1, 0))</f>
        <v/>
      </c>
      <c r="C771">
        <f>INDEX(resultados!$A$2:$ZZ$1797, 765, MATCH($B$3, resultados!$A$1:$ZZ$1, 0))</f>
        <v/>
      </c>
    </row>
    <row r="772">
      <c r="A772">
        <f>INDEX(resultados!$A$2:$ZZ$1797, 766, MATCH($B$1, resultados!$A$1:$ZZ$1, 0))</f>
        <v/>
      </c>
      <c r="B772">
        <f>INDEX(resultados!$A$2:$ZZ$1797, 766, MATCH($B$2, resultados!$A$1:$ZZ$1, 0))</f>
        <v/>
      </c>
      <c r="C772">
        <f>INDEX(resultados!$A$2:$ZZ$1797, 766, MATCH($B$3, resultados!$A$1:$ZZ$1, 0))</f>
        <v/>
      </c>
    </row>
    <row r="773">
      <c r="A773">
        <f>INDEX(resultados!$A$2:$ZZ$1797, 767, MATCH($B$1, resultados!$A$1:$ZZ$1, 0))</f>
        <v/>
      </c>
      <c r="B773">
        <f>INDEX(resultados!$A$2:$ZZ$1797, 767, MATCH($B$2, resultados!$A$1:$ZZ$1, 0))</f>
        <v/>
      </c>
      <c r="C773">
        <f>INDEX(resultados!$A$2:$ZZ$1797, 767, MATCH($B$3, resultados!$A$1:$ZZ$1, 0))</f>
        <v/>
      </c>
    </row>
    <row r="774">
      <c r="A774">
        <f>INDEX(resultados!$A$2:$ZZ$1797, 768, MATCH($B$1, resultados!$A$1:$ZZ$1, 0))</f>
        <v/>
      </c>
      <c r="B774">
        <f>INDEX(resultados!$A$2:$ZZ$1797, 768, MATCH($B$2, resultados!$A$1:$ZZ$1, 0))</f>
        <v/>
      </c>
      <c r="C774">
        <f>INDEX(resultados!$A$2:$ZZ$1797, 768, MATCH($B$3, resultados!$A$1:$ZZ$1, 0))</f>
        <v/>
      </c>
    </row>
    <row r="775">
      <c r="A775">
        <f>INDEX(resultados!$A$2:$ZZ$1797, 769, MATCH($B$1, resultados!$A$1:$ZZ$1, 0))</f>
        <v/>
      </c>
      <c r="B775">
        <f>INDEX(resultados!$A$2:$ZZ$1797, 769, MATCH($B$2, resultados!$A$1:$ZZ$1, 0))</f>
        <v/>
      </c>
      <c r="C775">
        <f>INDEX(resultados!$A$2:$ZZ$1797, 769, MATCH($B$3, resultados!$A$1:$ZZ$1, 0))</f>
        <v/>
      </c>
    </row>
    <row r="776">
      <c r="A776">
        <f>INDEX(resultados!$A$2:$ZZ$1797, 770, MATCH($B$1, resultados!$A$1:$ZZ$1, 0))</f>
        <v/>
      </c>
      <c r="B776">
        <f>INDEX(resultados!$A$2:$ZZ$1797, 770, MATCH($B$2, resultados!$A$1:$ZZ$1, 0))</f>
        <v/>
      </c>
      <c r="C776">
        <f>INDEX(resultados!$A$2:$ZZ$1797, 770, MATCH($B$3, resultados!$A$1:$ZZ$1, 0))</f>
        <v/>
      </c>
    </row>
    <row r="777">
      <c r="A777">
        <f>INDEX(resultados!$A$2:$ZZ$1797, 771, MATCH($B$1, resultados!$A$1:$ZZ$1, 0))</f>
        <v/>
      </c>
      <c r="B777">
        <f>INDEX(resultados!$A$2:$ZZ$1797, 771, MATCH($B$2, resultados!$A$1:$ZZ$1, 0))</f>
        <v/>
      </c>
      <c r="C777">
        <f>INDEX(resultados!$A$2:$ZZ$1797, 771, MATCH($B$3, resultados!$A$1:$ZZ$1, 0))</f>
        <v/>
      </c>
    </row>
    <row r="778">
      <c r="A778">
        <f>INDEX(resultados!$A$2:$ZZ$1797, 772, MATCH($B$1, resultados!$A$1:$ZZ$1, 0))</f>
        <v/>
      </c>
      <c r="B778">
        <f>INDEX(resultados!$A$2:$ZZ$1797, 772, MATCH($B$2, resultados!$A$1:$ZZ$1, 0))</f>
        <v/>
      </c>
      <c r="C778">
        <f>INDEX(resultados!$A$2:$ZZ$1797, 772, MATCH($B$3, resultados!$A$1:$ZZ$1, 0))</f>
        <v/>
      </c>
    </row>
    <row r="779">
      <c r="A779">
        <f>INDEX(resultados!$A$2:$ZZ$1797, 773, MATCH($B$1, resultados!$A$1:$ZZ$1, 0))</f>
        <v/>
      </c>
      <c r="B779">
        <f>INDEX(resultados!$A$2:$ZZ$1797, 773, MATCH($B$2, resultados!$A$1:$ZZ$1, 0))</f>
        <v/>
      </c>
      <c r="C779">
        <f>INDEX(resultados!$A$2:$ZZ$1797, 773, MATCH($B$3, resultados!$A$1:$ZZ$1, 0))</f>
        <v/>
      </c>
    </row>
    <row r="780">
      <c r="A780">
        <f>INDEX(resultados!$A$2:$ZZ$1797, 774, MATCH($B$1, resultados!$A$1:$ZZ$1, 0))</f>
        <v/>
      </c>
      <c r="B780">
        <f>INDEX(resultados!$A$2:$ZZ$1797, 774, MATCH($B$2, resultados!$A$1:$ZZ$1, 0))</f>
        <v/>
      </c>
      <c r="C780">
        <f>INDEX(resultados!$A$2:$ZZ$1797, 774, MATCH($B$3, resultados!$A$1:$ZZ$1, 0))</f>
        <v/>
      </c>
    </row>
    <row r="781">
      <c r="A781">
        <f>INDEX(resultados!$A$2:$ZZ$1797, 775, MATCH($B$1, resultados!$A$1:$ZZ$1, 0))</f>
        <v/>
      </c>
      <c r="B781">
        <f>INDEX(resultados!$A$2:$ZZ$1797, 775, MATCH($B$2, resultados!$A$1:$ZZ$1, 0))</f>
        <v/>
      </c>
      <c r="C781">
        <f>INDEX(resultados!$A$2:$ZZ$1797, 775, MATCH($B$3, resultados!$A$1:$ZZ$1, 0))</f>
        <v/>
      </c>
    </row>
    <row r="782">
      <c r="A782">
        <f>INDEX(resultados!$A$2:$ZZ$1797, 776, MATCH($B$1, resultados!$A$1:$ZZ$1, 0))</f>
        <v/>
      </c>
      <c r="B782">
        <f>INDEX(resultados!$A$2:$ZZ$1797, 776, MATCH($B$2, resultados!$A$1:$ZZ$1, 0))</f>
        <v/>
      </c>
      <c r="C782">
        <f>INDEX(resultados!$A$2:$ZZ$1797, 776, MATCH($B$3, resultados!$A$1:$ZZ$1, 0))</f>
        <v/>
      </c>
    </row>
    <row r="783">
      <c r="A783">
        <f>INDEX(resultados!$A$2:$ZZ$1797, 777, MATCH($B$1, resultados!$A$1:$ZZ$1, 0))</f>
        <v/>
      </c>
      <c r="B783">
        <f>INDEX(resultados!$A$2:$ZZ$1797, 777, MATCH($B$2, resultados!$A$1:$ZZ$1, 0))</f>
        <v/>
      </c>
      <c r="C783">
        <f>INDEX(resultados!$A$2:$ZZ$1797, 777, MATCH($B$3, resultados!$A$1:$ZZ$1, 0))</f>
        <v/>
      </c>
    </row>
    <row r="784">
      <c r="A784">
        <f>INDEX(resultados!$A$2:$ZZ$1797, 778, MATCH($B$1, resultados!$A$1:$ZZ$1, 0))</f>
        <v/>
      </c>
      <c r="B784">
        <f>INDEX(resultados!$A$2:$ZZ$1797, 778, MATCH($B$2, resultados!$A$1:$ZZ$1, 0))</f>
        <v/>
      </c>
      <c r="C784">
        <f>INDEX(resultados!$A$2:$ZZ$1797, 778, MATCH($B$3, resultados!$A$1:$ZZ$1, 0))</f>
        <v/>
      </c>
    </row>
    <row r="785">
      <c r="A785">
        <f>INDEX(resultados!$A$2:$ZZ$1797, 779, MATCH($B$1, resultados!$A$1:$ZZ$1, 0))</f>
        <v/>
      </c>
      <c r="B785">
        <f>INDEX(resultados!$A$2:$ZZ$1797, 779, MATCH($B$2, resultados!$A$1:$ZZ$1, 0))</f>
        <v/>
      </c>
      <c r="C785">
        <f>INDEX(resultados!$A$2:$ZZ$1797, 779, MATCH($B$3, resultados!$A$1:$ZZ$1, 0))</f>
        <v/>
      </c>
    </row>
    <row r="786">
      <c r="A786">
        <f>INDEX(resultados!$A$2:$ZZ$1797, 780, MATCH($B$1, resultados!$A$1:$ZZ$1, 0))</f>
        <v/>
      </c>
      <c r="B786">
        <f>INDEX(resultados!$A$2:$ZZ$1797, 780, MATCH($B$2, resultados!$A$1:$ZZ$1, 0))</f>
        <v/>
      </c>
      <c r="C786">
        <f>INDEX(resultados!$A$2:$ZZ$1797, 780, MATCH($B$3, resultados!$A$1:$ZZ$1, 0))</f>
        <v/>
      </c>
    </row>
    <row r="787">
      <c r="A787">
        <f>INDEX(resultados!$A$2:$ZZ$1797, 781, MATCH($B$1, resultados!$A$1:$ZZ$1, 0))</f>
        <v/>
      </c>
      <c r="B787">
        <f>INDEX(resultados!$A$2:$ZZ$1797, 781, MATCH($B$2, resultados!$A$1:$ZZ$1, 0))</f>
        <v/>
      </c>
      <c r="C787">
        <f>INDEX(resultados!$A$2:$ZZ$1797, 781, MATCH($B$3, resultados!$A$1:$ZZ$1, 0))</f>
        <v/>
      </c>
    </row>
    <row r="788">
      <c r="A788">
        <f>INDEX(resultados!$A$2:$ZZ$1797, 782, MATCH($B$1, resultados!$A$1:$ZZ$1, 0))</f>
        <v/>
      </c>
      <c r="B788">
        <f>INDEX(resultados!$A$2:$ZZ$1797, 782, MATCH($B$2, resultados!$A$1:$ZZ$1, 0))</f>
        <v/>
      </c>
      <c r="C788">
        <f>INDEX(resultados!$A$2:$ZZ$1797, 782, MATCH($B$3, resultados!$A$1:$ZZ$1, 0))</f>
        <v/>
      </c>
    </row>
    <row r="789">
      <c r="A789">
        <f>INDEX(resultados!$A$2:$ZZ$1797, 783, MATCH($B$1, resultados!$A$1:$ZZ$1, 0))</f>
        <v/>
      </c>
      <c r="B789">
        <f>INDEX(resultados!$A$2:$ZZ$1797, 783, MATCH($B$2, resultados!$A$1:$ZZ$1, 0))</f>
        <v/>
      </c>
      <c r="C789">
        <f>INDEX(resultados!$A$2:$ZZ$1797, 783, MATCH($B$3, resultados!$A$1:$ZZ$1, 0))</f>
        <v/>
      </c>
    </row>
    <row r="790">
      <c r="A790">
        <f>INDEX(resultados!$A$2:$ZZ$1797, 784, MATCH($B$1, resultados!$A$1:$ZZ$1, 0))</f>
        <v/>
      </c>
      <c r="B790">
        <f>INDEX(resultados!$A$2:$ZZ$1797, 784, MATCH($B$2, resultados!$A$1:$ZZ$1, 0))</f>
        <v/>
      </c>
      <c r="C790">
        <f>INDEX(resultados!$A$2:$ZZ$1797, 784, MATCH($B$3, resultados!$A$1:$ZZ$1, 0))</f>
        <v/>
      </c>
    </row>
    <row r="791">
      <c r="A791">
        <f>INDEX(resultados!$A$2:$ZZ$1797, 785, MATCH($B$1, resultados!$A$1:$ZZ$1, 0))</f>
        <v/>
      </c>
      <c r="B791">
        <f>INDEX(resultados!$A$2:$ZZ$1797, 785, MATCH($B$2, resultados!$A$1:$ZZ$1, 0))</f>
        <v/>
      </c>
      <c r="C791">
        <f>INDEX(resultados!$A$2:$ZZ$1797, 785, MATCH($B$3, resultados!$A$1:$ZZ$1, 0))</f>
        <v/>
      </c>
    </row>
    <row r="792">
      <c r="A792">
        <f>INDEX(resultados!$A$2:$ZZ$1797, 786, MATCH($B$1, resultados!$A$1:$ZZ$1, 0))</f>
        <v/>
      </c>
      <c r="B792">
        <f>INDEX(resultados!$A$2:$ZZ$1797, 786, MATCH($B$2, resultados!$A$1:$ZZ$1, 0))</f>
        <v/>
      </c>
      <c r="C792">
        <f>INDEX(resultados!$A$2:$ZZ$1797, 786, MATCH($B$3, resultados!$A$1:$ZZ$1, 0))</f>
        <v/>
      </c>
    </row>
    <row r="793">
      <c r="A793">
        <f>INDEX(resultados!$A$2:$ZZ$1797, 787, MATCH($B$1, resultados!$A$1:$ZZ$1, 0))</f>
        <v/>
      </c>
      <c r="B793">
        <f>INDEX(resultados!$A$2:$ZZ$1797, 787, MATCH($B$2, resultados!$A$1:$ZZ$1, 0))</f>
        <v/>
      </c>
      <c r="C793">
        <f>INDEX(resultados!$A$2:$ZZ$1797, 787, MATCH($B$3, resultados!$A$1:$ZZ$1, 0))</f>
        <v/>
      </c>
    </row>
    <row r="794">
      <c r="A794">
        <f>INDEX(resultados!$A$2:$ZZ$1797, 788, MATCH($B$1, resultados!$A$1:$ZZ$1, 0))</f>
        <v/>
      </c>
      <c r="B794">
        <f>INDEX(resultados!$A$2:$ZZ$1797, 788, MATCH($B$2, resultados!$A$1:$ZZ$1, 0))</f>
        <v/>
      </c>
      <c r="C794">
        <f>INDEX(resultados!$A$2:$ZZ$1797, 788, MATCH($B$3, resultados!$A$1:$ZZ$1, 0))</f>
        <v/>
      </c>
    </row>
    <row r="795">
      <c r="A795">
        <f>INDEX(resultados!$A$2:$ZZ$1797, 789, MATCH($B$1, resultados!$A$1:$ZZ$1, 0))</f>
        <v/>
      </c>
      <c r="B795">
        <f>INDEX(resultados!$A$2:$ZZ$1797, 789, MATCH($B$2, resultados!$A$1:$ZZ$1, 0))</f>
        <v/>
      </c>
      <c r="C795">
        <f>INDEX(resultados!$A$2:$ZZ$1797, 789, MATCH($B$3, resultados!$A$1:$ZZ$1, 0))</f>
        <v/>
      </c>
    </row>
    <row r="796">
      <c r="A796">
        <f>INDEX(resultados!$A$2:$ZZ$1797, 790, MATCH($B$1, resultados!$A$1:$ZZ$1, 0))</f>
        <v/>
      </c>
      <c r="B796">
        <f>INDEX(resultados!$A$2:$ZZ$1797, 790, MATCH($B$2, resultados!$A$1:$ZZ$1, 0))</f>
        <v/>
      </c>
      <c r="C796">
        <f>INDEX(resultados!$A$2:$ZZ$1797, 790, MATCH($B$3, resultados!$A$1:$ZZ$1, 0))</f>
        <v/>
      </c>
    </row>
    <row r="797">
      <c r="A797">
        <f>INDEX(resultados!$A$2:$ZZ$1797, 791, MATCH($B$1, resultados!$A$1:$ZZ$1, 0))</f>
        <v/>
      </c>
      <c r="B797">
        <f>INDEX(resultados!$A$2:$ZZ$1797, 791, MATCH($B$2, resultados!$A$1:$ZZ$1, 0))</f>
        <v/>
      </c>
      <c r="C797">
        <f>INDEX(resultados!$A$2:$ZZ$1797, 791, MATCH($B$3, resultados!$A$1:$ZZ$1, 0))</f>
        <v/>
      </c>
    </row>
    <row r="798">
      <c r="A798">
        <f>INDEX(resultados!$A$2:$ZZ$1797, 792, MATCH($B$1, resultados!$A$1:$ZZ$1, 0))</f>
        <v/>
      </c>
      <c r="B798">
        <f>INDEX(resultados!$A$2:$ZZ$1797, 792, MATCH($B$2, resultados!$A$1:$ZZ$1, 0))</f>
        <v/>
      </c>
      <c r="C798">
        <f>INDEX(resultados!$A$2:$ZZ$1797, 792, MATCH($B$3, resultados!$A$1:$ZZ$1, 0))</f>
        <v/>
      </c>
    </row>
    <row r="799">
      <c r="A799">
        <f>INDEX(resultados!$A$2:$ZZ$1797, 793, MATCH($B$1, resultados!$A$1:$ZZ$1, 0))</f>
        <v/>
      </c>
      <c r="B799">
        <f>INDEX(resultados!$A$2:$ZZ$1797, 793, MATCH($B$2, resultados!$A$1:$ZZ$1, 0))</f>
        <v/>
      </c>
      <c r="C799">
        <f>INDEX(resultados!$A$2:$ZZ$1797, 793, MATCH($B$3, resultados!$A$1:$ZZ$1, 0))</f>
        <v/>
      </c>
    </row>
    <row r="800">
      <c r="A800">
        <f>INDEX(resultados!$A$2:$ZZ$1797, 794, MATCH($B$1, resultados!$A$1:$ZZ$1, 0))</f>
        <v/>
      </c>
      <c r="B800">
        <f>INDEX(resultados!$A$2:$ZZ$1797, 794, MATCH($B$2, resultados!$A$1:$ZZ$1, 0))</f>
        <v/>
      </c>
      <c r="C800">
        <f>INDEX(resultados!$A$2:$ZZ$1797, 794, MATCH($B$3, resultados!$A$1:$ZZ$1, 0))</f>
        <v/>
      </c>
    </row>
    <row r="801">
      <c r="A801">
        <f>INDEX(resultados!$A$2:$ZZ$1797, 795, MATCH($B$1, resultados!$A$1:$ZZ$1, 0))</f>
        <v/>
      </c>
      <c r="B801">
        <f>INDEX(resultados!$A$2:$ZZ$1797, 795, MATCH($B$2, resultados!$A$1:$ZZ$1, 0))</f>
        <v/>
      </c>
      <c r="C801">
        <f>INDEX(resultados!$A$2:$ZZ$1797, 795, MATCH($B$3, resultados!$A$1:$ZZ$1, 0))</f>
        <v/>
      </c>
    </row>
    <row r="802">
      <c r="A802">
        <f>INDEX(resultados!$A$2:$ZZ$1797, 796, MATCH($B$1, resultados!$A$1:$ZZ$1, 0))</f>
        <v/>
      </c>
      <c r="B802">
        <f>INDEX(resultados!$A$2:$ZZ$1797, 796, MATCH($B$2, resultados!$A$1:$ZZ$1, 0))</f>
        <v/>
      </c>
      <c r="C802">
        <f>INDEX(resultados!$A$2:$ZZ$1797, 796, MATCH($B$3, resultados!$A$1:$ZZ$1, 0))</f>
        <v/>
      </c>
    </row>
    <row r="803">
      <c r="A803">
        <f>INDEX(resultados!$A$2:$ZZ$1797, 797, MATCH($B$1, resultados!$A$1:$ZZ$1, 0))</f>
        <v/>
      </c>
      <c r="B803">
        <f>INDEX(resultados!$A$2:$ZZ$1797, 797, MATCH($B$2, resultados!$A$1:$ZZ$1, 0))</f>
        <v/>
      </c>
      <c r="C803">
        <f>INDEX(resultados!$A$2:$ZZ$1797, 797, MATCH($B$3, resultados!$A$1:$ZZ$1, 0))</f>
        <v/>
      </c>
    </row>
    <row r="804">
      <c r="A804">
        <f>INDEX(resultados!$A$2:$ZZ$1797, 798, MATCH($B$1, resultados!$A$1:$ZZ$1, 0))</f>
        <v/>
      </c>
      <c r="B804">
        <f>INDEX(resultados!$A$2:$ZZ$1797, 798, MATCH($B$2, resultados!$A$1:$ZZ$1, 0))</f>
        <v/>
      </c>
      <c r="C804">
        <f>INDEX(resultados!$A$2:$ZZ$1797, 798, MATCH($B$3, resultados!$A$1:$ZZ$1, 0))</f>
        <v/>
      </c>
    </row>
    <row r="805">
      <c r="A805">
        <f>INDEX(resultados!$A$2:$ZZ$1797, 799, MATCH($B$1, resultados!$A$1:$ZZ$1, 0))</f>
        <v/>
      </c>
      <c r="B805">
        <f>INDEX(resultados!$A$2:$ZZ$1797, 799, MATCH($B$2, resultados!$A$1:$ZZ$1, 0))</f>
        <v/>
      </c>
      <c r="C805">
        <f>INDEX(resultados!$A$2:$ZZ$1797, 799, MATCH($B$3, resultados!$A$1:$ZZ$1, 0))</f>
        <v/>
      </c>
    </row>
    <row r="806">
      <c r="A806">
        <f>INDEX(resultados!$A$2:$ZZ$1797, 800, MATCH($B$1, resultados!$A$1:$ZZ$1, 0))</f>
        <v/>
      </c>
      <c r="B806">
        <f>INDEX(resultados!$A$2:$ZZ$1797, 800, MATCH($B$2, resultados!$A$1:$ZZ$1, 0))</f>
        <v/>
      </c>
      <c r="C806">
        <f>INDEX(resultados!$A$2:$ZZ$1797, 800, MATCH($B$3, resultados!$A$1:$ZZ$1, 0))</f>
        <v/>
      </c>
    </row>
    <row r="807">
      <c r="A807">
        <f>INDEX(resultados!$A$2:$ZZ$1797, 801, MATCH($B$1, resultados!$A$1:$ZZ$1, 0))</f>
        <v/>
      </c>
      <c r="B807">
        <f>INDEX(resultados!$A$2:$ZZ$1797, 801, MATCH($B$2, resultados!$A$1:$ZZ$1, 0))</f>
        <v/>
      </c>
      <c r="C807">
        <f>INDEX(resultados!$A$2:$ZZ$1797, 801, MATCH($B$3, resultados!$A$1:$ZZ$1, 0))</f>
        <v/>
      </c>
    </row>
    <row r="808">
      <c r="A808">
        <f>INDEX(resultados!$A$2:$ZZ$1797, 802, MATCH($B$1, resultados!$A$1:$ZZ$1, 0))</f>
        <v/>
      </c>
      <c r="B808">
        <f>INDEX(resultados!$A$2:$ZZ$1797, 802, MATCH($B$2, resultados!$A$1:$ZZ$1, 0))</f>
        <v/>
      </c>
      <c r="C808">
        <f>INDEX(resultados!$A$2:$ZZ$1797, 802, MATCH($B$3, resultados!$A$1:$ZZ$1, 0))</f>
        <v/>
      </c>
    </row>
    <row r="809">
      <c r="A809">
        <f>INDEX(resultados!$A$2:$ZZ$1797, 803, MATCH($B$1, resultados!$A$1:$ZZ$1, 0))</f>
        <v/>
      </c>
      <c r="B809">
        <f>INDEX(resultados!$A$2:$ZZ$1797, 803, MATCH($B$2, resultados!$A$1:$ZZ$1, 0))</f>
        <v/>
      </c>
      <c r="C809">
        <f>INDEX(resultados!$A$2:$ZZ$1797, 803, MATCH($B$3, resultados!$A$1:$ZZ$1, 0))</f>
        <v/>
      </c>
    </row>
    <row r="810">
      <c r="A810">
        <f>INDEX(resultados!$A$2:$ZZ$1797, 804, MATCH($B$1, resultados!$A$1:$ZZ$1, 0))</f>
        <v/>
      </c>
      <c r="B810">
        <f>INDEX(resultados!$A$2:$ZZ$1797, 804, MATCH($B$2, resultados!$A$1:$ZZ$1, 0))</f>
        <v/>
      </c>
      <c r="C810">
        <f>INDEX(resultados!$A$2:$ZZ$1797, 804, MATCH($B$3, resultados!$A$1:$ZZ$1, 0))</f>
        <v/>
      </c>
    </row>
    <row r="811">
      <c r="A811">
        <f>INDEX(resultados!$A$2:$ZZ$1797, 805, MATCH($B$1, resultados!$A$1:$ZZ$1, 0))</f>
        <v/>
      </c>
      <c r="B811">
        <f>INDEX(resultados!$A$2:$ZZ$1797, 805, MATCH($B$2, resultados!$A$1:$ZZ$1, 0))</f>
        <v/>
      </c>
      <c r="C811">
        <f>INDEX(resultados!$A$2:$ZZ$1797, 805, MATCH($B$3, resultados!$A$1:$ZZ$1, 0))</f>
        <v/>
      </c>
    </row>
    <row r="812">
      <c r="A812">
        <f>INDEX(resultados!$A$2:$ZZ$1797, 806, MATCH($B$1, resultados!$A$1:$ZZ$1, 0))</f>
        <v/>
      </c>
      <c r="B812">
        <f>INDEX(resultados!$A$2:$ZZ$1797, 806, MATCH($B$2, resultados!$A$1:$ZZ$1, 0))</f>
        <v/>
      </c>
      <c r="C812">
        <f>INDEX(resultados!$A$2:$ZZ$1797, 806, MATCH($B$3, resultados!$A$1:$ZZ$1, 0))</f>
        <v/>
      </c>
    </row>
    <row r="813">
      <c r="A813">
        <f>INDEX(resultados!$A$2:$ZZ$1797, 807, MATCH($B$1, resultados!$A$1:$ZZ$1, 0))</f>
        <v/>
      </c>
      <c r="B813">
        <f>INDEX(resultados!$A$2:$ZZ$1797, 807, MATCH($B$2, resultados!$A$1:$ZZ$1, 0))</f>
        <v/>
      </c>
      <c r="C813">
        <f>INDEX(resultados!$A$2:$ZZ$1797, 807, MATCH($B$3, resultados!$A$1:$ZZ$1, 0))</f>
        <v/>
      </c>
    </row>
    <row r="814">
      <c r="A814">
        <f>INDEX(resultados!$A$2:$ZZ$1797, 808, MATCH($B$1, resultados!$A$1:$ZZ$1, 0))</f>
        <v/>
      </c>
      <c r="B814">
        <f>INDEX(resultados!$A$2:$ZZ$1797, 808, MATCH($B$2, resultados!$A$1:$ZZ$1, 0))</f>
        <v/>
      </c>
      <c r="C814">
        <f>INDEX(resultados!$A$2:$ZZ$1797, 808, MATCH($B$3, resultados!$A$1:$ZZ$1, 0))</f>
        <v/>
      </c>
    </row>
    <row r="815">
      <c r="A815">
        <f>INDEX(resultados!$A$2:$ZZ$1797, 809, MATCH($B$1, resultados!$A$1:$ZZ$1, 0))</f>
        <v/>
      </c>
      <c r="B815">
        <f>INDEX(resultados!$A$2:$ZZ$1797, 809, MATCH($B$2, resultados!$A$1:$ZZ$1, 0))</f>
        <v/>
      </c>
      <c r="C815">
        <f>INDEX(resultados!$A$2:$ZZ$1797, 809, MATCH($B$3, resultados!$A$1:$ZZ$1, 0))</f>
        <v/>
      </c>
    </row>
    <row r="816">
      <c r="A816">
        <f>INDEX(resultados!$A$2:$ZZ$1797, 810, MATCH($B$1, resultados!$A$1:$ZZ$1, 0))</f>
        <v/>
      </c>
      <c r="B816">
        <f>INDEX(resultados!$A$2:$ZZ$1797, 810, MATCH($B$2, resultados!$A$1:$ZZ$1, 0))</f>
        <v/>
      </c>
      <c r="C816">
        <f>INDEX(resultados!$A$2:$ZZ$1797, 810, MATCH($B$3, resultados!$A$1:$ZZ$1, 0))</f>
        <v/>
      </c>
    </row>
    <row r="817">
      <c r="A817">
        <f>INDEX(resultados!$A$2:$ZZ$1797, 811, MATCH($B$1, resultados!$A$1:$ZZ$1, 0))</f>
        <v/>
      </c>
      <c r="B817">
        <f>INDEX(resultados!$A$2:$ZZ$1797, 811, MATCH($B$2, resultados!$A$1:$ZZ$1, 0))</f>
        <v/>
      </c>
      <c r="C817">
        <f>INDEX(resultados!$A$2:$ZZ$1797, 811, MATCH($B$3, resultados!$A$1:$ZZ$1, 0))</f>
        <v/>
      </c>
    </row>
    <row r="818">
      <c r="A818">
        <f>INDEX(resultados!$A$2:$ZZ$1797, 812, MATCH($B$1, resultados!$A$1:$ZZ$1, 0))</f>
        <v/>
      </c>
      <c r="B818">
        <f>INDEX(resultados!$A$2:$ZZ$1797, 812, MATCH($B$2, resultados!$A$1:$ZZ$1, 0))</f>
        <v/>
      </c>
      <c r="C818">
        <f>INDEX(resultados!$A$2:$ZZ$1797, 812, MATCH($B$3, resultados!$A$1:$ZZ$1, 0))</f>
        <v/>
      </c>
    </row>
    <row r="819">
      <c r="A819">
        <f>INDEX(resultados!$A$2:$ZZ$1797, 813, MATCH($B$1, resultados!$A$1:$ZZ$1, 0))</f>
        <v/>
      </c>
      <c r="B819">
        <f>INDEX(resultados!$A$2:$ZZ$1797, 813, MATCH($B$2, resultados!$A$1:$ZZ$1, 0))</f>
        <v/>
      </c>
      <c r="C819">
        <f>INDEX(resultados!$A$2:$ZZ$1797, 813, MATCH($B$3, resultados!$A$1:$ZZ$1, 0))</f>
        <v/>
      </c>
    </row>
    <row r="820">
      <c r="A820">
        <f>INDEX(resultados!$A$2:$ZZ$1797, 814, MATCH($B$1, resultados!$A$1:$ZZ$1, 0))</f>
        <v/>
      </c>
      <c r="B820">
        <f>INDEX(resultados!$A$2:$ZZ$1797, 814, MATCH($B$2, resultados!$A$1:$ZZ$1, 0))</f>
        <v/>
      </c>
      <c r="C820">
        <f>INDEX(resultados!$A$2:$ZZ$1797, 814, MATCH($B$3, resultados!$A$1:$ZZ$1, 0))</f>
        <v/>
      </c>
    </row>
    <row r="821">
      <c r="A821">
        <f>INDEX(resultados!$A$2:$ZZ$1797, 815, MATCH($B$1, resultados!$A$1:$ZZ$1, 0))</f>
        <v/>
      </c>
      <c r="B821">
        <f>INDEX(resultados!$A$2:$ZZ$1797, 815, MATCH($B$2, resultados!$A$1:$ZZ$1, 0))</f>
        <v/>
      </c>
      <c r="C821">
        <f>INDEX(resultados!$A$2:$ZZ$1797, 815, MATCH($B$3, resultados!$A$1:$ZZ$1, 0))</f>
        <v/>
      </c>
    </row>
    <row r="822">
      <c r="A822">
        <f>INDEX(resultados!$A$2:$ZZ$1797, 816, MATCH($B$1, resultados!$A$1:$ZZ$1, 0))</f>
        <v/>
      </c>
      <c r="B822">
        <f>INDEX(resultados!$A$2:$ZZ$1797, 816, MATCH($B$2, resultados!$A$1:$ZZ$1, 0))</f>
        <v/>
      </c>
      <c r="C822">
        <f>INDEX(resultados!$A$2:$ZZ$1797, 816, MATCH($B$3, resultados!$A$1:$ZZ$1, 0))</f>
        <v/>
      </c>
    </row>
    <row r="823">
      <c r="A823">
        <f>INDEX(resultados!$A$2:$ZZ$1797, 817, MATCH($B$1, resultados!$A$1:$ZZ$1, 0))</f>
        <v/>
      </c>
      <c r="B823">
        <f>INDEX(resultados!$A$2:$ZZ$1797, 817, MATCH($B$2, resultados!$A$1:$ZZ$1, 0))</f>
        <v/>
      </c>
      <c r="C823">
        <f>INDEX(resultados!$A$2:$ZZ$1797, 817, MATCH($B$3, resultados!$A$1:$ZZ$1, 0))</f>
        <v/>
      </c>
    </row>
    <row r="824">
      <c r="A824">
        <f>INDEX(resultados!$A$2:$ZZ$1797, 818, MATCH($B$1, resultados!$A$1:$ZZ$1, 0))</f>
        <v/>
      </c>
      <c r="B824">
        <f>INDEX(resultados!$A$2:$ZZ$1797, 818, MATCH($B$2, resultados!$A$1:$ZZ$1, 0))</f>
        <v/>
      </c>
      <c r="C824">
        <f>INDEX(resultados!$A$2:$ZZ$1797, 818, MATCH($B$3, resultados!$A$1:$ZZ$1, 0))</f>
        <v/>
      </c>
    </row>
    <row r="825">
      <c r="A825">
        <f>INDEX(resultados!$A$2:$ZZ$1797, 819, MATCH($B$1, resultados!$A$1:$ZZ$1, 0))</f>
        <v/>
      </c>
      <c r="B825">
        <f>INDEX(resultados!$A$2:$ZZ$1797, 819, MATCH($B$2, resultados!$A$1:$ZZ$1, 0))</f>
        <v/>
      </c>
      <c r="C825">
        <f>INDEX(resultados!$A$2:$ZZ$1797, 819, MATCH($B$3, resultados!$A$1:$ZZ$1, 0))</f>
        <v/>
      </c>
    </row>
    <row r="826">
      <c r="A826">
        <f>INDEX(resultados!$A$2:$ZZ$1797, 820, MATCH($B$1, resultados!$A$1:$ZZ$1, 0))</f>
        <v/>
      </c>
      <c r="B826">
        <f>INDEX(resultados!$A$2:$ZZ$1797, 820, MATCH($B$2, resultados!$A$1:$ZZ$1, 0))</f>
        <v/>
      </c>
      <c r="C826">
        <f>INDEX(resultados!$A$2:$ZZ$1797, 820, MATCH($B$3, resultados!$A$1:$ZZ$1, 0))</f>
        <v/>
      </c>
    </row>
    <row r="827">
      <c r="A827">
        <f>INDEX(resultados!$A$2:$ZZ$1797, 821, MATCH($B$1, resultados!$A$1:$ZZ$1, 0))</f>
        <v/>
      </c>
      <c r="B827">
        <f>INDEX(resultados!$A$2:$ZZ$1797, 821, MATCH($B$2, resultados!$A$1:$ZZ$1, 0))</f>
        <v/>
      </c>
      <c r="C827">
        <f>INDEX(resultados!$A$2:$ZZ$1797, 821, MATCH($B$3, resultados!$A$1:$ZZ$1, 0))</f>
        <v/>
      </c>
    </row>
    <row r="828">
      <c r="A828">
        <f>INDEX(resultados!$A$2:$ZZ$1797, 822, MATCH($B$1, resultados!$A$1:$ZZ$1, 0))</f>
        <v/>
      </c>
      <c r="B828">
        <f>INDEX(resultados!$A$2:$ZZ$1797, 822, MATCH($B$2, resultados!$A$1:$ZZ$1, 0))</f>
        <v/>
      </c>
      <c r="C828">
        <f>INDEX(resultados!$A$2:$ZZ$1797, 822, MATCH($B$3, resultados!$A$1:$ZZ$1, 0))</f>
        <v/>
      </c>
    </row>
    <row r="829">
      <c r="A829">
        <f>INDEX(resultados!$A$2:$ZZ$1797, 823, MATCH($B$1, resultados!$A$1:$ZZ$1, 0))</f>
        <v/>
      </c>
      <c r="B829">
        <f>INDEX(resultados!$A$2:$ZZ$1797, 823, MATCH($B$2, resultados!$A$1:$ZZ$1, 0))</f>
        <v/>
      </c>
      <c r="C829">
        <f>INDEX(resultados!$A$2:$ZZ$1797, 823, MATCH($B$3, resultados!$A$1:$ZZ$1, 0))</f>
        <v/>
      </c>
    </row>
    <row r="830">
      <c r="A830">
        <f>INDEX(resultados!$A$2:$ZZ$1797, 824, MATCH($B$1, resultados!$A$1:$ZZ$1, 0))</f>
        <v/>
      </c>
      <c r="B830">
        <f>INDEX(resultados!$A$2:$ZZ$1797, 824, MATCH($B$2, resultados!$A$1:$ZZ$1, 0))</f>
        <v/>
      </c>
      <c r="C830">
        <f>INDEX(resultados!$A$2:$ZZ$1797, 824, MATCH($B$3, resultados!$A$1:$ZZ$1, 0))</f>
        <v/>
      </c>
    </row>
    <row r="831">
      <c r="A831">
        <f>INDEX(resultados!$A$2:$ZZ$1797, 825, MATCH($B$1, resultados!$A$1:$ZZ$1, 0))</f>
        <v/>
      </c>
      <c r="B831">
        <f>INDEX(resultados!$A$2:$ZZ$1797, 825, MATCH($B$2, resultados!$A$1:$ZZ$1, 0))</f>
        <v/>
      </c>
      <c r="C831">
        <f>INDEX(resultados!$A$2:$ZZ$1797, 825, MATCH($B$3, resultados!$A$1:$ZZ$1, 0))</f>
        <v/>
      </c>
    </row>
    <row r="832">
      <c r="A832">
        <f>INDEX(resultados!$A$2:$ZZ$1797, 826, MATCH($B$1, resultados!$A$1:$ZZ$1, 0))</f>
        <v/>
      </c>
      <c r="B832">
        <f>INDEX(resultados!$A$2:$ZZ$1797, 826, MATCH($B$2, resultados!$A$1:$ZZ$1, 0))</f>
        <v/>
      </c>
      <c r="C832">
        <f>INDEX(resultados!$A$2:$ZZ$1797, 826, MATCH($B$3, resultados!$A$1:$ZZ$1, 0))</f>
        <v/>
      </c>
    </row>
    <row r="833">
      <c r="A833">
        <f>INDEX(resultados!$A$2:$ZZ$1797, 827, MATCH($B$1, resultados!$A$1:$ZZ$1, 0))</f>
        <v/>
      </c>
      <c r="B833">
        <f>INDEX(resultados!$A$2:$ZZ$1797, 827, MATCH($B$2, resultados!$A$1:$ZZ$1, 0))</f>
        <v/>
      </c>
      <c r="C833">
        <f>INDEX(resultados!$A$2:$ZZ$1797, 827, MATCH($B$3, resultados!$A$1:$ZZ$1, 0))</f>
        <v/>
      </c>
    </row>
    <row r="834">
      <c r="A834">
        <f>INDEX(resultados!$A$2:$ZZ$1797, 828, MATCH($B$1, resultados!$A$1:$ZZ$1, 0))</f>
        <v/>
      </c>
      <c r="B834">
        <f>INDEX(resultados!$A$2:$ZZ$1797, 828, MATCH($B$2, resultados!$A$1:$ZZ$1, 0))</f>
        <v/>
      </c>
      <c r="C834">
        <f>INDEX(resultados!$A$2:$ZZ$1797, 828, MATCH($B$3, resultados!$A$1:$ZZ$1, 0))</f>
        <v/>
      </c>
    </row>
    <row r="835">
      <c r="A835">
        <f>INDEX(resultados!$A$2:$ZZ$1797, 829, MATCH($B$1, resultados!$A$1:$ZZ$1, 0))</f>
        <v/>
      </c>
      <c r="B835">
        <f>INDEX(resultados!$A$2:$ZZ$1797, 829, MATCH($B$2, resultados!$A$1:$ZZ$1, 0))</f>
        <v/>
      </c>
      <c r="C835">
        <f>INDEX(resultados!$A$2:$ZZ$1797, 829, MATCH($B$3, resultados!$A$1:$ZZ$1, 0))</f>
        <v/>
      </c>
    </row>
    <row r="836">
      <c r="A836">
        <f>INDEX(resultados!$A$2:$ZZ$1797, 830, MATCH($B$1, resultados!$A$1:$ZZ$1, 0))</f>
        <v/>
      </c>
      <c r="B836">
        <f>INDEX(resultados!$A$2:$ZZ$1797, 830, MATCH($B$2, resultados!$A$1:$ZZ$1, 0))</f>
        <v/>
      </c>
      <c r="C836">
        <f>INDEX(resultados!$A$2:$ZZ$1797, 830, MATCH($B$3, resultados!$A$1:$ZZ$1, 0))</f>
        <v/>
      </c>
    </row>
    <row r="837">
      <c r="A837">
        <f>INDEX(resultados!$A$2:$ZZ$1797, 831, MATCH($B$1, resultados!$A$1:$ZZ$1, 0))</f>
        <v/>
      </c>
      <c r="B837">
        <f>INDEX(resultados!$A$2:$ZZ$1797, 831, MATCH($B$2, resultados!$A$1:$ZZ$1, 0))</f>
        <v/>
      </c>
      <c r="C837">
        <f>INDEX(resultados!$A$2:$ZZ$1797, 831, MATCH($B$3, resultados!$A$1:$ZZ$1, 0))</f>
        <v/>
      </c>
    </row>
    <row r="838">
      <c r="A838">
        <f>INDEX(resultados!$A$2:$ZZ$1797, 832, MATCH($B$1, resultados!$A$1:$ZZ$1, 0))</f>
        <v/>
      </c>
      <c r="B838">
        <f>INDEX(resultados!$A$2:$ZZ$1797, 832, MATCH($B$2, resultados!$A$1:$ZZ$1, 0))</f>
        <v/>
      </c>
      <c r="C838">
        <f>INDEX(resultados!$A$2:$ZZ$1797, 832, MATCH($B$3, resultados!$A$1:$ZZ$1, 0))</f>
        <v/>
      </c>
    </row>
    <row r="839">
      <c r="A839">
        <f>INDEX(resultados!$A$2:$ZZ$1797, 833, MATCH($B$1, resultados!$A$1:$ZZ$1, 0))</f>
        <v/>
      </c>
      <c r="B839">
        <f>INDEX(resultados!$A$2:$ZZ$1797, 833, MATCH($B$2, resultados!$A$1:$ZZ$1, 0))</f>
        <v/>
      </c>
      <c r="C839">
        <f>INDEX(resultados!$A$2:$ZZ$1797, 833, MATCH($B$3, resultados!$A$1:$ZZ$1, 0))</f>
        <v/>
      </c>
    </row>
    <row r="840">
      <c r="A840">
        <f>INDEX(resultados!$A$2:$ZZ$1797, 834, MATCH($B$1, resultados!$A$1:$ZZ$1, 0))</f>
        <v/>
      </c>
      <c r="B840">
        <f>INDEX(resultados!$A$2:$ZZ$1797, 834, MATCH($B$2, resultados!$A$1:$ZZ$1, 0))</f>
        <v/>
      </c>
      <c r="C840">
        <f>INDEX(resultados!$A$2:$ZZ$1797, 834, MATCH($B$3, resultados!$A$1:$ZZ$1, 0))</f>
        <v/>
      </c>
    </row>
    <row r="841">
      <c r="A841">
        <f>INDEX(resultados!$A$2:$ZZ$1797, 835, MATCH($B$1, resultados!$A$1:$ZZ$1, 0))</f>
        <v/>
      </c>
      <c r="B841">
        <f>INDEX(resultados!$A$2:$ZZ$1797, 835, MATCH($B$2, resultados!$A$1:$ZZ$1, 0))</f>
        <v/>
      </c>
      <c r="C841">
        <f>INDEX(resultados!$A$2:$ZZ$1797, 835, MATCH($B$3, resultados!$A$1:$ZZ$1, 0))</f>
        <v/>
      </c>
    </row>
    <row r="842">
      <c r="A842">
        <f>INDEX(resultados!$A$2:$ZZ$1797, 836, MATCH($B$1, resultados!$A$1:$ZZ$1, 0))</f>
        <v/>
      </c>
      <c r="B842">
        <f>INDEX(resultados!$A$2:$ZZ$1797, 836, MATCH($B$2, resultados!$A$1:$ZZ$1, 0))</f>
        <v/>
      </c>
      <c r="C842">
        <f>INDEX(resultados!$A$2:$ZZ$1797, 836, MATCH($B$3, resultados!$A$1:$ZZ$1, 0))</f>
        <v/>
      </c>
    </row>
    <row r="843">
      <c r="A843">
        <f>INDEX(resultados!$A$2:$ZZ$1797, 837, MATCH($B$1, resultados!$A$1:$ZZ$1, 0))</f>
        <v/>
      </c>
      <c r="B843">
        <f>INDEX(resultados!$A$2:$ZZ$1797, 837, MATCH($B$2, resultados!$A$1:$ZZ$1, 0))</f>
        <v/>
      </c>
      <c r="C843">
        <f>INDEX(resultados!$A$2:$ZZ$1797, 837, MATCH($B$3, resultados!$A$1:$ZZ$1, 0))</f>
        <v/>
      </c>
    </row>
    <row r="844">
      <c r="A844">
        <f>INDEX(resultados!$A$2:$ZZ$1797, 838, MATCH($B$1, resultados!$A$1:$ZZ$1, 0))</f>
        <v/>
      </c>
      <c r="B844">
        <f>INDEX(resultados!$A$2:$ZZ$1797, 838, MATCH($B$2, resultados!$A$1:$ZZ$1, 0))</f>
        <v/>
      </c>
      <c r="C844">
        <f>INDEX(resultados!$A$2:$ZZ$1797, 838, MATCH($B$3, resultados!$A$1:$ZZ$1, 0))</f>
        <v/>
      </c>
    </row>
    <row r="845">
      <c r="A845">
        <f>INDEX(resultados!$A$2:$ZZ$1797, 839, MATCH($B$1, resultados!$A$1:$ZZ$1, 0))</f>
        <v/>
      </c>
      <c r="B845">
        <f>INDEX(resultados!$A$2:$ZZ$1797, 839, MATCH($B$2, resultados!$A$1:$ZZ$1, 0))</f>
        <v/>
      </c>
      <c r="C845">
        <f>INDEX(resultados!$A$2:$ZZ$1797, 839, MATCH($B$3, resultados!$A$1:$ZZ$1, 0))</f>
        <v/>
      </c>
    </row>
    <row r="846">
      <c r="A846">
        <f>INDEX(resultados!$A$2:$ZZ$1797, 840, MATCH($B$1, resultados!$A$1:$ZZ$1, 0))</f>
        <v/>
      </c>
      <c r="B846">
        <f>INDEX(resultados!$A$2:$ZZ$1797, 840, MATCH($B$2, resultados!$A$1:$ZZ$1, 0))</f>
        <v/>
      </c>
      <c r="C846">
        <f>INDEX(resultados!$A$2:$ZZ$1797, 840, MATCH($B$3, resultados!$A$1:$ZZ$1, 0))</f>
        <v/>
      </c>
    </row>
    <row r="847">
      <c r="A847">
        <f>INDEX(resultados!$A$2:$ZZ$1797, 841, MATCH($B$1, resultados!$A$1:$ZZ$1, 0))</f>
        <v/>
      </c>
      <c r="B847">
        <f>INDEX(resultados!$A$2:$ZZ$1797, 841, MATCH($B$2, resultados!$A$1:$ZZ$1, 0))</f>
        <v/>
      </c>
      <c r="C847">
        <f>INDEX(resultados!$A$2:$ZZ$1797, 841, MATCH($B$3, resultados!$A$1:$ZZ$1, 0))</f>
        <v/>
      </c>
    </row>
    <row r="848">
      <c r="A848">
        <f>INDEX(resultados!$A$2:$ZZ$1797, 842, MATCH($B$1, resultados!$A$1:$ZZ$1, 0))</f>
        <v/>
      </c>
      <c r="B848">
        <f>INDEX(resultados!$A$2:$ZZ$1797, 842, MATCH($B$2, resultados!$A$1:$ZZ$1, 0))</f>
        <v/>
      </c>
      <c r="C848">
        <f>INDEX(resultados!$A$2:$ZZ$1797, 842, MATCH($B$3, resultados!$A$1:$ZZ$1, 0))</f>
        <v/>
      </c>
    </row>
    <row r="849">
      <c r="A849">
        <f>INDEX(resultados!$A$2:$ZZ$1797, 843, MATCH($B$1, resultados!$A$1:$ZZ$1, 0))</f>
        <v/>
      </c>
      <c r="B849">
        <f>INDEX(resultados!$A$2:$ZZ$1797, 843, MATCH($B$2, resultados!$A$1:$ZZ$1, 0))</f>
        <v/>
      </c>
      <c r="C849">
        <f>INDEX(resultados!$A$2:$ZZ$1797, 843, MATCH($B$3, resultados!$A$1:$ZZ$1, 0))</f>
        <v/>
      </c>
    </row>
    <row r="850">
      <c r="A850">
        <f>INDEX(resultados!$A$2:$ZZ$1797, 844, MATCH($B$1, resultados!$A$1:$ZZ$1, 0))</f>
        <v/>
      </c>
      <c r="B850">
        <f>INDEX(resultados!$A$2:$ZZ$1797, 844, MATCH($B$2, resultados!$A$1:$ZZ$1, 0))</f>
        <v/>
      </c>
      <c r="C850">
        <f>INDEX(resultados!$A$2:$ZZ$1797, 844, MATCH($B$3, resultados!$A$1:$ZZ$1, 0))</f>
        <v/>
      </c>
    </row>
    <row r="851">
      <c r="A851">
        <f>INDEX(resultados!$A$2:$ZZ$1797, 845, MATCH($B$1, resultados!$A$1:$ZZ$1, 0))</f>
        <v/>
      </c>
      <c r="B851">
        <f>INDEX(resultados!$A$2:$ZZ$1797, 845, MATCH($B$2, resultados!$A$1:$ZZ$1, 0))</f>
        <v/>
      </c>
      <c r="C851">
        <f>INDEX(resultados!$A$2:$ZZ$1797, 845, MATCH($B$3, resultados!$A$1:$ZZ$1, 0))</f>
        <v/>
      </c>
    </row>
    <row r="852">
      <c r="A852">
        <f>INDEX(resultados!$A$2:$ZZ$1797, 846, MATCH($B$1, resultados!$A$1:$ZZ$1, 0))</f>
        <v/>
      </c>
      <c r="B852">
        <f>INDEX(resultados!$A$2:$ZZ$1797, 846, MATCH($B$2, resultados!$A$1:$ZZ$1, 0))</f>
        <v/>
      </c>
      <c r="C852">
        <f>INDEX(resultados!$A$2:$ZZ$1797, 846, MATCH($B$3, resultados!$A$1:$ZZ$1, 0))</f>
        <v/>
      </c>
    </row>
    <row r="853">
      <c r="A853">
        <f>INDEX(resultados!$A$2:$ZZ$1797, 847, MATCH($B$1, resultados!$A$1:$ZZ$1, 0))</f>
        <v/>
      </c>
      <c r="B853">
        <f>INDEX(resultados!$A$2:$ZZ$1797, 847, MATCH($B$2, resultados!$A$1:$ZZ$1, 0))</f>
        <v/>
      </c>
      <c r="C853">
        <f>INDEX(resultados!$A$2:$ZZ$1797, 847, MATCH($B$3, resultados!$A$1:$ZZ$1, 0))</f>
        <v/>
      </c>
    </row>
    <row r="854">
      <c r="A854">
        <f>INDEX(resultados!$A$2:$ZZ$1797, 848, MATCH($B$1, resultados!$A$1:$ZZ$1, 0))</f>
        <v/>
      </c>
      <c r="B854">
        <f>INDEX(resultados!$A$2:$ZZ$1797, 848, MATCH($B$2, resultados!$A$1:$ZZ$1, 0))</f>
        <v/>
      </c>
      <c r="C854">
        <f>INDEX(resultados!$A$2:$ZZ$1797, 848, MATCH($B$3, resultados!$A$1:$ZZ$1, 0))</f>
        <v/>
      </c>
    </row>
    <row r="855">
      <c r="A855">
        <f>INDEX(resultados!$A$2:$ZZ$1797, 849, MATCH($B$1, resultados!$A$1:$ZZ$1, 0))</f>
        <v/>
      </c>
      <c r="B855">
        <f>INDEX(resultados!$A$2:$ZZ$1797, 849, MATCH($B$2, resultados!$A$1:$ZZ$1, 0))</f>
        <v/>
      </c>
      <c r="C855">
        <f>INDEX(resultados!$A$2:$ZZ$1797, 849, MATCH($B$3, resultados!$A$1:$ZZ$1, 0))</f>
        <v/>
      </c>
    </row>
    <row r="856">
      <c r="A856">
        <f>INDEX(resultados!$A$2:$ZZ$1797, 850, MATCH($B$1, resultados!$A$1:$ZZ$1, 0))</f>
        <v/>
      </c>
      <c r="B856">
        <f>INDEX(resultados!$A$2:$ZZ$1797, 850, MATCH($B$2, resultados!$A$1:$ZZ$1, 0))</f>
        <v/>
      </c>
      <c r="C856">
        <f>INDEX(resultados!$A$2:$ZZ$1797, 850, MATCH($B$3, resultados!$A$1:$ZZ$1, 0))</f>
        <v/>
      </c>
    </row>
    <row r="857">
      <c r="A857">
        <f>INDEX(resultados!$A$2:$ZZ$1797, 851, MATCH($B$1, resultados!$A$1:$ZZ$1, 0))</f>
        <v/>
      </c>
      <c r="B857">
        <f>INDEX(resultados!$A$2:$ZZ$1797, 851, MATCH($B$2, resultados!$A$1:$ZZ$1, 0))</f>
        <v/>
      </c>
      <c r="C857">
        <f>INDEX(resultados!$A$2:$ZZ$1797, 851, MATCH($B$3, resultados!$A$1:$ZZ$1, 0))</f>
        <v/>
      </c>
    </row>
    <row r="858">
      <c r="A858">
        <f>INDEX(resultados!$A$2:$ZZ$1797, 852, MATCH($B$1, resultados!$A$1:$ZZ$1, 0))</f>
        <v/>
      </c>
      <c r="B858">
        <f>INDEX(resultados!$A$2:$ZZ$1797, 852, MATCH($B$2, resultados!$A$1:$ZZ$1, 0))</f>
        <v/>
      </c>
      <c r="C858">
        <f>INDEX(resultados!$A$2:$ZZ$1797, 852, MATCH($B$3, resultados!$A$1:$ZZ$1, 0))</f>
        <v/>
      </c>
    </row>
    <row r="859">
      <c r="A859">
        <f>INDEX(resultados!$A$2:$ZZ$1797, 853, MATCH($B$1, resultados!$A$1:$ZZ$1, 0))</f>
        <v/>
      </c>
      <c r="B859">
        <f>INDEX(resultados!$A$2:$ZZ$1797, 853, MATCH($B$2, resultados!$A$1:$ZZ$1, 0))</f>
        <v/>
      </c>
      <c r="C859">
        <f>INDEX(resultados!$A$2:$ZZ$1797, 853, MATCH($B$3, resultados!$A$1:$ZZ$1, 0))</f>
        <v/>
      </c>
    </row>
    <row r="860">
      <c r="A860">
        <f>INDEX(resultados!$A$2:$ZZ$1797, 854, MATCH($B$1, resultados!$A$1:$ZZ$1, 0))</f>
        <v/>
      </c>
      <c r="B860">
        <f>INDEX(resultados!$A$2:$ZZ$1797, 854, MATCH($B$2, resultados!$A$1:$ZZ$1, 0))</f>
        <v/>
      </c>
      <c r="C860">
        <f>INDEX(resultados!$A$2:$ZZ$1797, 854, MATCH($B$3, resultados!$A$1:$ZZ$1, 0))</f>
        <v/>
      </c>
    </row>
    <row r="861">
      <c r="A861">
        <f>INDEX(resultados!$A$2:$ZZ$1797, 855, MATCH($B$1, resultados!$A$1:$ZZ$1, 0))</f>
        <v/>
      </c>
      <c r="B861">
        <f>INDEX(resultados!$A$2:$ZZ$1797, 855, MATCH($B$2, resultados!$A$1:$ZZ$1, 0))</f>
        <v/>
      </c>
      <c r="C861">
        <f>INDEX(resultados!$A$2:$ZZ$1797, 855, MATCH($B$3, resultados!$A$1:$ZZ$1, 0))</f>
        <v/>
      </c>
    </row>
    <row r="862">
      <c r="A862">
        <f>INDEX(resultados!$A$2:$ZZ$1797, 856, MATCH($B$1, resultados!$A$1:$ZZ$1, 0))</f>
        <v/>
      </c>
      <c r="B862">
        <f>INDEX(resultados!$A$2:$ZZ$1797, 856, MATCH($B$2, resultados!$A$1:$ZZ$1, 0))</f>
        <v/>
      </c>
      <c r="C862">
        <f>INDEX(resultados!$A$2:$ZZ$1797, 856, MATCH($B$3, resultados!$A$1:$ZZ$1, 0))</f>
        <v/>
      </c>
    </row>
    <row r="863">
      <c r="A863">
        <f>INDEX(resultados!$A$2:$ZZ$1797, 857, MATCH($B$1, resultados!$A$1:$ZZ$1, 0))</f>
        <v/>
      </c>
      <c r="B863">
        <f>INDEX(resultados!$A$2:$ZZ$1797, 857, MATCH($B$2, resultados!$A$1:$ZZ$1, 0))</f>
        <v/>
      </c>
      <c r="C863">
        <f>INDEX(resultados!$A$2:$ZZ$1797, 857, MATCH($B$3, resultados!$A$1:$ZZ$1, 0))</f>
        <v/>
      </c>
    </row>
    <row r="864">
      <c r="A864">
        <f>INDEX(resultados!$A$2:$ZZ$1797, 858, MATCH($B$1, resultados!$A$1:$ZZ$1, 0))</f>
        <v/>
      </c>
      <c r="B864">
        <f>INDEX(resultados!$A$2:$ZZ$1797, 858, MATCH($B$2, resultados!$A$1:$ZZ$1, 0))</f>
        <v/>
      </c>
      <c r="C864">
        <f>INDEX(resultados!$A$2:$ZZ$1797, 858, MATCH($B$3, resultados!$A$1:$ZZ$1, 0))</f>
        <v/>
      </c>
    </row>
    <row r="865">
      <c r="A865">
        <f>INDEX(resultados!$A$2:$ZZ$1797, 859, MATCH($B$1, resultados!$A$1:$ZZ$1, 0))</f>
        <v/>
      </c>
      <c r="B865">
        <f>INDEX(resultados!$A$2:$ZZ$1797, 859, MATCH($B$2, resultados!$A$1:$ZZ$1, 0))</f>
        <v/>
      </c>
      <c r="C865">
        <f>INDEX(resultados!$A$2:$ZZ$1797, 859, MATCH($B$3, resultados!$A$1:$ZZ$1, 0))</f>
        <v/>
      </c>
    </row>
    <row r="866">
      <c r="A866">
        <f>INDEX(resultados!$A$2:$ZZ$1797, 860, MATCH($B$1, resultados!$A$1:$ZZ$1, 0))</f>
        <v/>
      </c>
      <c r="B866">
        <f>INDEX(resultados!$A$2:$ZZ$1797, 860, MATCH($B$2, resultados!$A$1:$ZZ$1, 0))</f>
        <v/>
      </c>
      <c r="C866">
        <f>INDEX(resultados!$A$2:$ZZ$1797, 860, MATCH($B$3, resultados!$A$1:$ZZ$1, 0))</f>
        <v/>
      </c>
    </row>
    <row r="867">
      <c r="A867">
        <f>INDEX(resultados!$A$2:$ZZ$1797, 861, MATCH($B$1, resultados!$A$1:$ZZ$1, 0))</f>
        <v/>
      </c>
      <c r="B867">
        <f>INDEX(resultados!$A$2:$ZZ$1797, 861, MATCH($B$2, resultados!$A$1:$ZZ$1, 0))</f>
        <v/>
      </c>
      <c r="C867">
        <f>INDEX(resultados!$A$2:$ZZ$1797, 861, MATCH($B$3, resultados!$A$1:$ZZ$1, 0))</f>
        <v/>
      </c>
    </row>
    <row r="868">
      <c r="A868">
        <f>INDEX(resultados!$A$2:$ZZ$1797, 862, MATCH($B$1, resultados!$A$1:$ZZ$1, 0))</f>
        <v/>
      </c>
      <c r="B868">
        <f>INDEX(resultados!$A$2:$ZZ$1797, 862, MATCH($B$2, resultados!$A$1:$ZZ$1, 0))</f>
        <v/>
      </c>
      <c r="C868">
        <f>INDEX(resultados!$A$2:$ZZ$1797, 862, MATCH($B$3, resultados!$A$1:$ZZ$1, 0))</f>
        <v/>
      </c>
    </row>
    <row r="869">
      <c r="A869">
        <f>INDEX(resultados!$A$2:$ZZ$1797, 863, MATCH($B$1, resultados!$A$1:$ZZ$1, 0))</f>
        <v/>
      </c>
      <c r="B869">
        <f>INDEX(resultados!$A$2:$ZZ$1797, 863, MATCH($B$2, resultados!$A$1:$ZZ$1, 0))</f>
        <v/>
      </c>
      <c r="C869">
        <f>INDEX(resultados!$A$2:$ZZ$1797, 863, MATCH($B$3, resultados!$A$1:$ZZ$1, 0))</f>
        <v/>
      </c>
    </row>
    <row r="870">
      <c r="A870">
        <f>INDEX(resultados!$A$2:$ZZ$1797, 864, MATCH($B$1, resultados!$A$1:$ZZ$1, 0))</f>
        <v/>
      </c>
      <c r="B870">
        <f>INDEX(resultados!$A$2:$ZZ$1797, 864, MATCH($B$2, resultados!$A$1:$ZZ$1, 0))</f>
        <v/>
      </c>
      <c r="C870">
        <f>INDEX(resultados!$A$2:$ZZ$1797, 864, MATCH($B$3, resultados!$A$1:$ZZ$1, 0))</f>
        <v/>
      </c>
    </row>
    <row r="871">
      <c r="A871">
        <f>INDEX(resultados!$A$2:$ZZ$1797, 865, MATCH($B$1, resultados!$A$1:$ZZ$1, 0))</f>
        <v/>
      </c>
      <c r="B871">
        <f>INDEX(resultados!$A$2:$ZZ$1797, 865, MATCH($B$2, resultados!$A$1:$ZZ$1, 0))</f>
        <v/>
      </c>
      <c r="C871">
        <f>INDEX(resultados!$A$2:$ZZ$1797, 865, MATCH($B$3, resultados!$A$1:$ZZ$1, 0))</f>
        <v/>
      </c>
    </row>
    <row r="872">
      <c r="A872">
        <f>INDEX(resultados!$A$2:$ZZ$1797, 866, MATCH($B$1, resultados!$A$1:$ZZ$1, 0))</f>
        <v/>
      </c>
      <c r="B872">
        <f>INDEX(resultados!$A$2:$ZZ$1797, 866, MATCH($B$2, resultados!$A$1:$ZZ$1, 0))</f>
        <v/>
      </c>
      <c r="C872">
        <f>INDEX(resultados!$A$2:$ZZ$1797, 866, MATCH($B$3, resultados!$A$1:$ZZ$1, 0))</f>
        <v/>
      </c>
    </row>
    <row r="873">
      <c r="A873">
        <f>INDEX(resultados!$A$2:$ZZ$1797, 867, MATCH($B$1, resultados!$A$1:$ZZ$1, 0))</f>
        <v/>
      </c>
      <c r="B873">
        <f>INDEX(resultados!$A$2:$ZZ$1797, 867, MATCH($B$2, resultados!$A$1:$ZZ$1, 0))</f>
        <v/>
      </c>
      <c r="C873">
        <f>INDEX(resultados!$A$2:$ZZ$1797, 867, MATCH($B$3, resultados!$A$1:$ZZ$1, 0))</f>
        <v/>
      </c>
    </row>
    <row r="874">
      <c r="A874">
        <f>INDEX(resultados!$A$2:$ZZ$1797, 868, MATCH($B$1, resultados!$A$1:$ZZ$1, 0))</f>
        <v/>
      </c>
      <c r="B874">
        <f>INDEX(resultados!$A$2:$ZZ$1797, 868, MATCH($B$2, resultados!$A$1:$ZZ$1, 0))</f>
        <v/>
      </c>
      <c r="C874">
        <f>INDEX(resultados!$A$2:$ZZ$1797, 868, MATCH($B$3, resultados!$A$1:$ZZ$1, 0))</f>
        <v/>
      </c>
    </row>
    <row r="875">
      <c r="A875">
        <f>INDEX(resultados!$A$2:$ZZ$1797, 869, MATCH($B$1, resultados!$A$1:$ZZ$1, 0))</f>
        <v/>
      </c>
      <c r="B875">
        <f>INDEX(resultados!$A$2:$ZZ$1797, 869, MATCH($B$2, resultados!$A$1:$ZZ$1, 0))</f>
        <v/>
      </c>
      <c r="C875">
        <f>INDEX(resultados!$A$2:$ZZ$1797, 869, MATCH($B$3, resultados!$A$1:$ZZ$1, 0))</f>
        <v/>
      </c>
    </row>
    <row r="876">
      <c r="A876">
        <f>INDEX(resultados!$A$2:$ZZ$1797, 870, MATCH($B$1, resultados!$A$1:$ZZ$1, 0))</f>
        <v/>
      </c>
      <c r="B876">
        <f>INDEX(resultados!$A$2:$ZZ$1797, 870, MATCH($B$2, resultados!$A$1:$ZZ$1, 0))</f>
        <v/>
      </c>
      <c r="C876">
        <f>INDEX(resultados!$A$2:$ZZ$1797, 870, MATCH($B$3, resultados!$A$1:$ZZ$1, 0))</f>
        <v/>
      </c>
    </row>
    <row r="877">
      <c r="A877">
        <f>INDEX(resultados!$A$2:$ZZ$1797, 871, MATCH($B$1, resultados!$A$1:$ZZ$1, 0))</f>
        <v/>
      </c>
      <c r="B877">
        <f>INDEX(resultados!$A$2:$ZZ$1797, 871, MATCH($B$2, resultados!$A$1:$ZZ$1, 0))</f>
        <v/>
      </c>
      <c r="C877">
        <f>INDEX(resultados!$A$2:$ZZ$1797, 871, MATCH($B$3, resultados!$A$1:$ZZ$1, 0))</f>
        <v/>
      </c>
    </row>
    <row r="878">
      <c r="A878">
        <f>INDEX(resultados!$A$2:$ZZ$1797, 872, MATCH($B$1, resultados!$A$1:$ZZ$1, 0))</f>
        <v/>
      </c>
      <c r="B878">
        <f>INDEX(resultados!$A$2:$ZZ$1797, 872, MATCH($B$2, resultados!$A$1:$ZZ$1, 0))</f>
        <v/>
      </c>
      <c r="C878">
        <f>INDEX(resultados!$A$2:$ZZ$1797, 872, MATCH($B$3, resultados!$A$1:$ZZ$1, 0))</f>
        <v/>
      </c>
    </row>
    <row r="879">
      <c r="A879">
        <f>INDEX(resultados!$A$2:$ZZ$1797, 873, MATCH($B$1, resultados!$A$1:$ZZ$1, 0))</f>
        <v/>
      </c>
      <c r="B879">
        <f>INDEX(resultados!$A$2:$ZZ$1797, 873, MATCH($B$2, resultados!$A$1:$ZZ$1, 0))</f>
        <v/>
      </c>
      <c r="C879">
        <f>INDEX(resultados!$A$2:$ZZ$1797, 873, MATCH($B$3, resultados!$A$1:$ZZ$1, 0))</f>
        <v/>
      </c>
    </row>
    <row r="880">
      <c r="A880">
        <f>INDEX(resultados!$A$2:$ZZ$1797, 874, MATCH($B$1, resultados!$A$1:$ZZ$1, 0))</f>
        <v/>
      </c>
      <c r="B880">
        <f>INDEX(resultados!$A$2:$ZZ$1797, 874, MATCH($B$2, resultados!$A$1:$ZZ$1, 0))</f>
        <v/>
      </c>
      <c r="C880">
        <f>INDEX(resultados!$A$2:$ZZ$1797, 874, MATCH($B$3, resultados!$A$1:$ZZ$1, 0))</f>
        <v/>
      </c>
    </row>
    <row r="881">
      <c r="A881">
        <f>INDEX(resultados!$A$2:$ZZ$1797, 875, MATCH($B$1, resultados!$A$1:$ZZ$1, 0))</f>
        <v/>
      </c>
      <c r="B881">
        <f>INDEX(resultados!$A$2:$ZZ$1797, 875, MATCH($B$2, resultados!$A$1:$ZZ$1, 0))</f>
        <v/>
      </c>
      <c r="C881">
        <f>INDEX(resultados!$A$2:$ZZ$1797, 875, MATCH($B$3, resultados!$A$1:$ZZ$1, 0))</f>
        <v/>
      </c>
    </row>
    <row r="882">
      <c r="A882">
        <f>INDEX(resultados!$A$2:$ZZ$1797, 876, MATCH($B$1, resultados!$A$1:$ZZ$1, 0))</f>
        <v/>
      </c>
      <c r="B882">
        <f>INDEX(resultados!$A$2:$ZZ$1797, 876, MATCH($B$2, resultados!$A$1:$ZZ$1, 0))</f>
        <v/>
      </c>
      <c r="C882">
        <f>INDEX(resultados!$A$2:$ZZ$1797, 876, MATCH($B$3, resultados!$A$1:$ZZ$1, 0))</f>
        <v/>
      </c>
    </row>
    <row r="883">
      <c r="A883">
        <f>INDEX(resultados!$A$2:$ZZ$1797, 877, MATCH($B$1, resultados!$A$1:$ZZ$1, 0))</f>
        <v/>
      </c>
      <c r="B883">
        <f>INDEX(resultados!$A$2:$ZZ$1797, 877, MATCH($B$2, resultados!$A$1:$ZZ$1, 0))</f>
        <v/>
      </c>
      <c r="C883">
        <f>INDEX(resultados!$A$2:$ZZ$1797, 877, MATCH($B$3, resultados!$A$1:$ZZ$1, 0))</f>
        <v/>
      </c>
    </row>
    <row r="884">
      <c r="A884">
        <f>INDEX(resultados!$A$2:$ZZ$1797, 878, MATCH($B$1, resultados!$A$1:$ZZ$1, 0))</f>
        <v/>
      </c>
      <c r="B884">
        <f>INDEX(resultados!$A$2:$ZZ$1797, 878, MATCH($B$2, resultados!$A$1:$ZZ$1, 0))</f>
        <v/>
      </c>
      <c r="C884">
        <f>INDEX(resultados!$A$2:$ZZ$1797, 878, MATCH($B$3, resultados!$A$1:$ZZ$1, 0))</f>
        <v/>
      </c>
    </row>
    <row r="885">
      <c r="A885">
        <f>INDEX(resultados!$A$2:$ZZ$1797, 879, MATCH($B$1, resultados!$A$1:$ZZ$1, 0))</f>
        <v/>
      </c>
      <c r="B885">
        <f>INDEX(resultados!$A$2:$ZZ$1797, 879, MATCH($B$2, resultados!$A$1:$ZZ$1, 0))</f>
        <v/>
      </c>
      <c r="C885">
        <f>INDEX(resultados!$A$2:$ZZ$1797, 879, MATCH($B$3, resultados!$A$1:$ZZ$1, 0))</f>
        <v/>
      </c>
    </row>
    <row r="886">
      <c r="A886">
        <f>INDEX(resultados!$A$2:$ZZ$1797, 880, MATCH($B$1, resultados!$A$1:$ZZ$1, 0))</f>
        <v/>
      </c>
      <c r="B886">
        <f>INDEX(resultados!$A$2:$ZZ$1797, 880, MATCH($B$2, resultados!$A$1:$ZZ$1, 0))</f>
        <v/>
      </c>
      <c r="C886">
        <f>INDEX(resultados!$A$2:$ZZ$1797, 880, MATCH($B$3, resultados!$A$1:$ZZ$1, 0))</f>
        <v/>
      </c>
    </row>
    <row r="887">
      <c r="A887">
        <f>INDEX(resultados!$A$2:$ZZ$1797, 881, MATCH($B$1, resultados!$A$1:$ZZ$1, 0))</f>
        <v/>
      </c>
      <c r="B887">
        <f>INDEX(resultados!$A$2:$ZZ$1797, 881, MATCH($B$2, resultados!$A$1:$ZZ$1, 0))</f>
        <v/>
      </c>
      <c r="C887">
        <f>INDEX(resultados!$A$2:$ZZ$1797, 881, MATCH($B$3, resultados!$A$1:$ZZ$1, 0))</f>
        <v/>
      </c>
    </row>
    <row r="888">
      <c r="A888">
        <f>INDEX(resultados!$A$2:$ZZ$1797, 882, MATCH($B$1, resultados!$A$1:$ZZ$1, 0))</f>
        <v/>
      </c>
      <c r="B888">
        <f>INDEX(resultados!$A$2:$ZZ$1797, 882, MATCH($B$2, resultados!$A$1:$ZZ$1, 0))</f>
        <v/>
      </c>
      <c r="C888">
        <f>INDEX(resultados!$A$2:$ZZ$1797, 882, MATCH($B$3, resultados!$A$1:$ZZ$1, 0))</f>
        <v/>
      </c>
    </row>
    <row r="889">
      <c r="A889">
        <f>INDEX(resultados!$A$2:$ZZ$1797, 883, MATCH($B$1, resultados!$A$1:$ZZ$1, 0))</f>
        <v/>
      </c>
      <c r="B889">
        <f>INDEX(resultados!$A$2:$ZZ$1797, 883, MATCH($B$2, resultados!$A$1:$ZZ$1, 0))</f>
        <v/>
      </c>
      <c r="C889">
        <f>INDEX(resultados!$A$2:$ZZ$1797, 883, MATCH($B$3, resultados!$A$1:$ZZ$1, 0))</f>
        <v/>
      </c>
    </row>
    <row r="890">
      <c r="A890">
        <f>INDEX(resultados!$A$2:$ZZ$1797, 884, MATCH($B$1, resultados!$A$1:$ZZ$1, 0))</f>
        <v/>
      </c>
      <c r="B890">
        <f>INDEX(resultados!$A$2:$ZZ$1797, 884, MATCH($B$2, resultados!$A$1:$ZZ$1, 0))</f>
        <v/>
      </c>
      <c r="C890">
        <f>INDEX(resultados!$A$2:$ZZ$1797, 884, MATCH($B$3, resultados!$A$1:$ZZ$1, 0))</f>
        <v/>
      </c>
    </row>
    <row r="891">
      <c r="A891">
        <f>INDEX(resultados!$A$2:$ZZ$1797, 885, MATCH($B$1, resultados!$A$1:$ZZ$1, 0))</f>
        <v/>
      </c>
      <c r="B891">
        <f>INDEX(resultados!$A$2:$ZZ$1797, 885, MATCH($B$2, resultados!$A$1:$ZZ$1, 0))</f>
        <v/>
      </c>
      <c r="C891">
        <f>INDEX(resultados!$A$2:$ZZ$1797, 885, MATCH($B$3, resultados!$A$1:$ZZ$1, 0))</f>
        <v/>
      </c>
    </row>
    <row r="892">
      <c r="A892">
        <f>INDEX(resultados!$A$2:$ZZ$1797, 886, MATCH($B$1, resultados!$A$1:$ZZ$1, 0))</f>
        <v/>
      </c>
      <c r="B892">
        <f>INDEX(resultados!$A$2:$ZZ$1797, 886, MATCH($B$2, resultados!$A$1:$ZZ$1, 0))</f>
        <v/>
      </c>
      <c r="C892">
        <f>INDEX(resultados!$A$2:$ZZ$1797, 886, MATCH($B$3, resultados!$A$1:$ZZ$1, 0))</f>
        <v/>
      </c>
    </row>
    <row r="893">
      <c r="A893">
        <f>INDEX(resultados!$A$2:$ZZ$1797, 887, MATCH($B$1, resultados!$A$1:$ZZ$1, 0))</f>
        <v/>
      </c>
      <c r="B893">
        <f>INDEX(resultados!$A$2:$ZZ$1797, 887, MATCH($B$2, resultados!$A$1:$ZZ$1, 0))</f>
        <v/>
      </c>
      <c r="C893">
        <f>INDEX(resultados!$A$2:$ZZ$1797, 887, MATCH($B$3, resultados!$A$1:$ZZ$1, 0))</f>
        <v/>
      </c>
    </row>
    <row r="894">
      <c r="A894">
        <f>INDEX(resultados!$A$2:$ZZ$1797, 888, MATCH($B$1, resultados!$A$1:$ZZ$1, 0))</f>
        <v/>
      </c>
      <c r="B894">
        <f>INDEX(resultados!$A$2:$ZZ$1797, 888, MATCH($B$2, resultados!$A$1:$ZZ$1, 0))</f>
        <v/>
      </c>
      <c r="C894">
        <f>INDEX(resultados!$A$2:$ZZ$1797, 888, MATCH($B$3, resultados!$A$1:$ZZ$1, 0))</f>
        <v/>
      </c>
    </row>
    <row r="895">
      <c r="A895">
        <f>INDEX(resultados!$A$2:$ZZ$1797, 889, MATCH($B$1, resultados!$A$1:$ZZ$1, 0))</f>
        <v/>
      </c>
      <c r="B895">
        <f>INDEX(resultados!$A$2:$ZZ$1797, 889, MATCH($B$2, resultados!$A$1:$ZZ$1, 0))</f>
        <v/>
      </c>
      <c r="C895">
        <f>INDEX(resultados!$A$2:$ZZ$1797, 889, MATCH($B$3, resultados!$A$1:$ZZ$1, 0))</f>
        <v/>
      </c>
    </row>
    <row r="896">
      <c r="A896">
        <f>INDEX(resultados!$A$2:$ZZ$1797, 890, MATCH($B$1, resultados!$A$1:$ZZ$1, 0))</f>
        <v/>
      </c>
      <c r="B896">
        <f>INDEX(resultados!$A$2:$ZZ$1797, 890, MATCH($B$2, resultados!$A$1:$ZZ$1, 0))</f>
        <v/>
      </c>
      <c r="C896">
        <f>INDEX(resultados!$A$2:$ZZ$1797, 890, MATCH($B$3, resultados!$A$1:$ZZ$1, 0))</f>
        <v/>
      </c>
    </row>
    <row r="897">
      <c r="A897">
        <f>INDEX(resultados!$A$2:$ZZ$1797, 891, MATCH($B$1, resultados!$A$1:$ZZ$1, 0))</f>
        <v/>
      </c>
      <c r="B897">
        <f>INDEX(resultados!$A$2:$ZZ$1797, 891, MATCH($B$2, resultados!$A$1:$ZZ$1, 0))</f>
        <v/>
      </c>
      <c r="C897">
        <f>INDEX(resultados!$A$2:$ZZ$1797, 891, MATCH($B$3, resultados!$A$1:$ZZ$1, 0))</f>
        <v/>
      </c>
    </row>
    <row r="898">
      <c r="A898">
        <f>INDEX(resultados!$A$2:$ZZ$1797, 892, MATCH($B$1, resultados!$A$1:$ZZ$1, 0))</f>
        <v/>
      </c>
      <c r="B898">
        <f>INDEX(resultados!$A$2:$ZZ$1797, 892, MATCH($B$2, resultados!$A$1:$ZZ$1, 0))</f>
        <v/>
      </c>
      <c r="C898">
        <f>INDEX(resultados!$A$2:$ZZ$1797, 892, MATCH($B$3, resultados!$A$1:$ZZ$1, 0))</f>
        <v/>
      </c>
    </row>
    <row r="899">
      <c r="A899">
        <f>INDEX(resultados!$A$2:$ZZ$1797, 893, MATCH($B$1, resultados!$A$1:$ZZ$1, 0))</f>
        <v/>
      </c>
      <c r="B899">
        <f>INDEX(resultados!$A$2:$ZZ$1797, 893, MATCH($B$2, resultados!$A$1:$ZZ$1, 0))</f>
        <v/>
      </c>
      <c r="C899">
        <f>INDEX(resultados!$A$2:$ZZ$1797, 893, MATCH($B$3, resultados!$A$1:$ZZ$1, 0))</f>
        <v/>
      </c>
    </row>
    <row r="900">
      <c r="A900">
        <f>INDEX(resultados!$A$2:$ZZ$1797, 894, MATCH($B$1, resultados!$A$1:$ZZ$1, 0))</f>
        <v/>
      </c>
      <c r="B900">
        <f>INDEX(resultados!$A$2:$ZZ$1797, 894, MATCH($B$2, resultados!$A$1:$ZZ$1, 0))</f>
        <v/>
      </c>
      <c r="C900">
        <f>INDEX(resultados!$A$2:$ZZ$1797, 894, MATCH($B$3, resultados!$A$1:$ZZ$1, 0))</f>
        <v/>
      </c>
    </row>
    <row r="901">
      <c r="A901">
        <f>INDEX(resultados!$A$2:$ZZ$1797, 895, MATCH($B$1, resultados!$A$1:$ZZ$1, 0))</f>
        <v/>
      </c>
      <c r="B901">
        <f>INDEX(resultados!$A$2:$ZZ$1797, 895, MATCH($B$2, resultados!$A$1:$ZZ$1, 0))</f>
        <v/>
      </c>
      <c r="C901">
        <f>INDEX(resultados!$A$2:$ZZ$1797, 895, MATCH($B$3, resultados!$A$1:$ZZ$1, 0))</f>
        <v/>
      </c>
    </row>
    <row r="902">
      <c r="A902">
        <f>INDEX(resultados!$A$2:$ZZ$1797, 896, MATCH($B$1, resultados!$A$1:$ZZ$1, 0))</f>
        <v/>
      </c>
      <c r="B902">
        <f>INDEX(resultados!$A$2:$ZZ$1797, 896, MATCH($B$2, resultados!$A$1:$ZZ$1, 0))</f>
        <v/>
      </c>
      <c r="C902">
        <f>INDEX(resultados!$A$2:$ZZ$1797, 896, MATCH($B$3, resultados!$A$1:$ZZ$1, 0))</f>
        <v/>
      </c>
    </row>
    <row r="903">
      <c r="A903">
        <f>INDEX(resultados!$A$2:$ZZ$1797, 897, MATCH($B$1, resultados!$A$1:$ZZ$1, 0))</f>
        <v/>
      </c>
      <c r="B903">
        <f>INDEX(resultados!$A$2:$ZZ$1797, 897, MATCH($B$2, resultados!$A$1:$ZZ$1, 0))</f>
        <v/>
      </c>
      <c r="C903">
        <f>INDEX(resultados!$A$2:$ZZ$1797, 897, MATCH($B$3, resultados!$A$1:$ZZ$1, 0))</f>
        <v/>
      </c>
    </row>
    <row r="904">
      <c r="A904">
        <f>INDEX(resultados!$A$2:$ZZ$1797, 898, MATCH($B$1, resultados!$A$1:$ZZ$1, 0))</f>
        <v/>
      </c>
      <c r="B904">
        <f>INDEX(resultados!$A$2:$ZZ$1797, 898, MATCH($B$2, resultados!$A$1:$ZZ$1, 0))</f>
        <v/>
      </c>
      <c r="C904">
        <f>INDEX(resultados!$A$2:$ZZ$1797, 898, MATCH($B$3, resultados!$A$1:$ZZ$1, 0))</f>
        <v/>
      </c>
    </row>
    <row r="905">
      <c r="A905">
        <f>INDEX(resultados!$A$2:$ZZ$1797, 899, MATCH($B$1, resultados!$A$1:$ZZ$1, 0))</f>
        <v/>
      </c>
      <c r="B905">
        <f>INDEX(resultados!$A$2:$ZZ$1797, 899, MATCH($B$2, resultados!$A$1:$ZZ$1, 0))</f>
        <v/>
      </c>
      <c r="C905">
        <f>INDEX(resultados!$A$2:$ZZ$1797, 899, MATCH($B$3, resultados!$A$1:$ZZ$1, 0))</f>
        <v/>
      </c>
    </row>
    <row r="906">
      <c r="A906">
        <f>INDEX(resultados!$A$2:$ZZ$1797, 900, MATCH($B$1, resultados!$A$1:$ZZ$1, 0))</f>
        <v/>
      </c>
      <c r="B906">
        <f>INDEX(resultados!$A$2:$ZZ$1797, 900, MATCH($B$2, resultados!$A$1:$ZZ$1, 0))</f>
        <v/>
      </c>
      <c r="C906">
        <f>INDEX(resultados!$A$2:$ZZ$1797, 900, MATCH($B$3, resultados!$A$1:$ZZ$1, 0))</f>
        <v/>
      </c>
    </row>
    <row r="907">
      <c r="A907">
        <f>INDEX(resultados!$A$2:$ZZ$1797, 901, MATCH($B$1, resultados!$A$1:$ZZ$1, 0))</f>
        <v/>
      </c>
      <c r="B907">
        <f>INDEX(resultados!$A$2:$ZZ$1797, 901, MATCH($B$2, resultados!$A$1:$ZZ$1, 0))</f>
        <v/>
      </c>
      <c r="C907">
        <f>INDEX(resultados!$A$2:$ZZ$1797, 901, MATCH($B$3, resultados!$A$1:$ZZ$1, 0))</f>
        <v/>
      </c>
    </row>
    <row r="908">
      <c r="A908">
        <f>INDEX(resultados!$A$2:$ZZ$1797, 902, MATCH($B$1, resultados!$A$1:$ZZ$1, 0))</f>
        <v/>
      </c>
      <c r="B908">
        <f>INDEX(resultados!$A$2:$ZZ$1797, 902, MATCH($B$2, resultados!$A$1:$ZZ$1, 0))</f>
        <v/>
      </c>
      <c r="C908">
        <f>INDEX(resultados!$A$2:$ZZ$1797, 902, MATCH($B$3, resultados!$A$1:$ZZ$1, 0))</f>
        <v/>
      </c>
    </row>
    <row r="909">
      <c r="A909">
        <f>INDEX(resultados!$A$2:$ZZ$1797, 903, MATCH($B$1, resultados!$A$1:$ZZ$1, 0))</f>
        <v/>
      </c>
      <c r="B909">
        <f>INDEX(resultados!$A$2:$ZZ$1797, 903, MATCH($B$2, resultados!$A$1:$ZZ$1, 0))</f>
        <v/>
      </c>
      <c r="C909">
        <f>INDEX(resultados!$A$2:$ZZ$1797, 903, MATCH($B$3, resultados!$A$1:$ZZ$1, 0))</f>
        <v/>
      </c>
    </row>
    <row r="910">
      <c r="A910">
        <f>INDEX(resultados!$A$2:$ZZ$1797, 904, MATCH($B$1, resultados!$A$1:$ZZ$1, 0))</f>
        <v/>
      </c>
      <c r="B910">
        <f>INDEX(resultados!$A$2:$ZZ$1797, 904, MATCH($B$2, resultados!$A$1:$ZZ$1, 0))</f>
        <v/>
      </c>
      <c r="C910">
        <f>INDEX(resultados!$A$2:$ZZ$1797, 904, MATCH($B$3, resultados!$A$1:$ZZ$1, 0))</f>
        <v/>
      </c>
    </row>
    <row r="911">
      <c r="A911">
        <f>INDEX(resultados!$A$2:$ZZ$1797, 905, MATCH($B$1, resultados!$A$1:$ZZ$1, 0))</f>
        <v/>
      </c>
      <c r="B911">
        <f>INDEX(resultados!$A$2:$ZZ$1797, 905, MATCH($B$2, resultados!$A$1:$ZZ$1, 0))</f>
        <v/>
      </c>
      <c r="C911">
        <f>INDEX(resultados!$A$2:$ZZ$1797, 905, MATCH($B$3, resultados!$A$1:$ZZ$1, 0))</f>
        <v/>
      </c>
    </row>
    <row r="912">
      <c r="A912">
        <f>INDEX(resultados!$A$2:$ZZ$1797, 906, MATCH($B$1, resultados!$A$1:$ZZ$1, 0))</f>
        <v/>
      </c>
      <c r="B912">
        <f>INDEX(resultados!$A$2:$ZZ$1797, 906, MATCH($B$2, resultados!$A$1:$ZZ$1, 0))</f>
        <v/>
      </c>
      <c r="C912">
        <f>INDEX(resultados!$A$2:$ZZ$1797, 906, MATCH($B$3, resultados!$A$1:$ZZ$1, 0))</f>
        <v/>
      </c>
    </row>
    <row r="913">
      <c r="A913">
        <f>INDEX(resultados!$A$2:$ZZ$1797, 907, MATCH($B$1, resultados!$A$1:$ZZ$1, 0))</f>
        <v/>
      </c>
      <c r="B913">
        <f>INDEX(resultados!$A$2:$ZZ$1797, 907, MATCH($B$2, resultados!$A$1:$ZZ$1, 0))</f>
        <v/>
      </c>
      <c r="C913">
        <f>INDEX(resultados!$A$2:$ZZ$1797, 907, MATCH($B$3, resultados!$A$1:$ZZ$1, 0))</f>
        <v/>
      </c>
    </row>
    <row r="914">
      <c r="A914">
        <f>INDEX(resultados!$A$2:$ZZ$1797, 908, MATCH($B$1, resultados!$A$1:$ZZ$1, 0))</f>
        <v/>
      </c>
      <c r="B914">
        <f>INDEX(resultados!$A$2:$ZZ$1797, 908, MATCH($B$2, resultados!$A$1:$ZZ$1, 0))</f>
        <v/>
      </c>
      <c r="C914">
        <f>INDEX(resultados!$A$2:$ZZ$1797, 908, MATCH($B$3, resultados!$A$1:$ZZ$1, 0))</f>
        <v/>
      </c>
    </row>
    <row r="915">
      <c r="A915">
        <f>INDEX(resultados!$A$2:$ZZ$1797, 909, MATCH($B$1, resultados!$A$1:$ZZ$1, 0))</f>
        <v/>
      </c>
      <c r="B915">
        <f>INDEX(resultados!$A$2:$ZZ$1797, 909, MATCH($B$2, resultados!$A$1:$ZZ$1, 0))</f>
        <v/>
      </c>
      <c r="C915">
        <f>INDEX(resultados!$A$2:$ZZ$1797, 909, MATCH($B$3, resultados!$A$1:$ZZ$1, 0))</f>
        <v/>
      </c>
    </row>
    <row r="916">
      <c r="A916">
        <f>INDEX(resultados!$A$2:$ZZ$1797, 910, MATCH($B$1, resultados!$A$1:$ZZ$1, 0))</f>
        <v/>
      </c>
      <c r="B916">
        <f>INDEX(resultados!$A$2:$ZZ$1797, 910, MATCH($B$2, resultados!$A$1:$ZZ$1, 0))</f>
        <v/>
      </c>
      <c r="C916">
        <f>INDEX(resultados!$A$2:$ZZ$1797, 910, MATCH($B$3, resultados!$A$1:$ZZ$1, 0))</f>
        <v/>
      </c>
    </row>
    <row r="917">
      <c r="A917">
        <f>INDEX(resultados!$A$2:$ZZ$1797, 911, MATCH($B$1, resultados!$A$1:$ZZ$1, 0))</f>
        <v/>
      </c>
      <c r="B917">
        <f>INDEX(resultados!$A$2:$ZZ$1797, 911, MATCH($B$2, resultados!$A$1:$ZZ$1, 0))</f>
        <v/>
      </c>
      <c r="C917">
        <f>INDEX(resultados!$A$2:$ZZ$1797, 911, MATCH($B$3, resultados!$A$1:$ZZ$1, 0))</f>
        <v/>
      </c>
    </row>
    <row r="918">
      <c r="A918">
        <f>INDEX(resultados!$A$2:$ZZ$1797, 912, MATCH($B$1, resultados!$A$1:$ZZ$1, 0))</f>
        <v/>
      </c>
      <c r="B918">
        <f>INDEX(resultados!$A$2:$ZZ$1797, 912, MATCH($B$2, resultados!$A$1:$ZZ$1, 0))</f>
        <v/>
      </c>
      <c r="C918">
        <f>INDEX(resultados!$A$2:$ZZ$1797, 912, MATCH($B$3, resultados!$A$1:$ZZ$1, 0))</f>
        <v/>
      </c>
    </row>
    <row r="919">
      <c r="A919">
        <f>INDEX(resultados!$A$2:$ZZ$1797, 913, MATCH($B$1, resultados!$A$1:$ZZ$1, 0))</f>
        <v/>
      </c>
      <c r="B919">
        <f>INDEX(resultados!$A$2:$ZZ$1797, 913, MATCH($B$2, resultados!$A$1:$ZZ$1, 0))</f>
        <v/>
      </c>
      <c r="C919">
        <f>INDEX(resultados!$A$2:$ZZ$1797, 913, MATCH($B$3, resultados!$A$1:$ZZ$1, 0))</f>
        <v/>
      </c>
    </row>
    <row r="920">
      <c r="A920">
        <f>INDEX(resultados!$A$2:$ZZ$1797, 914, MATCH($B$1, resultados!$A$1:$ZZ$1, 0))</f>
        <v/>
      </c>
      <c r="B920">
        <f>INDEX(resultados!$A$2:$ZZ$1797, 914, MATCH($B$2, resultados!$A$1:$ZZ$1, 0))</f>
        <v/>
      </c>
      <c r="C920">
        <f>INDEX(resultados!$A$2:$ZZ$1797, 914, MATCH($B$3, resultados!$A$1:$ZZ$1, 0))</f>
        <v/>
      </c>
    </row>
    <row r="921">
      <c r="A921">
        <f>INDEX(resultados!$A$2:$ZZ$1797, 915, MATCH($B$1, resultados!$A$1:$ZZ$1, 0))</f>
        <v/>
      </c>
      <c r="B921">
        <f>INDEX(resultados!$A$2:$ZZ$1797, 915, MATCH($B$2, resultados!$A$1:$ZZ$1, 0))</f>
        <v/>
      </c>
      <c r="C921">
        <f>INDEX(resultados!$A$2:$ZZ$1797, 915, MATCH($B$3, resultados!$A$1:$ZZ$1, 0))</f>
        <v/>
      </c>
    </row>
    <row r="922">
      <c r="A922">
        <f>INDEX(resultados!$A$2:$ZZ$1797, 916, MATCH($B$1, resultados!$A$1:$ZZ$1, 0))</f>
        <v/>
      </c>
      <c r="B922">
        <f>INDEX(resultados!$A$2:$ZZ$1797, 916, MATCH($B$2, resultados!$A$1:$ZZ$1, 0))</f>
        <v/>
      </c>
      <c r="C922">
        <f>INDEX(resultados!$A$2:$ZZ$1797, 916, MATCH($B$3, resultados!$A$1:$ZZ$1, 0))</f>
        <v/>
      </c>
    </row>
    <row r="923">
      <c r="A923">
        <f>INDEX(resultados!$A$2:$ZZ$1797, 917, MATCH($B$1, resultados!$A$1:$ZZ$1, 0))</f>
        <v/>
      </c>
      <c r="B923">
        <f>INDEX(resultados!$A$2:$ZZ$1797, 917, MATCH($B$2, resultados!$A$1:$ZZ$1, 0))</f>
        <v/>
      </c>
      <c r="C923">
        <f>INDEX(resultados!$A$2:$ZZ$1797, 917, MATCH($B$3, resultados!$A$1:$ZZ$1, 0))</f>
        <v/>
      </c>
    </row>
    <row r="924">
      <c r="A924">
        <f>INDEX(resultados!$A$2:$ZZ$1797, 918, MATCH($B$1, resultados!$A$1:$ZZ$1, 0))</f>
        <v/>
      </c>
      <c r="B924">
        <f>INDEX(resultados!$A$2:$ZZ$1797, 918, MATCH($B$2, resultados!$A$1:$ZZ$1, 0))</f>
        <v/>
      </c>
      <c r="C924">
        <f>INDEX(resultados!$A$2:$ZZ$1797, 918, MATCH($B$3, resultados!$A$1:$ZZ$1, 0))</f>
        <v/>
      </c>
    </row>
    <row r="925">
      <c r="A925">
        <f>INDEX(resultados!$A$2:$ZZ$1797, 919, MATCH($B$1, resultados!$A$1:$ZZ$1, 0))</f>
        <v/>
      </c>
      <c r="B925">
        <f>INDEX(resultados!$A$2:$ZZ$1797, 919, MATCH($B$2, resultados!$A$1:$ZZ$1, 0))</f>
        <v/>
      </c>
      <c r="C925">
        <f>INDEX(resultados!$A$2:$ZZ$1797, 919, MATCH($B$3, resultados!$A$1:$ZZ$1, 0))</f>
        <v/>
      </c>
    </row>
    <row r="926">
      <c r="A926">
        <f>INDEX(resultados!$A$2:$ZZ$1797, 920, MATCH($B$1, resultados!$A$1:$ZZ$1, 0))</f>
        <v/>
      </c>
      <c r="B926">
        <f>INDEX(resultados!$A$2:$ZZ$1797, 920, MATCH($B$2, resultados!$A$1:$ZZ$1, 0))</f>
        <v/>
      </c>
      <c r="C926">
        <f>INDEX(resultados!$A$2:$ZZ$1797, 920, MATCH($B$3, resultados!$A$1:$ZZ$1, 0))</f>
        <v/>
      </c>
    </row>
    <row r="927">
      <c r="A927">
        <f>INDEX(resultados!$A$2:$ZZ$1797, 921, MATCH($B$1, resultados!$A$1:$ZZ$1, 0))</f>
        <v/>
      </c>
      <c r="B927">
        <f>INDEX(resultados!$A$2:$ZZ$1797, 921, MATCH($B$2, resultados!$A$1:$ZZ$1, 0))</f>
        <v/>
      </c>
      <c r="C927">
        <f>INDEX(resultados!$A$2:$ZZ$1797, 921, MATCH($B$3, resultados!$A$1:$ZZ$1, 0))</f>
        <v/>
      </c>
    </row>
    <row r="928">
      <c r="A928">
        <f>INDEX(resultados!$A$2:$ZZ$1797, 922, MATCH($B$1, resultados!$A$1:$ZZ$1, 0))</f>
        <v/>
      </c>
      <c r="B928">
        <f>INDEX(resultados!$A$2:$ZZ$1797, 922, MATCH($B$2, resultados!$A$1:$ZZ$1, 0))</f>
        <v/>
      </c>
      <c r="C928">
        <f>INDEX(resultados!$A$2:$ZZ$1797, 922, MATCH($B$3, resultados!$A$1:$ZZ$1, 0))</f>
        <v/>
      </c>
    </row>
    <row r="929">
      <c r="A929">
        <f>INDEX(resultados!$A$2:$ZZ$1797, 923, MATCH($B$1, resultados!$A$1:$ZZ$1, 0))</f>
        <v/>
      </c>
      <c r="B929">
        <f>INDEX(resultados!$A$2:$ZZ$1797, 923, MATCH($B$2, resultados!$A$1:$ZZ$1, 0))</f>
        <v/>
      </c>
      <c r="C929">
        <f>INDEX(resultados!$A$2:$ZZ$1797, 923, MATCH($B$3, resultados!$A$1:$ZZ$1, 0))</f>
        <v/>
      </c>
    </row>
    <row r="930">
      <c r="A930">
        <f>INDEX(resultados!$A$2:$ZZ$1797, 924, MATCH($B$1, resultados!$A$1:$ZZ$1, 0))</f>
        <v/>
      </c>
      <c r="B930">
        <f>INDEX(resultados!$A$2:$ZZ$1797, 924, MATCH($B$2, resultados!$A$1:$ZZ$1, 0))</f>
        <v/>
      </c>
      <c r="C930">
        <f>INDEX(resultados!$A$2:$ZZ$1797, 924, MATCH($B$3, resultados!$A$1:$ZZ$1, 0))</f>
        <v/>
      </c>
    </row>
    <row r="931">
      <c r="A931">
        <f>INDEX(resultados!$A$2:$ZZ$1797, 925, MATCH($B$1, resultados!$A$1:$ZZ$1, 0))</f>
        <v/>
      </c>
      <c r="B931">
        <f>INDEX(resultados!$A$2:$ZZ$1797, 925, MATCH($B$2, resultados!$A$1:$ZZ$1, 0))</f>
        <v/>
      </c>
      <c r="C931">
        <f>INDEX(resultados!$A$2:$ZZ$1797, 925, MATCH($B$3, resultados!$A$1:$ZZ$1, 0))</f>
        <v/>
      </c>
    </row>
    <row r="932">
      <c r="A932">
        <f>INDEX(resultados!$A$2:$ZZ$1797, 926, MATCH($B$1, resultados!$A$1:$ZZ$1, 0))</f>
        <v/>
      </c>
      <c r="B932">
        <f>INDEX(resultados!$A$2:$ZZ$1797, 926, MATCH($B$2, resultados!$A$1:$ZZ$1, 0))</f>
        <v/>
      </c>
      <c r="C932">
        <f>INDEX(resultados!$A$2:$ZZ$1797, 926, MATCH($B$3, resultados!$A$1:$ZZ$1, 0))</f>
        <v/>
      </c>
    </row>
    <row r="933">
      <c r="A933">
        <f>INDEX(resultados!$A$2:$ZZ$1797, 927, MATCH($B$1, resultados!$A$1:$ZZ$1, 0))</f>
        <v/>
      </c>
      <c r="B933">
        <f>INDEX(resultados!$A$2:$ZZ$1797, 927, MATCH($B$2, resultados!$A$1:$ZZ$1, 0))</f>
        <v/>
      </c>
      <c r="C933">
        <f>INDEX(resultados!$A$2:$ZZ$1797, 927, MATCH($B$3, resultados!$A$1:$ZZ$1, 0))</f>
        <v/>
      </c>
    </row>
    <row r="934">
      <c r="A934">
        <f>INDEX(resultados!$A$2:$ZZ$1797, 928, MATCH($B$1, resultados!$A$1:$ZZ$1, 0))</f>
        <v/>
      </c>
      <c r="B934">
        <f>INDEX(resultados!$A$2:$ZZ$1797, 928, MATCH($B$2, resultados!$A$1:$ZZ$1, 0))</f>
        <v/>
      </c>
      <c r="C934">
        <f>INDEX(resultados!$A$2:$ZZ$1797, 928, MATCH($B$3, resultados!$A$1:$ZZ$1, 0))</f>
        <v/>
      </c>
    </row>
    <row r="935">
      <c r="A935">
        <f>INDEX(resultados!$A$2:$ZZ$1797, 929, MATCH($B$1, resultados!$A$1:$ZZ$1, 0))</f>
        <v/>
      </c>
      <c r="B935">
        <f>INDEX(resultados!$A$2:$ZZ$1797, 929, MATCH($B$2, resultados!$A$1:$ZZ$1, 0))</f>
        <v/>
      </c>
      <c r="C935">
        <f>INDEX(resultados!$A$2:$ZZ$1797, 929, MATCH($B$3, resultados!$A$1:$ZZ$1, 0))</f>
        <v/>
      </c>
    </row>
    <row r="936">
      <c r="A936">
        <f>INDEX(resultados!$A$2:$ZZ$1797, 930, MATCH($B$1, resultados!$A$1:$ZZ$1, 0))</f>
        <v/>
      </c>
      <c r="B936">
        <f>INDEX(resultados!$A$2:$ZZ$1797, 930, MATCH($B$2, resultados!$A$1:$ZZ$1, 0))</f>
        <v/>
      </c>
      <c r="C936">
        <f>INDEX(resultados!$A$2:$ZZ$1797, 930, MATCH($B$3, resultados!$A$1:$ZZ$1, 0))</f>
        <v/>
      </c>
    </row>
    <row r="937">
      <c r="A937">
        <f>INDEX(resultados!$A$2:$ZZ$1797, 931, MATCH($B$1, resultados!$A$1:$ZZ$1, 0))</f>
        <v/>
      </c>
      <c r="B937">
        <f>INDEX(resultados!$A$2:$ZZ$1797, 931, MATCH($B$2, resultados!$A$1:$ZZ$1, 0))</f>
        <v/>
      </c>
      <c r="C937">
        <f>INDEX(resultados!$A$2:$ZZ$1797, 931, MATCH($B$3, resultados!$A$1:$ZZ$1, 0))</f>
        <v/>
      </c>
    </row>
    <row r="938">
      <c r="A938">
        <f>INDEX(resultados!$A$2:$ZZ$1797, 932, MATCH($B$1, resultados!$A$1:$ZZ$1, 0))</f>
        <v/>
      </c>
      <c r="B938">
        <f>INDEX(resultados!$A$2:$ZZ$1797, 932, MATCH($B$2, resultados!$A$1:$ZZ$1, 0))</f>
        <v/>
      </c>
      <c r="C938">
        <f>INDEX(resultados!$A$2:$ZZ$1797, 932, MATCH($B$3, resultados!$A$1:$ZZ$1, 0))</f>
        <v/>
      </c>
    </row>
    <row r="939">
      <c r="A939">
        <f>INDEX(resultados!$A$2:$ZZ$1797, 933, MATCH($B$1, resultados!$A$1:$ZZ$1, 0))</f>
        <v/>
      </c>
      <c r="B939">
        <f>INDEX(resultados!$A$2:$ZZ$1797, 933, MATCH($B$2, resultados!$A$1:$ZZ$1, 0))</f>
        <v/>
      </c>
      <c r="C939">
        <f>INDEX(resultados!$A$2:$ZZ$1797, 933, MATCH($B$3, resultados!$A$1:$ZZ$1, 0))</f>
        <v/>
      </c>
    </row>
    <row r="940">
      <c r="A940">
        <f>INDEX(resultados!$A$2:$ZZ$1797, 934, MATCH($B$1, resultados!$A$1:$ZZ$1, 0))</f>
        <v/>
      </c>
      <c r="B940">
        <f>INDEX(resultados!$A$2:$ZZ$1797, 934, MATCH($B$2, resultados!$A$1:$ZZ$1, 0))</f>
        <v/>
      </c>
      <c r="C940">
        <f>INDEX(resultados!$A$2:$ZZ$1797, 934, MATCH($B$3, resultados!$A$1:$ZZ$1, 0))</f>
        <v/>
      </c>
    </row>
    <row r="941">
      <c r="A941">
        <f>INDEX(resultados!$A$2:$ZZ$1797, 935, MATCH($B$1, resultados!$A$1:$ZZ$1, 0))</f>
        <v/>
      </c>
      <c r="B941">
        <f>INDEX(resultados!$A$2:$ZZ$1797, 935, MATCH($B$2, resultados!$A$1:$ZZ$1, 0))</f>
        <v/>
      </c>
      <c r="C941">
        <f>INDEX(resultados!$A$2:$ZZ$1797, 935, MATCH($B$3, resultados!$A$1:$ZZ$1, 0))</f>
        <v/>
      </c>
    </row>
    <row r="942">
      <c r="A942">
        <f>INDEX(resultados!$A$2:$ZZ$1797, 936, MATCH($B$1, resultados!$A$1:$ZZ$1, 0))</f>
        <v/>
      </c>
      <c r="B942">
        <f>INDEX(resultados!$A$2:$ZZ$1797, 936, MATCH($B$2, resultados!$A$1:$ZZ$1, 0))</f>
        <v/>
      </c>
      <c r="C942">
        <f>INDEX(resultados!$A$2:$ZZ$1797, 936, MATCH($B$3, resultados!$A$1:$ZZ$1, 0))</f>
        <v/>
      </c>
    </row>
    <row r="943">
      <c r="A943">
        <f>INDEX(resultados!$A$2:$ZZ$1797, 937, MATCH($B$1, resultados!$A$1:$ZZ$1, 0))</f>
        <v/>
      </c>
      <c r="B943">
        <f>INDEX(resultados!$A$2:$ZZ$1797, 937, MATCH($B$2, resultados!$A$1:$ZZ$1, 0))</f>
        <v/>
      </c>
      <c r="C943">
        <f>INDEX(resultados!$A$2:$ZZ$1797, 937, MATCH($B$3, resultados!$A$1:$ZZ$1, 0))</f>
        <v/>
      </c>
    </row>
    <row r="944">
      <c r="A944">
        <f>INDEX(resultados!$A$2:$ZZ$1797, 938, MATCH($B$1, resultados!$A$1:$ZZ$1, 0))</f>
        <v/>
      </c>
      <c r="B944">
        <f>INDEX(resultados!$A$2:$ZZ$1797, 938, MATCH($B$2, resultados!$A$1:$ZZ$1, 0))</f>
        <v/>
      </c>
      <c r="C944">
        <f>INDEX(resultados!$A$2:$ZZ$1797, 938, MATCH($B$3, resultados!$A$1:$ZZ$1, 0))</f>
        <v/>
      </c>
    </row>
    <row r="945">
      <c r="A945">
        <f>INDEX(resultados!$A$2:$ZZ$1797, 939, MATCH($B$1, resultados!$A$1:$ZZ$1, 0))</f>
        <v/>
      </c>
      <c r="B945">
        <f>INDEX(resultados!$A$2:$ZZ$1797, 939, MATCH($B$2, resultados!$A$1:$ZZ$1, 0))</f>
        <v/>
      </c>
      <c r="C945">
        <f>INDEX(resultados!$A$2:$ZZ$1797, 939, MATCH($B$3, resultados!$A$1:$ZZ$1, 0))</f>
        <v/>
      </c>
    </row>
    <row r="946">
      <c r="A946">
        <f>INDEX(resultados!$A$2:$ZZ$1797, 940, MATCH($B$1, resultados!$A$1:$ZZ$1, 0))</f>
        <v/>
      </c>
      <c r="B946">
        <f>INDEX(resultados!$A$2:$ZZ$1797, 940, MATCH($B$2, resultados!$A$1:$ZZ$1, 0))</f>
        <v/>
      </c>
      <c r="C946">
        <f>INDEX(resultados!$A$2:$ZZ$1797, 940, MATCH($B$3, resultados!$A$1:$ZZ$1, 0))</f>
        <v/>
      </c>
    </row>
    <row r="947">
      <c r="A947">
        <f>INDEX(resultados!$A$2:$ZZ$1797, 941, MATCH($B$1, resultados!$A$1:$ZZ$1, 0))</f>
        <v/>
      </c>
      <c r="B947">
        <f>INDEX(resultados!$A$2:$ZZ$1797, 941, MATCH($B$2, resultados!$A$1:$ZZ$1, 0))</f>
        <v/>
      </c>
      <c r="C947">
        <f>INDEX(resultados!$A$2:$ZZ$1797, 941, MATCH($B$3, resultados!$A$1:$ZZ$1, 0))</f>
        <v/>
      </c>
    </row>
    <row r="948">
      <c r="A948">
        <f>INDEX(resultados!$A$2:$ZZ$1797, 942, MATCH($B$1, resultados!$A$1:$ZZ$1, 0))</f>
        <v/>
      </c>
      <c r="B948">
        <f>INDEX(resultados!$A$2:$ZZ$1797, 942, MATCH($B$2, resultados!$A$1:$ZZ$1, 0))</f>
        <v/>
      </c>
      <c r="C948">
        <f>INDEX(resultados!$A$2:$ZZ$1797, 942, MATCH($B$3, resultados!$A$1:$ZZ$1, 0))</f>
        <v/>
      </c>
    </row>
    <row r="949">
      <c r="A949">
        <f>INDEX(resultados!$A$2:$ZZ$1797, 943, MATCH($B$1, resultados!$A$1:$ZZ$1, 0))</f>
        <v/>
      </c>
      <c r="B949">
        <f>INDEX(resultados!$A$2:$ZZ$1797, 943, MATCH($B$2, resultados!$A$1:$ZZ$1, 0))</f>
        <v/>
      </c>
      <c r="C949">
        <f>INDEX(resultados!$A$2:$ZZ$1797, 943, MATCH($B$3, resultados!$A$1:$ZZ$1, 0))</f>
        <v/>
      </c>
    </row>
    <row r="950">
      <c r="A950">
        <f>INDEX(resultados!$A$2:$ZZ$1797, 944, MATCH($B$1, resultados!$A$1:$ZZ$1, 0))</f>
        <v/>
      </c>
      <c r="B950">
        <f>INDEX(resultados!$A$2:$ZZ$1797, 944, MATCH($B$2, resultados!$A$1:$ZZ$1, 0))</f>
        <v/>
      </c>
      <c r="C950">
        <f>INDEX(resultados!$A$2:$ZZ$1797, 944, MATCH($B$3, resultados!$A$1:$ZZ$1, 0))</f>
        <v/>
      </c>
    </row>
    <row r="951">
      <c r="A951">
        <f>INDEX(resultados!$A$2:$ZZ$1797, 945, MATCH($B$1, resultados!$A$1:$ZZ$1, 0))</f>
        <v/>
      </c>
      <c r="B951">
        <f>INDEX(resultados!$A$2:$ZZ$1797, 945, MATCH($B$2, resultados!$A$1:$ZZ$1, 0))</f>
        <v/>
      </c>
      <c r="C951">
        <f>INDEX(resultados!$A$2:$ZZ$1797, 945, MATCH($B$3, resultados!$A$1:$ZZ$1, 0))</f>
        <v/>
      </c>
    </row>
    <row r="952">
      <c r="A952">
        <f>INDEX(resultados!$A$2:$ZZ$1797, 946, MATCH($B$1, resultados!$A$1:$ZZ$1, 0))</f>
        <v/>
      </c>
      <c r="B952">
        <f>INDEX(resultados!$A$2:$ZZ$1797, 946, MATCH($B$2, resultados!$A$1:$ZZ$1, 0))</f>
        <v/>
      </c>
      <c r="C952">
        <f>INDEX(resultados!$A$2:$ZZ$1797, 946, MATCH($B$3, resultados!$A$1:$ZZ$1, 0))</f>
        <v/>
      </c>
    </row>
    <row r="953">
      <c r="A953">
        <f>INDEX(resultados!$A$2:$ZZ$1797, 947, MATCH($B$1, resultados!$A$1:$ZZ$1, 0))</f>
        <v/>
      </c>
      <c r="B953">
        <f>INDEX(resultados!$A$2:$ZZ$1797, 947, MATCH($B$2, resultados!$A$1:$ZZ$1, 0))</f>
        <v/>
      </c>
      <c r="C953">
        <f>INDEX(resultados!$A$2:$ZZ$1797, 947, MATCH($B$3, resultados!$A$1:$ZZ$1, 0))</f>
        <v/>
      </c>
    </row>
    <row r="954">
      <c r="A954">
        <f>INDEX(resultados!$A$2:$ZZ$1797, 948, MATCH($B$1, resultados!$A$1:$ZZ$1, 0))</f>
        <v/>
      </c>
      <c r="B954">
        <f>INDEX(resultados!$A$2:$ZZ$1797, 948, MATCH($B$2, resultados!$A$1:$ZZ$1, 0))</f>
        <v/>
      </c>
      <c r="C954">
        <f>INDEX(resultados!$A$2:$ZZ$1797, 948, MATCH($B$3, resultados!$A$1:$ZZ$1, 0))</f>
        <v/>
      </c>
    </row>
    <row r="955">
      <c r="A955">
        <f>INDEX(resultados!$A$2:$ZZ$1797, 949, MATCH($B$1, resultados!$A$1:$ZZ$1, 0))</f>
        <v/>
      </c>
      <c r="B955">
        <f>INDEX(resultados!$A$2:$ZZ$1797, 949, MATCH($B$2, resultados!$A$1:$ZZ$1, 0))</f>
        <v/>
      </c>
      <c r="C955">
        <f>INDEX(resultados!$A$2:$ZZ$1797, 949, MATCH($B$3, resultados!$A$1:$ZZ$1, 0))</f>
        <v/>
      </c>
    </row>
    <row r="956">
      <c r="A956">
        <f>INDEX(resultados!$A$2:$ZZ$1797, 950, MATCH($B$1, resultados!$A$1:$ZZ$1, 0))</f>
        <v/>
      </c>
      <c r="B956">
        <f>INDEX(resultados!$A$2:$ZZ$1797, 950, MATCH($B$2, resultados!$A$1:$ZZ$1, 0))</f>
        <v/>
      </c>
      <c r="C956">
        <f>INDEX(resultados!$A$2:$ZZ$1797, 950, MATCH($B$3, resultados!$A$1:$ZZ$1, 0))</f>
        <v/>
      </c>
    </row>
    <row r="957">
      <c r="A957">
        <f>INDEX(resultados!$A$2:$ZZ$1797, 951, MATCH($B$1, resultados!$A$1:$ZZ$1, 0))</f>
        <v/>
      </c>
      <c r="B957">
        <f>INDEX(resultados!$A$2:$ZZ$1797, 951, MATCH($B$2, resultados!$A$1:$ZZ$1, 0))</f>
        <v/>
      </c>
      <c r="C957">
        <f>INDEX(resultados!$A$2:$ZZ$1797, 951, MATCH($B$3, resultados!$A$1:$ZZ$1, 0))</f>
        <v/>
      </c>
    </row>
    <row r="958">
      <c r="A958">
        <f>INDEX(resultados!$A$2:$ZZ$1797, 952, MATCH($B$1, resultados!$A$1:$ZZ$1, 0))</f>
        <v/>
      </c>
      <c r="B958">
        <f>INDEX(resultados!$A$2:$ZZ$1797, 952, MATCH($B$2, resultados!$A$1:$ZZ$1, 0))</f>
        <v/>
      </c>
      <c r="C958">
        <f>INDEX(resultados!$A$2:$ZZ$1797, 952, MATCH($B$3, resultados!$A$1:$ZZ$1, 0))</f>
        <v/>
      </c>
    </row>
    <row r="959">
      <c r="A959">
        <f>INDEX(resultados!$A$2:$ZZ$1797, 953, MATCH($B$1, resultados!$A$1:$ZZ$1, 0))</f>
        <v/>
      </c>
      <c r="B959">
        <f>INDEX(resultados!$A$2:$ZZ$1797, 953, MATCH($B$2, resultados!$A$1:$ZZ$1, 0))</f>
        <v/>
      </c>
      <c r="C959">
        <f>INDEX(resultados!$A$2:$ZZ$1797, 953, MATCH($B$3, resultados!$A$1:$ZZ$1, 0))</f>
        <v/>
      </c>
    </row>
    <row r="960">
      <c r="A960">
        <f>INDEX(resultados!$A$2:$ZZ$1797, 954, MATCH($B$1, resultados!$A$1:$ZZ$1, 0))</f>
        <v/>
      </c>
      <c r="B960">
        <f>INDEX(resultados!$A$2:$ZZ$1797, 954, MATCH($B$2, resultados!$A$1:$ZZ$1, 0))</f>
        <v/>
      </c>
      <c r="C960">
        <f>INDEX(resultados!$A$2:$ZZ$1797, 954, MATCH($B$3, resultados!$A$1:$ZZ$1, 0))</f>
        <v/>
      </c>
    </row>
    <row r="961">
      <c r="A961">
        <f>INDEX(resultados!$A$2:$ZZ$1797, 955, MATCH($B$1, resultados!$A$1:$ZZ$1, 0))</f>
        <v/>
      </c>
      <c r="B961">
        <f>INDEX(resultados!$A$2:$ZZ$1797, 955, MATCH($B$2, resultados!$A$1:$ZZ$1, 0))</f>
        <v/>
      </c>
      <c r="C961">
        <f>INDEX(resultados!$A$2:$ZZ$1797, 955, MATCH($B$3, resultados!$A$1:$ZZ$1, 0))</f>
        <v/>
      </c>
    </row>
    <row r="962">
      <c r="A962">
        <f>INDEX(resultados!$A$2:$ZZ$1797, 956, MATCH($B$1, resultados!$A$1:$ZZ$1, 0))</f>
        <v/>
      </c>
      <c r="B962">
        <f>INDEX(resultados!$A$2:$ZZ$1797, 956, MATCH($B$2, resultados!$A$1:$ZZ$1, 0))</f>
        <v/>
      </c>
      <c r="C962">
        <f>INDEX(resultados!$A$2:$ZZ$1797, 956, MATCH($B$3, resultados!$A$1:$ZZ$1, 0))</f>
        <v/>
      </c>
    </row>
    <row r="963">
      <c r="A963">
        <f>INDEX(resultados!$A$2:$ZZ$1797, 957, MATCH($B$1, resultados!$A$1:$ZZ$1, 0))</f>
        <v/>
      </c>
      <c r="B963">
        <f>INDEX(resultados!$A$2:$ZZ$1797, 957, MATCH($B$2, resultados!$A$1:$ZZ$1, 0))</f>
        <v/>
      </c>
      <c r="C963">
        <f>INDEX(resultados!$A$2:$ZZ$1797, 957, MATCH($B$3, resultados!$A$1:$ZZ$1, 0))</f>
        <v/>
      </c>
    </row>
    <row r="964">
      <c r="A964">
        <f>INDEX(resultados!$A$2:$ZZ$1797, 958, MATCH($B$1, resultados!$A$1:$ZZ$1, 0))</f>
        <v/>
      </c>
      <c r="B964">
        <f>INDEX(resultados!$A$2:$ZZ$1797, 958, MATCH($B$2, resultados!$A$1:$ZZ$1, 0))</f>
        <v/>
      </c>
      <c r="C964">
        <f>INDEX(resultados!$A$2:$ZZ$1797, 958, MATCH($B$3, resultados!$A$1:$ZZ$1, 0))</f>
        <v/>
      </c>
    </row>
    <row r="965">
      <c r="A965">
        <f>INDEX(resultados!$A$2:$ZZ$1797, 959, MATCH($B$1, resultados!$A$1:$ZZ$1, 0))</f>
        <v/>
      </c>
      <c r="B965">
        <f>INDEX(resultados!$A$2:$ZZ$1797, 959, MATCH($B$2, resultados!$A$1:$ZZ$1, 0))</f>
        <v/>
      </c>
      <c r="C965">
        <f>INDEX(resultados!$A$2:$ZZ$1797, 959, MATCH($B$3, resultados!$A$1:$ZZ$1, 0))</f>
        <v/>
      </c>
    </row>
    <row r="966">
      <c r="A966">
        <f>INDEX(resultados!$A$2:$ZZ$1797, 960, MATCH($B$1, resultados!$A$1:$ZZ$1, 0))</f>
        <v/>
      </c>
      <c r="B966">
        <f>INDEX(resultados!$A$2:$ZZ$1797, 960, MATCH($B$2, resultados!$A$1:$ZZ$1, 0))</f>
        <v/>
      </c>
      <c r="C966">
        <f>INDEX(resultados!$A$2:$ZZ$1797, 960, MATCH($B$3, resultados!$A$1:$ZZ$1, 0))</f>
        <v/>
      </c>
    </row>
    <row r="967">
      <c r="A967">
        <f>INDEX(resultados!$A$2:$ZZ$1797, 961, MATCH($B$1, resultados!$A$1:$ZZ$1, 0))</f>
        <v/>
      </c>
      <c r="B967">
        <f>INDEX(resultados!$A$2:$ZZ$1797, 961, MATCH($B$2, resultados!$A$1:$ZZ$1, 0))</f>
        <v/>
      </c>
      <c r="C967">
        <f>INDEX(resultados!$A$2:$ZZ$1797, 961, MATCH($B$3, resultados!$A$1:$ZZ$1, 0))</f>
        <v/>
      </c>
    </row>
    <row r="968">
      <c r="A968">
        <f>INDEX(resultados!$A$2:$ZZ$1797, 962, MATCH($B$1, resultados!$A$1:$ZZ$1, 0))</f>
        <v/>
      </c>
      <c r="B968">
        <f>INDEX(resultados!$A$2:$ZZ$1797, 962, MATCH($B$2, resultados!$A$1:$ZZ$1, 0))</f>
        <v/>
      </c>
      <c r="C968">
        <f>INDEX(resultados!$A$2:$ZZ$1797, 962, MATCH($B$3, resultados!$A$1:$ZZ$1, 0))</f>
        <v/>
      </c>
    </row>
    <row r="969">
      <c r="A969">
        <f>INDEX(resultados!$A$2:$ZZ$1797, 963, MATCH($B$1, resultados!$A$1:$ZZ$1, 0))</f>
        <v/>
      </c>
      <c r="B969">
        <f>INDEX(resultados!$A$2:$ZZ$1797, 963, MATCH($B$2, resultados!$A$1:$ZZ$1, 0))</f>
        <v/>
      </c>
      <c r="C969">
        <f>INDEX(resultados!$A$2:$ZZ$1797, 963, MATCH($B$3, resultados!$A$1:$ZZ$1, 0))</f>
        <v/>
      </c>
    </row>
    <row r="970">
      <c r="A970">
        <f>INDEX(resultados!$A$2:$ZZ$1797, 964, MATCH($B$1, resultados!$A$1:$ZZ$1, 0))</f>
        <v/>
      </c>
      <c r="B970">
        <f>INDEX(resultados!$A$2:$ZZ$1797, 964, MATCH($B$2, resultados!$A$1:$ZZ$1, 0))</f>
        <v/>
      </c>
      <c r="C970">
        <f>INDEX(resultados!$A$2:$ZZ$1797, 964, MATCH($B$3, resultados!$A$1:$ZZ$1, 0))</f>
        <v/>
      </c>
    </row>
    <row r="971">
      <c r="A971">
        <f>INDEX(resultados!$A$2:$ZZ$1797, 965, MATCH($B$1, resultados!$A$1:$ZZ$1, 0))</f>
        <v/>
      </c>
      <c r="B971">
        <f>INDEX(resultados!$A$2:$ZZ$1797, 965, MATCH($B$2, resultados!$A$1:$ZZ$1, 0))</f>
        <v/>
      </c>
      <c r="C971">
        <f>INDEX(resultados!$A$2:$ZZ$1797, 965, MATCH($B$3, resultados!$A$1:$ZZ$1, 0))</f>
        <v/>
      </c>
    </row>
    <row r="972">
      <c r="A972">
        <f>INDEX(resultados!$A$2:$ZZ$1797, 966, MATCH($B$1, resultados!$A$1:$ZZ$1, 0))</f>
        <v/>
      </c>
      <c r="B972">
        <f>INDEX(resultados!$A$2:$ZZ$1797, 966, MATCH($B$2, resultados!$A$1:$ZZ$1, 0))</f>
        <v/>
      </c>
      <c r="C972">
        <f>INDEX(resultados!$A$2:$ZZ$1797, 966, MATCH($B$3, resultados!$A$1:$ZZ$1, 0))</f>
        <v/>
      </c>
    </row>
    <row r="973">
      <c r="A973">
        <f>INDEX(resultados!$A$2:$ZZ$1797, 967, MATCH($B$1, resultados!$A$1:$ZZ$1, 0))</f>
        <v/>
      </c>
      <c r="B973">
        <f>INDEX(resultados!$A$2:$ZZ$1797, 967, MATCH($B$2, resultados!$A$1:$ZZ$1, 0))</f>
        <v/>
      </c>
      <c r="C973">
        <f>INDEX(resultados!$A$2:$ZZ$1797, 967, MATCH($B$3, resultados!$A$1:$ZZ$1, 0))</f>
        <v/>
      </c>
    </row>
    <row r="974">
      <c r="A974">
        <f>INDEX(resultados!$A$2:$ZZ$1797, 968, MATCH($B$1, resultados!$A$1:$ZZ$1, 0))</f>
        <v/>
      </c>
      <c r="B974">
        <f>INDEX(resultados!$A$2:$ZZ$1797, 968, MATCH($B$2, resultados!$A$1:$ZZ$1, 0))</f>
        <v/>
      </c>
      <c r="C974">
        <f>INDEX(resultados!$A$2:$ZZ$1797, 968, MATCH($B$3, resultados!$A$1:$ZZ$1, 0))</f>
        <v/>
      </c>
    </row>
    <row r="975">
      <c r="A975">
        <f>INDEX(resultados!$A$2:$ZZ$1797, 969, MATCH($B$1, resultados!$A$1:$ZZ$1, 0))</f>
        <v/>
      </c>
      <c r="B975">
        <f>INDEX(resultados!$A$2:$ZZ$1797, 969, MATCH($B$2, resultados!$A$1:$ZZ$1, 0))</f>
        <v/>
      </c>
      <c r="C975">
        <f>INDEX(resultados!$A$2:$ZZ$1797, 969, MATCH($B$3, resultados!$A$1:$ZZ$1, 0))</f>
        <v/>
      </c>
    </row>
    <row r="976">
      <c r="A976">
        <f>INDEX(resultados!$A$2:$ZZ$1797, 970, MATCH($B$1, resultados!$A$1:$ZZ$1, 0))</f>
        <v/>
      </c>
      <c r="B976">
        <f>INDEX(resultados!$A$2:$ZZ$1797, 970, MATCH($B$2, resultados!$A$1:$ZZ$1, 0))</f>
        <v/>
      </c>
      <c r="C976">
        <f>INDEX(resultados!$A$2:$ZZ$1797, 970, MATCH($B$3, resultados!$A$1:$ZZ$1, 0))</f>
        <v/>
      </c>
    </row>
    <row r="977">
      <c r="A977">
        <f>INDEX(resultados!$A$2:$ZZ$1797, 971, MATCH($B$1, resultados!$A$1:$ZZ$1, 0))</f>
        <v/>
      </c>
      <c r="B977">
        <f>INDEX(resultados!$A$2:$ZZ$1797, 971, MATCH($B$2, resultados!$A$1:$ZZ$1, 0))</f>
        <v/>
      </c>
      <c r="C977">
        <f>INDEX(resultados!$A$2:$ZZ$1797, 971, MATCH($B$3, resultados!$A$1:$ZZ$1, 0))</f>
        <v/>
      </c>
    </row>
    <row r="978">
      <c r="A978">
        <f>INDEX(resultados!$A$2:$ZZ$1797, 972, MATCH($B$1, resultados!$A$1:$ZZ$1, 0))</f>
        <v/>
      </c>
      <c r="B978">
        <f>INDEX(resultados!$A$2:$ZZ$1797, 972, MATCH($B$2, resultados!$A$1:$ZZ$1, 0))</f>
        <v/>
      </c>
      <c r="C978">
        <f>INDEX(resultados!$A$2:$ZZ$1797, 972, MATCH($B$3, resultados!$A$1:$ZZ$1, 0))</f>
        <v/>
      </c>
    </row>
    <row r="979">
      <c r="A979">
        <f>INDEX(resultados!$A$2:$ZZ$1797, 973, MATCH($B$1, resultados!$A$1:$ZZ$1, 0))</f>
        <v/>
      </c>
      <c r="B979">
        <f>INDEX(resultados!$A$2:$ZZ$1797, 973, MATCH($B$2, resultados!$A$1:$ZZ$1, 0))</f>
        <v/>
      </c>
      <c r="C979">
        <f>INDEX(resultados!$A$2:$ZZ$1797, 973, MATCH($B$3, resultados!$A$1:$ZZ$1, 0))</f>
        <v/>
      </c>
    </row>
    <row r="980">
      <c r="A980">
        <f>INDEX(resultados!$A$2:$ZZ$1797, 974, MATCH($B$1, resultados!$A$1:$ZZ$1, 0))</f>
        <v/>
      </c>
      <c r="B980">
        <f>INDEX(resultados!$A$2:$ZZ$1797, 974, MATCH($B$2, resultados!$A$1:$ZZ$1, 0))</f>
        <v/>
      </c>
      <c r="C980">
        <f>INDEX(resultados!$A$2:$ZZ$1797, 974, MATCH($B$3, resultados!$A$1:$ZZ$1, 0))</f>
        <v/>
      </c>
    </row>
    <row r="981">
      <c r="A981">
        <f>INDEX(resultados!$A$2:$ZZ$1797, 975, MATCH($B$1, resultados!$A$1:$ZZ$1, 0))</f>
        <v/>
      </c>
      <c r="B981">
        <f>INDEX(resultados!$A$2:$ZZ$1797, 975, MATCH($B$2, resultados!$A$1:$ZZ$1, 0))</f>
        <v/>
      </c>
      <c r="C981">
        <f>INDEX(resultados!$A$2:$ZZ$1797, 975, MATCH($B$3, resultados!$A$1:$ZZ$1, 0))</f>
        <v/>
      </c>
    </row>
    <row r="982">
      <c r="A982">
        <f>INDEX(resultados!$A$2:$ZZ$1797, 976, MATCH($B$1, resultados!$A$1:$ZZ$1, 0))</f>
        <v/>
      </c>
      <c r="B982">
        <f>INDEX(resultados!$A$2:$ZZ$1797, 976, MATCH($B$2, resultados!$A$1:$ZZ$1, 0))</f>
        <v/>
      </c>
      <c r="C982">
        <f>INDEX(resultados!$A$2:$ZZ$1797, 976, MATCH($B$3, resultados!$A$1:$ZZ$1, 0))</f>
        <v/>
      </c>
    </row>
    <row r="983">
      <c r="A983">
        <f>INDEX(resultados!$A$2:$ZZ$1797, 977, MATCH($B$1, resultados!$A$1:$ZZ$1, 0))</f>
        <v/>
      </c>
      <c r="B983">
        <f>INDEX(resultados!$A$2:$ZZ$1797, 977, MATCH($B$2, resultados!$A$1:$ZZ$1, 0))</f>
        <v/>
      </c>
      <c r="C983">
        <f>INDEX(resultados!$A$2:$ZZ$1797, 977, MATCH($B$3, resultados!$A$1:$ZZ$1, 0))</f>
        <v/>
      </c>
    </row>
    <row r="984">
      <c r="A984">
        <f>INDEX(resultados!$A$2:$ZZ$1797, 978, MATCH($B$1, resultados!$A$1:$ZZ$1, 0))</f>
        <v/>
      </c>
      <c r="B984">
        <f>INDEX(resultados!$A$2:$ZZ$1797, 978, MATCH($B$2, resultados!$A$1:$ZZ$1, 0))</f>
        <v/>
      </c>
      <c r="C984">
        <f>INDEX(resultados!$A$2:$ZZ$1797, 978, MATCH($B$3, resultados!$A$1:$ZZ$1, 0))</f>
        <v/>
      </c>
    </row>
    <row r="985">
      <c r="A985">
        <f>INDEX(resultados!$A$2:$ZZ$1797, 979, MATCH($B$1, resultados!$A$1:$ZZ$1, 0))</f>
        <v/>
      </c>
      <c r="B985">
        <f>INDEX(resultados!$A$2:$ZZ$1797, 979, MATCH($B$2, resultados!$A$1:$ZZ$1, 0))</f>
        <v/>
      </c>
      <c r="C985">
        <f>INDEX(resultados!$A$2:$ZZ$1797, 979, MATCH($B$3, resultados!$A$1:$ZZ$1, 0))</f>
        <v/>
      </c>
    </row>
    <row r="986">
      <c r="A986">
        <f>INDEX(resultados!$A$2:$ZZ$1797, 980, MATCH($B$1, resultados!$A$1:$ZZ$1, 0))</f>
        <v/>
      </c>
      <c r="B986">
        <f>INDEX(resultados!$A$2:$ZZ$1797, 980, MATCH($B$2, resultados!$A$1:$ZZ$1, 0))</f>
        <v/>
      </c>
      <c r="C986">
        <f>INDEX(resultados!$A$2:$ZZ$1797, 980, MATCH($B$3, resultados!$A$1:$ZZ$1, 0))</f>
        <v/>
      </c>
    </row>
    <row r="987">
      <c r="A987">
        <f>INDEX(resultados!$A$2:$ZZ$1797, 981, MATCH($B$1, resultados!$A$1:$ZZ$1, 0))</f>
        <v/>
      </c>
      <c r="B987">
        <f>INDEX(resultados!$A$2:$ZZ$1797, 981, MATCH($B$2, resultados!$A$1:$ZZ$1, 0))</f>
        <v/>
      </c>
      <c r="C987">
        <f>INDEX(resultados!$A$2:$ZZ$1797, 981, MATCH($B$3, resultados!$A$1:$ZZ$1, 0))</f>
        <v/>
      </c>
    </row>
    <row r="988">
      <c r="A988">
        <f>INDEX(resultados!$A$2:$ZZ$1797, 982, MATCH($B$1, resultados!$A$1:$ZZ$1, 0))</f>
        <v/>
      </c>
      <c r="B988">
        <f>INDEX(resultados!$A$2:$ZZ$1797, 982, MATCH($B$2, resultados!$A$1:$ZZ$1, 0))</f>
        <v/>
      </c>
      <c r="C988">
        <f>INDEX(resultados!$A$2:$ZZ$1797, 982, MATCH($B$3, resultados!$A$1:$ZZ$1, 0))</f>
        <v/>
      </c>
    </row>
    <row r="989">
      <c r="A989">
        <f>INDEX(resultados!$A$2:$ZZ$1797, 983, MATCH($B$1, resultados!$A$1:$ZZ$1, 0))</f>
        <v/>
      </c>
      <c r="B989">
        <f>INDEX(resultados!$A$2:$ZZ$1797, 983, MATCH($B$2, resultados!$A$1:$ZZ$1, 0))</f>
        <v/>
      </c>
      <c r="C989">
        <f>INDEX(resultados!$A$2:$ZZ$1797, 983, MATCH($B$3, resultados!$A$1:$ZZ$1, 0))</f>
        <v/>
      </c>
    </row>
    <row r="990">
      <c r="A990">
        <f>INDEX(resultados!$A$2:$ZZ$1797, 984, MATCH($B$1, resultados!$A$1:$ZZ$1, 0))</f>
        <v/>
      </c>
      <c r="B990">
        <f>INDEX(resultados!$A$2:$ZZ$1797, 984, MATCH($B$2, resultados!$A$1:$ZZ$1, 0))</f>
        <v/>
      </c>
      <c r="C990">
        <f>INDEX(resultados!$A$2:$ZZ$1797, 984, MATCH($B$3, resultados!$A$1:$ZZ$1, 0))</f>
        <v/>
      </c>
    </row>
    <row r="991">
      <c r="A991">
        <f>INDEX(resultados!$A$2:$ZZ$1797, 985, MATCH($B$1, resultados!$A$1:$ZZ$1, 0))</f>
        <v/>
      </c>
      <c r="B991">
        <f>INDEX(resultados!$A$2:$ZZ$1797, 985, MATCH($B$2, resultados!$A$1:$ZZ$1, 0))</f>
        <v/>
      </c>
      <c r="C991">
        <f>INDEX(resultados!$A$2:$ZZ$1797, 985, MATCH($B$3, resultados!$A$1:$ZZ$1, 0))</f>
        <v/>
      </c>
    </row>
    <row r="992">
      <c r="A992">
        <f>INDEX(resultados!$A$2:$ZZ$1797, 986, MATCH($B$1, resultados!$A$1:$ZZ$1, 0))</f>
        <v/>
      </c>
      <c r="B992">
        <f>INDEX(resultados!$A$2:$ZZ$1797, 986, MATCH($B$2, resultados!$A$1:$ZZ$1, 0))</f>
        <v/>
      </c>
      <c r="C992">
        <f>INDEX(resultados!$A$2:$ZZ$1797, 986, MATCH($B$3, resultados!$A$1:$ZZ$1, 0))</f>
        <v/>
      </c>
    </row>
    <row r="993">
      <c r="A993">
        <f>INDEX(resultados!$A$2:$ZZ$1797, 987, MATCH($B$1, resultados!$A$1:$ZZ$1, 0))</f>
        <v/>
      </c>
      <c r="B993">
        <f>INDEX(resultados!$A$2:$ZZ$1797, 987, MATCH($B$2, resultados!$A$1:$ZZ$1, 0))</f>
        <v/>
      </c>
      <c r="C993">
        <f>INDEX(resultados!$A$2:$ZZ$1797, 987, MATCH($B$3, resultados!$A$1:$ZZ$1, 0))</f>
        <v/>
      </c>
    </row>
    <row r="994">
      <c r="A994">
        <f>INDEX(resultados!$A$2:$ZZ$1797, 988, MATCH($B$1, resultados!$A$1:$ZZ$1, 0))</f>
        <v/>
      </c>
      <c r="B994">
        <f>INDEX(resultados!$A$2:$ZZ$1797, 988, MATCH($B$2, resultados!$A$1:$ZZ$1, 0))</f>
        <v/>
      </c>
      <c r="C994">
        <f>INDEX(resultados!$A$2:$ZZ$1797, 988, MATCH($B$3, resultados!$A$1:$ZZ$1, 0))</f>
        <v/>
      </c>
    </row>
    <row r="995">
      <c r="A995">
        <f>INDEX(resultados!$A$2:$ZZ$1797, 989, MATCH($B$1, resultados!$A$1:$ZZ$1, 0))</f>
        <v/>
      </c>
      <c r="B995">
        <f>INDEX(resultados!$A$2:$ZZ$1797, 989, MATCH($B$2, resultados!$A$1:$ZZ$1, 0))</f>
        <v/>
      </c>
      <c r="C995">
        <f>INDEX(resultados!$A$2:$ZZ$1797, 989, MATCH($B$3, resultados!$A$1:$ZZ$1, 0))</f>
        <v/>
      </c>
    </row>
    <row r="996">
      <c r="A996">
        <f>INDEX(resultados!$A$2:$ZZ$1797, 990, MATCH($B$1, resultados!$A$1:$ZZ$1, 0))</f>
        <v/>
      </c>
      <c r="B996">
        <f>INDEX(resultados!$A$2:$ZZ$1797, 990, MATCH($B$2, resultados!$A$1:$ZZ$1, 0))</f>
        <v/>
      </c>
      <c r="C996">
        <f>INDEX(resultados!$A$2:$ZZ$1797, 990, MATCH($B$3, resultados!$A$1:$ZZ$1, 0))</f>
        <v/>
      </c>
    </row>
    <row r="997">
      <c r="A997">
        <f>INDEX(resultados!$A$2:$ZZ$1797, 991, MATCH($B$1, resultados!$A$1:$ZZ$1, 0))</f>
        <v/>
      </c>
      <c r="B997">
        <f>INDEX(resultados!$A$2:$ZZ$1797, 991, MATCH($B$2, resultados!$A$1:$ZZ$1, 0))</f>
        <v/>
      </c>
      <c r="C997">
        <f>INDEX(resultados!$A$2:$ZZ$1797, 991, MATCH($B$3, resultados!$A$1:$ZZ$1, 0))</f>
        <v/>
      </c>
    </row>
    <row r="998">
      <c r="A998">
        <f>INDEX(resultados!$A$2:$ZZ$1797, 992, MATCH($B$1, resultados!$A$1:$ZZ$1, 0))</f>
        <v/>
      </c>
      <c r="B998">
        <f>INDEX(resultados!$A$2:$ZZ$1797, 992, MATCH($B$2, resultados!$A$1:$ZZ$1, 0))</f>
        <v/>
      </c>
      <c r="C998">
        <f>INDEX(resultados!$A$2:$ZZ$1797, 992, MATCH($B$3, resultados!$A$1:$ZZ$1, 0))</f>
        <v/>
      </c>
    </row>
    <row r="999">
      <c r="A999">
        <f>INDEX(resultados!$A$2:$ZZ$1797, 993, MATCH($B$1, resultados!$A$1:$ZZ$1, 0))</f>
        <v/>
      </c>
      <c r="B999">
        <f>INDEX(resultados!$A$2:$ZZ$1797, 993, MATCH($B$2, resultados!$A$1:$ZZ$1, 0))</f>
        <v/>
      </c>
      <c r="C999">
        <f>INDEX(resultados!$A$2:$ZZ$1797, 993, MATCH($B$3, resultados!$A$1:$ZZ$1, 0))</f>
        <v/>
      </c>
    </row>
    <row r="1000">
      <c r="A1000">
        <f>INDEX(resultados!$A$2:$ZZ$1797, 994, MATCH($B$1, resultados!$A$1:$ZZ$1, 0))</f>
        <v/>
      </c>
      <c r="B1000">
        <f>INDEX(resultados!$A$2:$ZZ$1797, 994, MATCH($B$2, resultados!$A$1:$ZZ$1, 0))</f>
        <v/>
      </c>
      <c r="C1000">
        <f>INDEX(resultados!$A$2:$ZZ$1797, 994, MATCH($B$3, resultados!$A$1:$ZZ$1, 0))</f>
        <v/>
      </c>
    </row>
    <row r="1001">
      <c r="A1001">
        <f>INDEX(resultados!$A$2:$ZZ$1797, 995, MATCH($B$1, resultados!$A$1:$ZZ$1, 0))</f>
        <v/>
      </c>
      <c r="B1001">
        <f>INDEX(resultados!$A$2:$ZZ$1797, 995, MATCH($B$2, resultados!$A$1:$ZZ$1, 0))</f>
        <v/>
      </c>
      <c r="C1001">
        <f>INDEX(resultados!$A$2:$ZZ$1797, 995, MATCH($B$3, resultados!$A$1:$ZZ$1, 0))</f>
        <v/>
      </c>
    </row>
    <row r="1002">
      <c r="A1002">
        <f>INDEX(resultados!$A$2:$ZZ$1797, 996, MATCH($B$1, resultados!$A$1:$ZZ$1, 0))</f>
        <v/>
      </c>
      <c r="B1002">
        <f>INDEX(resultados!$A$2:$ZZ$1797, 996, MATCH($B$2, resultados!$A$1:$ZZ$1, 0))</f>
        <v/>
      </c>
      <c r="C1002">
        <f>INDEX(resultados!$A$2:$ZZ$1797, 996, MATCH($B$3, resultados!$A$1:$ZZ$1, 0))</f>
        <v/>
      </c>
    </row>
    <row r="1003">
      <c r="A1003">
        <f>INDEX(resultados!$A$2:$ZZ$1797, 997, MATCH($B$1, resultados!$A$1:$ZZ$1, 0))</f>
        <v/>
      </c>
      <c r="B1003">
        <f>INDEX(resultados!$A$2:$ZZ$1797, 997, MATCH($B$2, resultados!$A$1:$ZZ$1, 0))</f>
        <v/>
      </c>
      <c r="C1003">
        <f>INDEX(resultados!$A$2:$ZZ$1797, 997, MATCH($B$3, resultados!$A$1:$ZZ$1, 0))</f>
        <v/>
      </c>
    </row>
    <row r="1004">
      <c r="A1004">
        <f>INDEX(resultados!$A$2:$ZZ$1797, 998, MATCH($B$1, resultados!$A$1:$ZZ$1, 0))</f>
        <v/>
      </c>
      <c r="B1004">
        <f>INDEX(resultados!$A$2:$ZZ$1797, 998, MATCH($B$2, resultados!$A$1:$ZZ$1, 0))</f>
        <v/>
      </c>
      <c r="C1004">
        <f>INDEX(resultados!$A$2:$ZZ$1797, 998, MATCH($B$3, resultados!$A$1:$ZZ$1, 0))</f>
        <v/>
      </c>
    </row>
    <row r="1005">
      <c r="A1005">
        <f>INDEX(resultados!$A$2:$ZZ$1797, 999, MATCH($B$1, resultados!$A$1:$ZZ$1, 0))</f>
        <v/>
      </c>
      <c r="B1005">
        <f>INDEX(resultados!$A$2:$ZZ$1797, 999, MATCH($B$2, resultados!$A$1:$ZZ$1, 0))</f>
        <v/>
      </c>
      <c r="C1005">
        <f>INDEX(resultados!$A$2:$ZZ$1797, 999, MATCH($B$3, resultados!$A$1:$ZZ$1, 0))</f>
        <v/>
      </c>
    </row>
    <row r="1006">
      <c r="A1006">
        <f>INDEX(resultados!$A$2:$ZZ$1797, 1000, MATCH($B$1, resultados!$A$1:$ZZ$1, 0))</f>
        <v/>
      </c>
      <c r="B1006">
        <f>INDEX(resultados!$A$2:$ZZ$1797, 1000, MATCH($B$2, resultados!$A$1:$ZZ$1, 0))</f>
        <v/>
      </c>
      <c r="C1006">
        <f>INDEX(resultados!$A$2:$ZZ$1797, 1000, MATCH($B$3, resultados!$A$1:$ZZ$1, 0))</f>
        <v/>
      </c>
    </row>
    <row r="1007">
      <c r="A1007">
        <f>INDEX(resultados!$A$2:$ZZ$1797, 1001, MATCH($B$1, resultados!$A$1:$ZZ$1, 0))</f>
        <v/>
      </c>
      <c r="B1007">
        <f>INDEX(resultados!$A$2:$ZZ$1797, 1001, MATCH($B$2, resultados!$A$1:$ZZ$1, 0))</f>
        <v/>
      </c>
      <c r="C1007">
        <f>INDEX(resultados!$A$2:$ZZ$1797, 1001, MATCH($B$3, resultados!$A$1:$ZZ$1, 0))</f>
        <v/>
      </c>
    </row>
    <row r="1008">
      <c r="A1008">
        <f>INDEX(resultados!$A$2:$ZZ$1797, 1002, MATCH($B$1, resultados!$A$1:$ZZ$1, 0))</f>
        <v/>
      </c>
      <c r="B1008">
        <f>INDEX(resultados!$A$2:$ZZ$1797, 1002, MATCH($B$2, resultados!$A$1:$ZZ$1, 0))</f>
        <v/>
      </c>
      <c r="C1008">
        <f>INDEX(resultados!$A$2:$ZZ$1797, 1002, MATCH($B$3, resultados!$A$1:$ZZ$1, 0))</f>
        <v/>
      </c>
    </row>
    <row r="1009">
      <c r="A1009">
        <f>INDEX(resultados!$A$2:$ZZ$1797, 1003, MATCH($B$1, resultados!$A$1:$ZZ$1, 0))</f>
        <v/>
      </c>
      <c r="B1009">
        <f>INDEX(resultados!$A$2:$ZZ$1797, 1003, MATCH($B$2, resultados!$A$1:$ZZ$1, 0))</f>
        <v/>
      </c>
      <c r="C1009">
        <f>INDEX(resultados!$A$2:$ZZ$1797, 1003, MATCH($B$3, resultados!$A$1:$ZZ$1, 0))</f>
        <v/>
      </c>
    </row>
    <row r="1010">
      <c r="A1010">
        <f>INDEX(resultados!$A$2:$ZZ$1797, 1004, MATCH($B$1, resultados!$A$1:$ZZ$1, 0))</f>
        <v/>
      </c>
      <c r="B1010">
        <f>INDEX(resultados!$A$2:$ZZ$1797, 1004, MATCH($B$2, resultados!$A$1:$ZZ$1, 0))</f>
        <v/>
      </c>
      <c r="C1010">
        <f>INDEX(resultados!$A$2:$ZZ$1797, 1004, MATCH($B$3, resultados!$A$1:$ZZ$1, 0))</f>
        <v/>
      </c>
    </row>
    <row r="1011">
      <c r="A1011">
        <f>INDEX(resultados!$A$2:$ZZ$1797, 1005, MATCH($B$1, resultados!$A$1:$ZZ$1, 0))</f>
        <v/>
      </c>
      <c r="B1011">
        <f>INDEX(resultados!$A$2:$ZZ$1797, 1005, MATCH($B$2, resultados!$A$1:$ZZ$1, 0))</f>
        <v/>
      </c>
      <c r="C1011">
        <f>INDEX(resultados!$A$2:$ZZ$1797, 1005, MATCH($B$3, resultados!$A$1:$ZZ$1, 0))</f>
        <v/>
      </c>
    </row>
    <row r="1012">
      <c r="A1012">
        <f>INDEX(resultados!$A$2:$ZZ$1797, 1006, MATCH($B$1, resultados!$A$1:$ZZ$1, 0))</f>
        <v/>
      </c>
      <c r="B1012">
        <f>INDEX(resultados!$A$2:$ZZ$1797, 1006, MATCH($B$2, resultados!$A$1:$ZZ$1, 0))</f>
        <v/>
      </c>
      <c r="C1012">
        <f>INDEX(resultados!$A$2:$ZZ$1797, 1006, MATCH($B$3, resultados!$A$1:$ZZ$1, 0))</f>
        <v/>
      </c>
    </row>
    <row r="1013">
      <c r="A1013">
        <f>INDEX(resultados!$A$2:$ZZ$1797, 1007, MATCH($B$1, resultados!$A$1:$ZZ$1, 0))</f>
        <v/>
      </c>
      <c r="B1013">
        <f>INDEX(resultados!$A$2:$ZZ$1797, 1007, MATCH($B$2, resultados!$A$1:$ZZ$1, 0))</f>
        <v/>
      </c>
      <c r="C1013">
        <f>INDEX(resultados!$A$2:$ZZ$1797, 1007, MATCH($B$3, resultados!$A$1:$ZZ$1, 0))</f>
        <v/>
      </c>
    </row>
    <row r="1014">
      <c r="A1014">
        <f>INDEX(resultados!$A$2:$ZZ$1797, 1008, MATCH($B$1, resultados!$A$1:$ZZ$1, 0))</f>
        <v/>
      </c>
      <c r="B1014">
        <f>INDEX(resultados!$A$2:$ZZ$1797, 1008, MATCH($B$2, resultados!$A$1:$ZZ$1, 0))</f>
        <v/>
      </c>
      <c r="C1014">
        <f>INDEX(resultados!$A$2:$ZZ$1797, 1008, MATCH($B$3, resultados!$A$1:$ZZ$1, 0))</f>
        <v/>
      </c>
    </row>
    <row r="1015">
      <c r="A1015">
        <f>INDEX(resultados!$A$2:$ZZ$1797, 1009, MATCH($B$1, resultados!$A$1:$ZZ$1, 0))</f>
        <v/>
      </c>
      <c r="B1015">
        <f>INDEX(resultados!$A$2:$ZZ$1797, 1009, MATCH($B$2, resultados!$A$1:$ZZ$1, 0))</f>
        <v/>
      </c>
      <c r="C1015">
        <f>INDEX(resultados!$A$2:$ZZ$1797, 1009, MATCH($B$3, resultados!$A$1:$ZZ$1, 0))</f>
        <v/>
      </c>
    </row>
    <row r="1016">
      <c r="A1016">
        <f>INDEX(resultados!$A$2:$ZZ$1797, 1010, MATCH($B$1, resultados!$A$1:$ZZ$1, 0))</f>
        <v/>
      </c>
      <c r="B1016">
        <f>INDEX(resultados!$A$2:$ZZ$1797, 1010, MATCH($B$2, resultados!$A$1:$ZZ$1, 0))</f>
        <v/>
      </c>
      <c r="C1016">
        <f>INDEX(resultados!$A$2:$ZZ$1797, 1010, MATCH($B$3, resultados!$A$1:$ZZ$1, 0))</f>
        <v/>
      </c>
    </row>
    <row r="1017">
      <c r="A1017">
        <f>INDEX(resultados!$A$2:$ZZ$1797, 1011, MATCH($B$1, resultados!$A$1:$ZZ$1, 0))</f>
        <v/>
      </c>
      <c r="B1017">
        <f>INDEX(resultados!$A$2:$ZZ$1797, 1011, MATCH($B$2, resultados!$A$1:$ZZ$1, 0))</f>
        <v/>
      </c>
      <c r="C1017">
        <f>INDEX(resultados!$A$2:$ZZ$1797, 1011, MATCH($B$3, resultados!$A$1:$ZZ$1, 0))</f>
        <v/>
      </c>
    </row>
    <row r="1018">
      <c r="A1018">
        <f>INDEX(resultados!$A$2:$ZZ$1797, 1012, MATCH($B$1, resultados!$A$1:$ZZ$1, 0))</f>
        <v/>
      </c>
      <c r="B1018">
        <f>INDEX(resultados!$A$2:$ZZ$1797, 1012, MATCH($B$2, resultados!$A$1:$ZZ$1, 0))</f>
        <v/>
      </c>
      <c r="C1018">
        <f>INDEX(resultados!$A$2:$ZZ$1797, 1012, MATCH($B$3, resultados!$A$1:$ZZ$1, 0))</f>
        <v/>
      </c>
    </row>
    <row r="1019">
      <c r="A1019">
        <f>INDEX(resultados!$A$2:$ZZ$1797, 1013, MATCH($B$1, resultados!$A$1:$ZZ$1, 0))</f>
        <v/>
      </c>
      <c r="B1019">
        <f>INDEX(resultados!$A$2:$ZZ$1797, 1013, MATCH($B$2, resultados!$A$1:$ZZ$1, 0))</f>
        <v/>
      </c>
      <c r="C1019">
        <f>INDEX(resultados!$A$2:$ZZ$1797, 1013, MATCH($B$3, resultados!$A$1:$ZZ$1, 0))</f>
        <v/>
      </c>
    </row>
    <row r="1020">
      <c r="A1020">
        <f>INDEX(resultados!$A$2:$ZZ$1797, 1014, MATCH($B$1, resultados!$A$1:$ZZ$1, 0))</f>
        <v/>
      </c>
      <c r="B1020">
        <f>INDEX(resultados!$A$2:$ZZ$1797, 1014, MATCH($B$2, resultados!$A$1:$ZZ$1, 0))</f>
        <v/>
      </c>
      <c r="C1020">
        <f>INDEX(resultados!$A$2:$ZZ$1797, 1014, MATCH($B$3, resultados!$A$1:$ZZ$1, 0))</f>
        <v/>
      </c>
    </row>
    <row r="1021">
      <c r="A1021">
        <f>INDEX(resultados!$A$2:$ZZ$1797, 1015, MATCH($B$1, resultados!$A$1:$ZZ$1, 0))</f>
        <v/>
      </c>
      <c r="B1021">
        <f>INDEX(resultados!$A$2:$ZZ$1797, 1015, MATCH($B$2, resultados!$A$1:$ZZ$1, 0))</f>
        <v/>
      </c>
      <c r="C1021">
        <f>INDEX(resultados!$A$2:$ZZ$1797, 1015, MATCH($B$3, resultados!$A$1:$ZZ$1, 0))</f>
        <v/>
      </c>
    </row>
    <row r="1022">
      <c r="A1022">
        <f>INDEX(resultados!$A$2:$ZZ$1797, 1016, MATCH($B$1, resultados!$A$1:$ZZ$1, 0))</f>
        <v/>
      </c>
      <c r="B1022">
        <f>INDEX(resultados!$A$2:$ZZ$1797, 1016, MATCH($B$2, resultados!$A$1:$ZZ$1, 0))</f>
        <v/>
      </c>
      <c r="C1022">
        <f>INDEX(resultados!$A$2:$ZZ$1797, 1016, MATCH($B$3, resultados!$A$1:$ZZ$1, 0))</f>
        <v/>
      </c>
    </row>
    <row r="1023">
      <c r="A1023">
        <f>INDEX(resultados!$A$2:$ZZ$1797, 1017, MATCH($B$1, resultados!$A$1:$ZZ$1, 0))</f>
        <v/>
      </c>
      <c r="B1023">
        <f>INDEX(resultados!$A$2:$ZZ$1797, 1017, MATCH($B$2, resultados!$A$1:$ZZ$1, 0))</f>
        <v/>
      </c>
      <c r="C1023">
        <f>INDEX(resultados!$A$2:$ZZ$1797, 1017, MATCH($B$3, resultados!$A$1:$ZZ$1, 0))</f>
        <v/>
      </c>
    </row>
    <row r="1024">
      <c r="A1024">
        <f>INDEX(resultados!$A$2:$ZZ$1797, 1018, MATCH($B$1, resultados!$A$1:$ZZ$1, 0))</f>
        <v/>
      </c>
      <c r="B1024">
        <f>INDEX(resultados!$A$2:$ZZ$1797, 1018, MATCH($B$2, resultados!$A$1:$ZZ$1, 0))</f>
        <v/>
      </c>
      <c r="C1024">
        <f>INDEX(resultados!$A$2:$ZZ$1797, 1018, MATCH($B$3, resultados!$A$1:$ZZ$1, 0))</f>
        <v/>
      </c>
    </row>
    <row r="1025">
      <c r="A1025">
        <f>INDEX(resultados!$A$2:$ZZ$1797, 1019, MATCH($B$1, resultados!$A$1:$ZZ$1, 0))</f>
        <v/>
      </c>
      <c r="B1025">
        <f>INDEX(resultados!$A$2:$ZZ$1797, 1019, MATCH($B$2, resultados!$A$1:$ZZ$1, 0))</f>
        <v/>
      </c>
      <c r="C1025">
        <f>INDEX(resultados!$A$2:$ZZ$1797, 1019, MATCH($B$3, resultados!$A$1:$ZZ$1, 0))</f>
        <v/>
      </c>
    </row>
    <row r="1026">
      <c r="A1026">
        <f>INDEX(resultados!$A$2:$ZZ$1797, 1020, MATCH($B$1, resultados!$A$1:$ZZ$1, 0))</f>
        <v/>
      </c>
      <c r="B1026">
        <f>INDEX(resultados!$A$2:$ZZ$1797, 1020, MATCH($B$2, resultados!$A$1:$ZZ$1, 0))</f>
        <v/>
      </c>
      <c r="C1026">
        <f>INDEX(resultados!$A$2:$ZZ$1797, 1020, MATCH($B$3, resultados!$A$1:$ZZ$1, 0))</f>
        <v/>
      </c>
    </row>
    <row r="1027">
      <c r="A1027">
        <f>INDEX(resultados!$A$2:$ZZ$1797, 1021, MATCH($B$1, resultados!$A$1:$ZZ$1, 0))</f>
        <v/>
      </c>
      <c r="B1027">
        <f>INDEX(resultados!$A$2:$ZZ$1797, 1021, MATCH($B$2, resultados!$A$1:$ZZ$1, 0))</f>
        <v/>
      </c>
      <c r="C1027">
        <f>INDEX(resultados!$A$2:$ZZ$1797, 1021, MATCH($B$3, resultados!$A$1:$ZZ$1, 0))</f>
        <v/>
      </c>
    </row>
    <row r="1028">
      <c r="A1028">
        <f>INDEX(resultados!$A$2:$ZZ$1797, 1022, MATCH($B$1, resultados!$A$1:$ZZ$1, 0))</f>
        <v/>
      </c>
      <c r="B1028">
        <f>INDEX(resultados!$A$2:$ZZ$1797, 1022, MATCH($B$2, resultados!$A$1:$ZZ$1, 0))</f>
        <v/>
      </c>
      <c r="C1028">
        <f>INDEX(resultados!$A$2:$ZZ$1797, 1022, MATCH($B$3, resultados!$A$1:$ZZ$1, 0))</f>
        <v/>
      </c>
    </row>
    <row r="1029">
      <c r="A1029">
        <f>INDEX(resultados!$A$2:$ZZ$1797, 1023, MATCH($B$1, resultados!$A$1:$ZZ$1, 0))</f>
        <v/>
      </c>
      <c r="B1029">
        <f>INDEX(resultados!$A$2:$ZZ$1797, 1023, MATCH($B$2, resultados!$A$1:$ZZ$1, 0))</f>
        <v/>
      </c>
      <c r="C1029">
        <f>INDEX(resultados!$A$2:$ZZ$1797, 1023, MATCH($B$3, resultados!$A$1:$ZZ$1, 0))</f>
        <v/>
      </c>
    </row>
    <row r="1030">
      <c r="A1030">
        <f>INDEX(resultados!$A$2:$ZZ$1797, 1024, MATCH($B$1, resultados!$A$1:$ZZ$1, 0))</f>
        <v/>
      </c>
      <c r="B1030">
        <f>INDEX(resultados!$A$2:$ZZ$1797, 1024, MATCH($B$2, resultados!$A$1:$ZZ$1, 0))</f>
        <v/>
      </c>
      <c r="C1030">
        <f>INDEX(resultados!$A$2:$ZZ$1797, 1024, MATCH($B$3, resultados!$A$1:$ZZ$1, 0))</f>
        <v/>
      </c>
    </row>
    <row r="1031">
      <c r="A1031">
        <f>INDEX(resultados!$A$2:$ZZ$1797, 1025, MATCH($B$1, resultados!$A$1:$ZZ$1, 0))</f>
        <v/>
      </c>
      <c r="B1031">
        <f>INDEX(resultados!$A$2:$ZZ$1797, 1025, MATCH($B$2, resultados!$A$1:$ZZ$1, 0))</f>
        <v/>
      </c>
      <c r="C1031">
        <f>INDEX(resultados!$A$2:$ZZ$1797, 1025, MATCH($B$3, resultados!$A$1:$ZZ$1, 0))</f>
        <v/>
      </c>
    </row>
    <row r="1032">
      <c r="A1032">
        <f>INDEX(resultados!$A$2:$ZZ$1797, 1026, MATCH($B$1, resultados!$A$1:$ZZ$1, 0))</f>
        <v/>
      </c>
      <c r="B1032">
        <f>INDEX(resultados!$A$2:$ZZ$1797, 1026, MATCH($B$2, resultados!$A$1:$ZZ$1, 0))</f>
        <v/>
      </c>
      <c r="C1032">
        <f>INDEX(resultados!$A$2:$ZZ$1797, 1026, MATCH($B$3, resultados!$A$1:$ZZ$1, 0))</f>
        <v/>
      </c>
    </row>
    <row r="1033">
      <c r="A1033">
        <f>INDEX(resultados!$A$2:$ZZ$1797, 1027, MATCH($B$1, resultados!$A$1:$ZZ$1, 0))</f>
        <v/>
      </c>
      <c r="B1033">
        <f>INDEX(resultados!$A$2:$ZZ$1797, 1027, MATCH($B$2, resultados!$A$1:$ZZ$1, 0))</f>
        <v/>
      </c>
      <c r="C1033">
        <f>INDEX(resultados!$A$2:$ZZ$1797, 1027, MATCH($B$3, resultados!$A$1:$ZZ$1, 0))</f>
        <v/>
      </c>
    </row>
    <row r="1034">
      <c r="A1034">
        <f>INDEX(resultados!$A$2:$ZZ$1797, 1028, MATCH($B$1, resultados!$A$1:$ZZ$1, 0))</f>
        <v/>
      </c>
      <c r="B1034">
        <f>INDEX(resultados!$A$2:$ZZ$1797, 1028, MATCH($B$2, resultados!$A$1:$ZZ$1, 0))</f>
        <v/>
      </c>
      <c r="C1034">
        <f>INDEX(resultados!$A$2:$ZZ$1797, 1028, MATCH($B$3, resultados!$A$1:$ZZ$1, 0))</f>
        <v/>
      </c>
    </row>
    <row r="1035">
      <c r="A1035">
        <f>INDEX(resultados!$A$2:$ZZ$1797, 1029, MATCH($B$1, resultados!$A$1:$ZZ$1, 0))</f>
        <v/>
      </c>
      <c r="B1035">
        <f>INDEX(resultados!$A$2:$ZZ$1797, 1029, MATCH($B$2, resultados!$A$1:$ZZ$1, 0))</f>
        <v/>
      </c>
      <c r="C1035">
        <f>INDEX(resultados!$A$2:$ZZ$1797, 1029, MATCH($B$3, resultados!$A$1:$ZZ$1, 0))</f>
        <v/>
      </c>
    </row>
    <row r="1036">
      <c r="A1036">
        <f>INDEX(resultados!$A$2:$ZZ$1797, 1030, MATCH($B$1, resultados!$A$1:$ZZ$1, 0))</f>
        <v/>
      </c>
      <c r="B1036">
        <f>INDEX(resultados!$A$2:$ZZ$1797, 1030, MATCH($B$2, resultados!$A$1:$ZZ$1, 0))</f>
        <v/>
      </c>
      <c r="C1036">
        <f>INDEX(resultados!$A$2:$ZZ$1797, 1030, MATCH($B$3, resultados!$A$1:$ZZ$1, 0))</f>
        <v/>
      </c>
    </row>
    <row r="1037">
      <c r="A1037">
        <f>INDEX(resultados!$A$2:$ZZ$1797, 1031, MATCH($B$1, resultados!$A$1:$ZZ$1, 0))</f>
        <v/>
      </c>
      <c r="B1037">
        <f>INDEX(resultados!$A$2:$ZZ$1797, 1031, MATCH($B$2, resultados!$A$1:$ZZ$1, 0))</f>
        <v/>
      </c>
      <c r="C1037">
        <f>INDEX(resultados!$A$2:$ZZ$1797, 1031, MATCH($B$3, resultados!$A$1:$ZZ$1, 0))</f>
        <v/>
      </c>
    </row>
    <row r="1038">
      <c r="A1038">
        <f>INDEX(resultados!$A$2:$ZZ$1797, 1032, MATCH($B$1, resultados!$A$1:$ZZ$1, 0))</f>
        <v/>
      </c>
      <c r="B1038">
        <f>INDEX(resultados!$A$2:$ZZ$1797, 1032, MATCH($B$2, resultados!$A$1:$ZZ$1, 0))</f>
        <v/>
      </c>
      <c r="C1038">
        <f>INDEX(resultados!$A$2:$ZZ$1797, 1032, MATCH($B$3, resultados!$A$1:$ZZ$1, 0))</f>
        <v/>
      </c>
    </row>
    <row r="1039">
      <c r="A1039">
        <f>INDEX(resultados!$A$2:$ZZ$1797, 1033, MATCH($B$1, resultados!$A$1:$ZZ$1, 0))</f>
        <v/>
      </c>
      <c r="B1039">
        <f>INDEX(resultados!$A$2:$ZZ$1797, 1033, MATCH($B$2, resultados!$A$1:$ZZ$1, 0))</f>
        <v/>
      </c>
      <c r="C1039">
        <f>INDEX(resultados!$A$2:$ZZ$1797, 1033, MATCH($B$3, resultados!$A$1:$ZZ$1, 0))</f>
        <v/>
      </c>
    </row>
    <row r="1040">
      <c r="A1040">
        <f>INDEX(resultados!$A$2:$ZZ$1797, 1034, MATCH($B$1, resultados!$A$1:$ZZ$1, 0))</f>
        <v/>
      </c>
      <c r="B1040">
        <f>INDEX(resultados!$A$2:$ZZ$1797, 1034, MATCH($B$2, resultados!$A$1:$ZZ$1, 0))</f>
        <v/>
      </c>
      <c r="C1040">
        <f>INDEX(resultados!$A$2:$ZZ$1797, 1034, MATCH($B$3, resultados!$A$1:$ZZ$1, 0))</f>
        <v/>
      </c>
    </row>
    <row r="1041">
      <c r="A1041">
        <f>INDEX(resultados!$A$2:$ZZ$1797, 1035, MATCH($B$1, resultados!$A$1:$ZZ$1, 0))</f>
        <v/>
      </c>
      <c r="B1041">
        <f>INDEX(resultados!$A$2:$ZZ$1797, 1035, MATCH($B$2, resultados!$A$1:$ZZ$1, 0))</f>
        <v/>
      </c>
      <c r="C1041">
        <f>INDEX(resultados!$A$2:$ZZ$1797, 1035, MATCH($B$3, resultados!$A$1:$ZZ$1, 0))</f>
        <v/>
      </c>
    </row>
    <row r="1042">
      <c r="A1042">
        <f>INDEX(resultados!$A$2:$ZZ$1797, 1036, MATCH($B$1, resultados!$A$1:$ZZ$1, 0))</f>
        <v/>
      </c>
      <c r="B1042">
        <f>INDEX(resultados!$A$2:$ZZ$1797, 1036, MATCH($B$2, resultados!$A$1:$ZZ$1, 0))</f>
        <v/>
      </c>
      <c r="C1042">
        <f>INDEX(resultados!$A$2:$ZZ$1797, 1036, MATCH($B$3, resultados!$A$1:$ZZ$1, 0))</f>
        <v/>
      </c>
    </row>
    <row r="1043">
      <c r="A1043">
        <f>INDEX(resultados!$A$2:$ZZ$1797, 1037, MATCH($B$1, resultados!$A$1:$ZZ$1, 0))</f>
        <v/>
      </c>
      <c r="B1043">
        <f>INDEX(resultados!$A$2:$ZZ$1797, 1037, MATCH($B$2, resultados!$A$1:$ZZ$1, 0))</f>
        <v/>
      </c>
      <c r="C1043">
        <f>INDEX(resultados!$A$2:$ZZ$1797, 1037, MATCH($B$3, resultados!$A$1:$ZZ$1, 0))</f>
        <v/>
      </c>
    </row>
    <row r="1044">
      <c r="A1044">
        <f>INDEX(resultados!$A$2:$ZZ$1797, 1038, MATCH($B$1, resultados!$A$1:$ZZ$1, 0))</f>
        <v/>
      </c>
      <c r="B1044">
        <f>INDEX(resultados!$A$2:$ZZ$1797, 1038, MATCH($B$2, resultados!$A$1:$ZZ$1, 0))</f>
        <v/>
      </c>
      <c r="C1044">
        <f>INDEX(resultados!$A$2:$ZZ$1797, 1038, MATCH($B$3, resultados!$A$1:$ZZ$1, 0))</f>
        <v/>
      </c>
    </row>
    <row r="1045">
      <c r="A1045">
        <f>INDEX(resultados!$A$2:$ZZ$1797, 1039, MATCH($B$1, resultados!$A$1:$ZZ$1, 0))</f>
        <v/>
      </c>
      <c r="B1045">
        <f>INDEX(resultados!$A$2:$ZZ$1797, 1039, MATCH($B$2, resultados!$A$1:$ZZ$1, 0))</f>
        <v/>
      </c>
      <c r="C1045">
        <f>INDEX(resultados!$A$2:$ZZ$1797, 1039, MATCH($B$3, resultados!$A$1:$ZZ$1, 0))</f>
        <v/>
      </c>
    </row>
    <row r="1046">
      <c r="A1046">
        <f>INDEX(resultados!$A$2:$ZZ$1797, 1040, MATCH($B$1, resultados!$A$1:$ZZ$1, 0))</f>
        <v/>
      </c>
      <c r="B1046">
        <f>INDEX(resultados!$A$2:$ZZ$1797, 1040, MATCH($B$2, resultados!$A$1:$ZZ$1, 0))</f>
        <v/>
      </c>
      <c r="C1046">
        <f>INDEX(resultados!$A$2:$ZZ$1797, 1040, MATCH($B$3, resultados!$A$1:$ZZ$1, 0))</f>
        <v/>
      </c>
    </row>
    <row r="1047">
      <c r="A1047">
        <f>INDEX(resultados!$A$2:$ZZ$1797, 1041, MATCH($B$1, resultados!$A$1:$ZZ$1, 0))</f>
        <v/>
      </c>
      <c r="B1047">
        <f>INDEX(resultados!$A$2:$ZZ$1797, 1041, MATCH($B$2, resultados!$A$1:$ZZ$1, 0))</f>
        <v/>
      </c>
      <c r="C1047">
        <f>INDEX(resultados!$A$2:$ZZ$1797, 1041, MATCH($B$3, resultados!$A$1:$ZZ$1, 0))</f>
        <v/>
      </c>
    </row>
    <row r="1048">
      <c r="A1048">
        <f>INDEX(resultados!$A$2:$ZZ$1797, 1042, MATCH($B$1, resultados!$A$1:$ZZ$1, 0))</f>
        <v/>
      </c>
      <c r="B1048">
        <f>INDEX(resultados!$A$2:$ZZ$1797, 1042, MATCH($B$2, resultados!$A$1:$ZZ$1, 0))</f>
        <v/>
      </c>
      <c r="C1048">
        <f>INDEX(resultados!$A$2:$ZZ$1797, 1042, MATCH($B$3, resultados!$A$1:$ZZ$1, 0))</f>
        <v/>
      </c>
    </row>
    <row r="1049">
      <c r="A1049">
        <f>INDEX(resultados!$A$2:$ZZ$1797, 1043, MATCH($B$1, resultados!$A$1:$ZZ$1, 0))</f>
        <v/>
      </c>
      <c r="B1049">
        <f>INDEX(resultados!$A$2:$ZZ$1797, 1043, MATCH($B$2, resultados!$A$1:$ZZ$1, 0))</f>
        <v/>
      </c>
      <c r="C1049">
        <f>INDEX(resultados!$A$2:$ZZ$1797, 1043, MATCH($B$3, resultados!$A$1:$ZZ$1, 0))</f>
        <v/>
      </c>
    </row>
    <row r="1050">
      <c r="A1050">
        <f>INDEX(resultados!$A$2:$ZZ$1797, 1044, MATCH($B$1, resultados!$A$1:$ZZ$1, 0))</f>
        <v/>
      </c>
      <c r="B1050">
        <f>INDEX(resultados!$A$2:$ZZ$1797, 1044, MATCH($B$2, resultados!$A$1:$ZZ$1, 0))</f>
        <v/>
      </c>
      <c r="C1050">
        <f>INDEX(resultados!$A$2:$ZZ$1797, 1044, MATCH($B$3, resultados!$A$1:$ZZ$1, 0))</f>
        <v/>
      </c>
    </row>
    <row r="1051">
      <c r="A1051">
        <f>INDEX(resultados!$A$2:$ZZ$1797, 1045, MATCH($B$1, resultados!$A$1:$ZZ$1, 0))</f>
        <v/>
      </c>
      <c r="B1051">
        <f>INDEX(resultados!$A$2:$ZZ$1797, 1045, MATCH($B$2, resultados!$A$1:$ZZ$1, 0))</f>
        <v/>
      </c>
      <c r="C1051">
        <f>INDEX(resultados!$A$2:$ZZ$1797, 1045, MATCH($B$3, resultados!$A$1:$ZZ$1, 0))</f>
        <v/>
      </c>
    </row>
    <row r="1052">
      <c r="A1052">
        <f>INDEX(resultados!$A$2:$ZZ$1797, 1046, MATCH($B$1, resultados!$A$1:$ZZ$1, 0))</f>
        <v/>
      </c>
      <c r="B1052">
        <f>INDEX(resultados!$A$2:$ZZ$1797, 1046, MATCH($B$2, resultados!$A$1:$ZZ$1, 0))</f>
        <v/>
      </c>
      <c r="C1052">
        <f>INDEX(resultados!$A$2:$ZZ$1797, 1046, MATCH($B$3, resultados!$A$1:$ZZ$1, 0))</f>
        <v/>
      </c>
    </row>
    <row r="1053">
      <c r="A1053">
        <f>INDEX(resultados!$A$2:$ZZ$1797, 1047, MATCH($B$1, resultados!$A$1:$ZZ$1, 0))</f>
        <v/>
      </c>
      <c r="B1053">
        <f>INDEX(resultados!$A$2:$ZZ$1797, 1047, MATCH($B$2, resultados!$A$1:$ZZ$1, 0))</f>
        <v/>
      </c>
      <c r="C1053">
        <f>INDEX(resultados!$A$2:$ZZ$1797, 1047, MATCH($B$3, resultados!$A$1:$ZZ$1, 0))</f>
        <v/>
      </c>
    </row>
    <row r="1054">
      <c r="A1054">
        <f>INDEX(resultados!$A$2:$ZZ$1797, 1048, MATCH($B$1, resultados!$A$1:$ZZ$1, 0))</f>
        <v/>
      </c>
      <c r="B1054">
        <f>INDEX(resultados!$A$2:$ZZ$1797, 1048, MATCH($B$2, resultados!$A$1:$ZZ$1, 0))</f>
        <v/>
      </c>
      <c r="C1054">
        <f>INDEX(resultados!$A$2:$ZZ$1797, 1048, MATCH($B$3, resultados!$A$1:$ZZ$1, 0))</f>
        <v/>
      </c>
    </row>
    <row r="1055">
      <c r="A1055">
        <f>INDEX(resultados!$A$2:$ZZ$1797, 1049, MATCH($B$1, resultados!$A$1:$ZZ$1, 0))</f>
        <v/>
      </c>
      <c r="B1055">
        <f>INDEX(resultados!$A$2:$ZZ$1797, 1049, MATCH($B$2, resultados!$A$1:$ZZ$1, 0))</f>
        <v/>
      </c>
      <c r="C1055">
        <f>INDEX(resultados!$A$2:$ZZ$1797, 1049, MATCH($B$3, resultados!$A$1:$ZZ$1, 0))</f>
        <v/>
      </c>
    </row>
    <row r="1056">
      <c r="A1056">
        <f>INDEX(resultados!$A$2:$ZZ$1797, 1050, MATCH($B$1, resultados!$A$1:$ZZ$1, 0))</f>
        <v/>
      </c>
      <c r="B1056">
        <f>INDEX(resultados!$A$2:$ZZ$1797, 1050, MATCH($B$2, resultados!$A$1:$ZZ$1, 0))</f>
        <v/>
      </c>
      <c r="C1056">
        <f>INDEX(resultados!$A$2:$ZZ$1797, 1050, MATCH($B$3, resultados!$A$1:$ZZ$1, 0))</f>
        <v/>
      </c>
    </row>
    <row r="1057">
      <c r="A1057">
        <f>INDEX(resultados!$A$2:$ZZ$1797, 1051, MATCH($B$1, resultados!$A$1:$ZZ$1, 0))</f>
        <v/>
      </c>
      <c r="B1057">
        <f>INDEX(resultados!$A$2:$ZZ$1797, 1051, MATCH($B$2, resultados!$A$1:$ZZ$1, 0))</f>
        <v/>
      </c>
      <c r="C1057">
        <f>INDEX(resultados!$A$2:$ZZ$1797, 1051, MATCH($B$3, resultados!$A$1:$ZZ$1, 0))</f>
        <v/>
      </c>
    </row>
    <row r="1058">
      <c r="A1058">
        <f>INDEX(resultados!$A$2:$ZZ$1797, 1052, MATCH($B$1, resultados!$A$1:$ZZ$1, 0))</f>
        <v/>
      </c>
      <c r="B1058">
        <f>INDEX(resultados!$A$2:$ZZ$1797, 1052, MATCH($B$2, resultados!$A$1:$ZZ$1, 0))</f>
        <v/>
      </c>
      <c r="C1058">
        <f>INDEX(resultados!$A$2:$ZZ$1797, 1052, MATCH($B$3, resultados!$A$1:$ZZ$1, 0))</f>
        <v/>
      </c>
    </row>
    <row r="1059">
      <c r="A1059">
        <f>INDEX(resultados!$A$2:$ZZ$1797, 1053, MATCH($B$1, resultados!$A$1:$ZZ$1, 0))</f>
        <v/>
      </c>
      <c r="B1059">
        <f>INDEX(resultados!$A$2:$ZZ$1797, 1053, MATCH($B$2, resultados!$A$1:$ZZ$1, 0))</f>
        <v/>
      </c>
      <c r="C1059">
        <f>INDEX(resultados!$A$2:$ZZ$1797, 1053, MATCH($B$3, resultados!$A$1:$ZZ$1, 0))</f>
        <v/>
      </c>
    </row>
    <row r="1060">
      <c r="A1060">
        <f>INDEX(resultados!$A$2:$ZZ$1797, 1054, MATCH($B$1, resultados!$A$1:$ZZ$1, 0))</f>
        <v/>
      </c>
      <c r="B1060">
        <f>INDEX(resultados!$A$2:$ZZ$1797, 1054, MATCH($B$2, resultados!$A$1:$ZZ$1, 0))</f>
        <v/>
      </c>
      <c r="C1060">
        <f>INDEX(resultados!$A$2:$ZZ$1797, 1054, MATCH($B$3, resultados!$A$1:$ZZ$1, 0))</f>
        <v/>
      </c>
    </row>
    <row r="1061">
      <c r="A1061">
        <f>INDEX(resultados!$A$2:$ZZ$1797, 1055, MATCH($B$1, resultados!$A$1:$ZZ$1, 0))</f>
        <v/>
      </c>
      <c r="B1061">
        <f>INDEX(resultados!$A$2:$ZZ$1797, 1055, MATCH($B$2, resultados!$A$1:$ZZ$1, 0))</f>
        <v/>
      </c>
      <c r="C1061">
        <f>INDEX(resultados!$A$2:$ZZ$1797, 1055, MATCH($B$3, resultados!$A$1:$ZZ$1, 0))</f>
        <v/>
      </c>
    </row>
    <row r="1062">
      <c r="A1062">
        <f>INDEX(resultados!$A$2:$ZZ$1797, 1056, MATCH($B$1, resultados!$A$1:$ZZ$1, 0))</f>
        <v/>
      </c>
      <c r="B1062">
        <f>INDEX(resultados!$A$2:$ZZ$1797, 1056, MATCH($B$2, resultados!$A$1:$ZZ$1, 0))</f>
        <v/>
      </c>
      <c r="C1062">
        <f>INDEX(resultados!$A$2:$ZZ$1797, 1056, MATCH($B$3, resultados!$A$1:$ZZ$1, 0))</f>
        <v/>
      </c>
    </row>
    <row r="1063">
      <c r="A1063">
        <f>INDEX(resultados!$A$2:$ZZ$1797, 1057, MATCH($B$1, resultados!$A$1:$ZZ$1, 0))</f>
        <v/>
      </c>
      <c r="B1063">
        <f>INDEX(resultados!$A$2:$ZZ$1797, 1057, MATCH($B$2, resultados!$A$1:$ZZ$1, 0))</f>
        <v/>
      </c>
      <c r="C1063">
        <f>INDEX(resultados!$A$2:$ZZ$1797, 1057, MATCH($B$3, resultados!$A$1:$ZZ$1, 0))</f>
        <v/>
      </c>
    </row>
    <row r="1064">
      <c r="A1064">
        <f>INDEX(resultados!$A$2:$ZZ$1797, 1058, MATCH($B$1, resultados!$A$1:$ZZ$1, 0))</f>
        <v/>
      </c>
      <c r="B1064">
        <f>INDEX(resultados!$A$2:$ZZ$1797, 1058, MATCH($B$2, resultados!$A$1:$ZZ$1, 0))</f>
        <v/>
      </c>
      <c r="C1064">
        <f>INDEX(resultados!$A$2:$ZZ$1797, 1058, MATCH($B$3, resultados!$A$1:$ZZ$1, 0))</f>
        <v/>
      </c>
    </row>
    <row r="1065">
      <c r="A1065">
        <f>INDEX(resultados!$A$2:$ZZ$1797, 1059, MATCH($B$1, resultados!$A$1:$ZZ$1, 0))</f>
        <v/>
      </c>
      <c r="B1065">
        <f>INDEX(resultados!$A$2:$ZZ$1797, 1059, MATCH($B$2, resultados!$A$1:$ZZ$1, 0))</f>
        <v/>
      </c>
      <c r="C1065">
        <f>INDEX(resultados!$A$2:$ZZ$1797, 1059, MATCH($B$3, resultados!$A$1:$ZZ$1, 0))</f>
        <v/>
      </c>
    </row>
    <row r="1066">
      <c r="A1066">
        <f>INDEX(resultados!$A$2:$ZZ$1797, 1060, MATCH($B$1, resultados!$A$1:$ZZ$1, 0))</f>
        <v/>
      </c>
      <c r="B1066">
        <f>INDEX(resultados!$A$2:$ZZ$1797, 1060, MATCH($B$2, resultados!$A$1:$ZZ$1, 0))</f>
        <v/>
      </c>
      <c r="C1066">
        <f>INDEX(resultados!$A$2:$ZZ$1797, 1060, MATCH($B$3, resultados!$A$1:$ZZ$1, 0))</f>
        <v/>
      </c>
    </row>
    <row r="1067">
      <c r="A1067">
        <f>INDEX(resultados!$A$2:$ZZ$1797, 1061, MATCH($B$1, resultados!$A$1:$ZZ$1, 0))</f>
        <v/>
      </c>
      <c r="B1067">
        <f>INDEX(resultados!$A$2:$ZZ$1797, 1061, MATCH($B$2, resultados!$A$1:$ZZ$1, 0))</f>
        <v/>
      </c>
      <c r="C1067">
        <f>INDEX(resultados!$A$2:$ZZ$1797, 1061, MATCH($B$3, resultados!$A$1:$ZZ$1, 0))</f>
        <v/>
      </c>
    </row>
    <row r="1068">
      <c r="A1068">
        <f>INDEX(resultados!$A$2:$ZZ$1797, 1062, MATCH($B$1, resultados!$A$1:$ZZ$1, 0))</f>
        <v/>
      </c>
      <c r="B1068">
        <f>INDEX(resultados!$A$2:$ZZ$1797, 1062, MATCH($B$2, resultados!$A$1:$ZZ$1, 0))</f>
        <v/>
      </c>
      <c r="C1068">
        <f>INDEX(resultados!$A$2:$ZZ$1797, 1062, MATCH($B$3, resultados!$A$1:$ZZ$1, 0))</f>
        <v/>
      </c>
    </row>
    <row r="1069">
      <c r="A1069">
        <f>INDEX(resultados!$A$2:$ZZ$1797, 1063, MATCH($B$1, resultados!$A$1:$ZZ$1, 0))</f>
        <v/>
      </c>
      <c r="B1069">
        <f>INDEX(resultados!$A$2:$ZZ$1797, 1063, MATCH($B$2, resultados!$A$1:$ZZ$1, 0))</f>
        <v/>
      </c>
      <c r="C1069">
        <f>INDEX(resultados!$A$2:$ZZ$1797, 1063, MATCH($B$3, resultados!$A$1:$ZZ$1, 0))</f>
        <v/>
      </c>
    </row>
    <row r="1070">
      <c r="A1070">
        <f>INDEX(resultados!$A$2:$ZZ$1797, 1064, MATCH($B$1, resultados!$A$1:$ZZ$1, 0))</f>
        <v/>
      </c>
      <c r="B1070">
        <f>INDEX(resultados!$A$2:$ZZ$1797, 1064, MATCH($B$2, resultados!$A$1:$ZZ$1, 0))</f>
        <v/>
      </c>
      <c r="C1070">
        <f>INDEX(resultados!$A$2:$ZZ$1797, 1064, MATCH($B$3, resultados!$A$1:$ZZ$1, 0))</f>
        <v/>
      </c>
    </row>
    <row r="1071">
      <c r="A1071">
        <f>INDEX(resultados!$A$2:$ZZ$1797, 1065, MATCH($B$1, resultados!$A$1:$ZZ$1, 0))</f>
        <v/>
      </c>
      <c r="B1071">
        <f>INDEX(resultados!$A$2:$ZZ$1797, 1065, MATCH($B$2, resultados!$A$1:$ZZ$1, 0))</f>
        <v/>
      </c>
      <c r="C1071">
        <f>INDEX(resultados!$A$2:$ZZ$1797, 1065, MATCH($B$3, resultados!$A$1:$ZZ$1, 0))</f>
        <v/>
      </c>
    </row>
    <row r="1072">
      <c r="A1072">
        <f>INDEX(resultados!$A$2:$ZZ$1797, 1066, MATCH($B$1, resultados!$A$1:$ZZ$1, 0))</f>
        <v/>
      </c>
      <c r="B1072">
        <f>INDEX(resultados!$A$2:$ZZ$1797, 1066, MATCH($B$2, resultados!$A$1:$ZZ$1, 0))</f>
        <v/>
      </c>
      <c r="C1072">
        <f>INDEX(resultados!$A$2:$ZZ$1797, 1066, MATCH($B$3, resultados!$A$1:$ZZ$1, 0))</f>
        <v/>
      </c>
    </row>
    <row r="1073">
      <c r="A1073">
        <f>INDEX(resultados!$A$2:$ZZ$1797, 1067, MATCH($B$1, resultados!$A$1:$ZZ$1, 0))</f>
        <v/>
      </c>
      <c r="B1073">
        <f>INDEX(resultados!$A$2:$ZZ$1797, 1067, MATCH($B$2, resultados!$A$1:$ZZ$1, 0))</f>
        <v/>
      </c>
      <c r="C1073">
        <f>INDEX(resultados!$A$2:$ZZ$1797, 1067, MATCH($B$3, resultados!$A$1:$ZZ$1, 0))</f>
        <v/>
      </c>
    </row>
    <row r="1074">
      <c r="A1074">
        <f>INDEX(resultados!$A$2:$ZZ$1797, 1068, MATCH($B$1, resultados!$A$1:$ZZ$1, 0))</f>
        <v/>
      </c>
      <c r="B1074">
        <f>INDEX(resultados!$A$2:$ZZ$1797, 1068, MATCH($B$2, resultados!$A$1:$ZZ$1, 0))</f>
        <v/>
      </c>
      <c r="C1074">
        <f>INDEX(resultados!$A$2:$ZZ$1797, 1068, MATCH($B$3, resultados!$A$1:$ZZ$1, 0))</f>
        <v/>
      </c>
    </row>
    <row r="1075">
      <c r="A1075">
        <f>INDEX(resultados!$A$2:$ZZ$1797, 1069, MATCH($B$1, resultados!$A$1:$ZZ$1, 0))</f>
        <v/>
      </c>
      <c r="B1075">
        <f>INDEX(resultados!$A$2:$ZZ$1797, 1069, MATCH($B$2, resultados!$A$1:$ZZ$1, 0))</f>
        <v/>
      </c>
      <c r="C1075">
        <f>INDEX(resultados!$A$2:$ZZ$1797, 1069, MATCH($B$3, resultados!$A$1:$ZZ$1, 0))</f>
        <v/>
      </c>
    </row>
    <row r="1076">
      <c r="A1076">
        <f>INDEX(resultados!$A$2:$ZZ$1797, 1070, MATCH($B$1, resultados!$A$1:$ZZ$1, 0))</f>
        <v/>
      </c>
      <c r="B1076">
        <f>INDEX(resultados!$A$2:$ZZ$1797, 1070, MATCH($B$2, resultados!$A$1:$ZZ$1, 0))</f>
        <v/>
      </c>
      <c r="C1076">
        <f>INDEX(resultados!$A$2:$ZZ$1797, 1070, MATCH($B$3, resultados!$A$1:$ZZ$1, 0))</f>
        <v/>
      </c>
    </row>
    <row r="1077">
      <c r="A1077">
        <f>INDEX(resultados!$A$2:$ZZ$1797, 1071, MATCH($B$1, resultados!$A$1:$ZZ$1, 0))</f>
        <v/>
      </c>
      <c r="B1077">
        <f>INDEX(resultados!$A$2:$ZZ$1797, 1071, MATCH($B$2, resultados!$A$1:$ZZ$1, 0))</f>
        <v/>
      </c>
      <c r="C1077">
        <f>INDEX(resultados!$A$2:$ZZ$1797, 1071, MATCH($B$3, resultados!$A$1:$ZZ$1, 0))</f>
        <v/>
      </c>
    </row>
    <row r="1078">
      <c r="A1078">
        <f>INDEX(resultados!$A$2:$ZZ$1797, 1072, MATCH($B$1, resultados!$A$1:$ZZ$1, 0))</f>
        <v/>
      </c>
      <c r="B1078">
        <f>INDEX(resultados!$A$2:$ZZ$1797, 1072, MATCH($B$2, resultados!$A$1:$ZZ$1, 0))</f>
        <v/>
      </c>
      <c r="C1078">
        <f>INDEX(resultados!$A$2:$ZZ$1797, 1072, MATCH($B$3, resultados!$A$1:$ZZ$1, 0))</f>
        <v/>
      </c>
    </row>
    <row r="1079">
      <c r="A1079">
        <f>INDEX(resultados!$A$2:$ZZ$1797, 1073, MATCH($B$1, resultados!$A$1:$ZZ$1, 0))</f>
        <v/>
      </c>
      <c r="B1079">
        <f>INDEX(resultados!$A$2:$ZZ$1797, 1073, MATCH($B$2, resultados!$A$1:$ZZ$1, 0))</f>
        <v/>
      </c>
      <c r="C1079">
        <f>INDEX(resultados!$A$2:$ZZ$1797, 1073, MATCH($B$3, resultados!$A$1:$ZZ$1, 0))</f>
        <v/>
      </c>
    </row>
    <row r="1080">
      <c r="A1080">
        <f>INDEX(resultados!$A$2:$ZZ$1797, 1074, MATCH($B$1, resultados!$A$1:$ZZ$1, 0))</f>
        <v/>
      </c>
      <c r="B1080">
        <f>INDEX(resultados!$A$2:$ZZ$1797, 1074, MATCH($B$2, resultados!$A$1:$ZZ$1, 0))</f>
        <v/>
      </c>
      <c r="C1080">
        <f>INDEX(resultados!$A$2:$ZZ$1797, 1074, MATCH($B$3, resultados!$A$1:$ZZ$1, 0))</f>
        <v/>
      </c>
    </row>
    <row r="1081">
      <c r="A1081">
        <f>INDEX(resultados!$A$2:$ZZ$1797, 1075, MATCH($B$1, resultados!$A$1:$ZZ$1, 0))</f>
        <v/>
      </c>
      <c r="B1081">
        <f>INDEX(resultados!$A$2:$ZZ$1797, 1075, MATCH($B$2, resultados!$A$1:$ZZ$1, 0))</f>
        <v/>
      </c>
      <c r="C1081">
        <f>INDEX(resultados!$A$2:$ZZ$1797, 1075, MATCH($B$3, resultados!$A$1:$ZZ$1, 0))</f>
        <v/>
      </c>
    </row>
    <row r="1082">
      <c r="A1082">
        <f>INDEX(resultados!$A$2:$ZZ$1797, 1076, MATCH($B$1, resultados!$A$1:$ZZ$1, 0))</f>
        <v/>
      </c>
      <c r="B1082">
        <f>INDEX(resultados!$A$2:$ZZ$1797, 1076, MATCH($B$2, resultados!$A$1:$ZZ$1, 0))</f>
        <v/>
      </c>
      <c r="C1082">
        <f>INDEX(resultados!$A$2:$ZZ$1797, 1076, MATCH($B$3, resultados!$A$1:$ZZ$1, 0))</f>
        <v/>
      </c>
    </row>
    <row r="1083">
      <c r="A1083">
        <f>INDEX(resultados!$A$2:$ZZ$1797, 1077, MATCH($B$1, resultados!$A$1:$ZZ$1, 0))</f>
        <v/>
      </c>
      <c r="B1083">
        <f>INDEX(resultados!$A$2:$ZZ$1797, 1077, MATCH($B$2, resultados!$A$1:$ZZ$1, 0))</f>
        <v/>
      </c>
      <c r="C1083">
        <f>INDEX(resultados!$A$2:$ZZ$1797, 1077, MATCH($B$3, resultados!$A$1:$ZZ$1, 0))</f>
        <v/>
      </c>
    </row>
    <row r="1084">
      <c r="A1084">
        <f>INDEX(resultados!$A$2:$ZZ$1797, 1078, MATCH($B$1, resultados!$A$1:$ZZ$1, 0))</f>
        <v/>
      </c>
      <c r="B1084">
        <f>INDEX(resultados!$A$2:$ZZ$1797, 1078, MATCH($B$2, resultados!$A$1:$ZZ$1, 0))</f>
        <v/>
      </c>
      <c r="C1084">
        <f>INDEX(resultados!$A$2:$ZZ$1797, 1078, MATCH($B$3, resultados!$A$1:$ZZ$1, 0))</f>
        <v/>
      </c>
    </row>
    <row r="1085">
      <c r="A1085">
        <f>INDEX(resultados!$A$2:$ZZ$1797, 1079, MATCH($B$1, resultados!$A$1:$ZZ$1, 0))</f>
        <v/>
      </c>
      <c r="B1085">
        <f>INDEX(resultados!$A$2:$ZZ$1797, 1079, MATCH($B$2, resultados!$A$1:$ZZ$1, 0))</f>
        <v/>
      </c>
      <c r="C1085">
        <f>INDEX(resultados!$A$2:$ZZ$1797, 1079, MATCH($B$3, resultados!$A$1:$ZZ$1, 0))</f>
        <v/>
      </c>
    </row>
    <row r="1086">
      <c r="A1086">
        <f>INDEX(resultados!$A$2:$ZZ$1797, 1080, MATCH($B$1, resultados!$A$1:$ZZ$1, 0))</f>
        <v/>
      </c>
      <c r="B1086">
        <f>INDEX(resultados!$A$2:$ZZ$1797, 1080, MATCH($B$2, resultados!$A$1:$ZZ$1, 0))</f>
        <v/>
      </c>
      <c r="C1086">
        <f>INDEX(resultados!$A$2:$ZZ$1797, 1080, MATCH($B$3, resultados!$A$1:$ZZ$1, 0))</f>
        <v/>
      </c>
    </row>
    <row r="1087">
      <c r="A1087">
        <f>INDEX(resultados!$A$2:$ZZ$1797, 1081, MATCH($B$1, resultados!$A$1:$ZZ$1, 0))</f>
        <v/>
      </c>
      <c r="B1087">
        <f>INDEX(resultados!$A$2:$ZZ$1797, 1081, MATCH($B$2, resultados!$A$1:$ZZ$1, 0))</f>
        <v/>
      </c>
      <c r="C1087">
        <f>INDEX(resultados!$A$2:$ZZ$1797, 1081, MATCH($B$3, resultados!$A$1:$ZZ$1, 0))</f>
        <v/>
      </c>
    </row>
    <row r="1088">
      <c r="A1088">
        <f>INDEX(resultados!$A$2:$ZZ$1797, 1082, MATCH($B$1, resultados!$A$1:$ZZ$1, 0))</f>
        <v/>
      </c>
      <c r="B1088">
        <f>INDEX(resultados!$A$2:$ZZ$1797, 1082, MATCH($B$2, resultados!$A$1:$ZZ$1, 0))</f>
        <v/>
      </c>
      <c r="C1088">
        <f>INDEX(resultados!$A$2:$ZZ$1797, 1082, MATCH($B$3, resultados!$A$1:$ZZ$1, 0))</f>
        <v/>
      </c>
    </row>
    <row r="1089">
      <c r="A1089">
        <f>INDEX(resultados!$A$2:$ZZ$1797, 1083, MATCH($B$1, resultados!$A$1:$ZZ$1, 0))</f>
        <v/>
      </c>
      <c r="B1089">
        <f>INDEX(resultados!$A$2:$ZZ$1797, 1083, MATCH($B$2, resultados!$A$1:$ZZ$1, 0))</f>
        <v/>
      </c>
      <c r="C1089">
        <f>INDEX(resultados!$A$2:$ZZ$1797, 1083, MATCH($B$3, resultados!$A$1:$ZZ$1, 0))</f>
        <v/>
      </c>
    </row>
    <row r="1090">
      <c r="A1090">
        <f>INDEX(resultados!$A$2:$ZZ$1797, 1084, MATCH($B$1, resultados!$A$1:$ZZ$1, 0))</f>
        <v/>
      </c>
      <c r="B1090">
        <f>INDEX(resultados!$A$2:$ZZ$1797, 1084, MATCH($B$2, resultados!$A$1:$ZZ$1, 0))</f>
        <v/>
      </c>
      <c r="C1090">
        <f>INDEX(resultados!$A$2:$ZZ$1797, 1084, MATCH($B$3, resultados!$A$1:$ZZ$1, 0))</f>
        <v/>
      </c>
    </row>
    <row r="1091">
      <c r="A1091">
        <f>INDEX(resultados!$A$2:$ZZ$1797, 1085, MATCH($B$1, resultados!$A$1:$ZZ$1, 0))</f>
        <v/>
      </c>
      <c r="B1091">
        <f>INDEX(resultados!$A$2:$ZZ$1797, 1085, MATCH($B$2, resultados!$A$1:$ZZ$1, 0))</f>
        <v/>
      </c>
      <c r="C1091">
        <f>INDEX(resultados!$A$2:$ZZ$1797, 1085, MATCH($B$3, resultados!$A$1:$ZZ$1, 0))</f>
        <v/>
      </c>
    </row>
    <row r="1092">
      <c r="A1092">
        <f>INDEX(resultados!$A$2:$ZZ$1797, 1086, MATCH($B$1, resultados!$A$1:$ZZ$1, 0))</f>
        <v/>
      </c>
      <c r="B1092">
        <f>INDEX(resultados!$A$2:$ZZ$1797, 1086, MATCH($B$2, resultados!$A$1:$ZZ$1, 0))</f>
        <v/>
      </c>
      <c r="C1092">
        <f>INDEX(resultados!$A$2:$ZZ$1797, 1086, MATCH($B$3, resultados!$A$1:$ZZ$1, 0))</f>
        <v/>
      </c>
    </row>
    <row r="1093">
      <c r="A1093">
        <f>INDEX(resultados!$A$2:$ZZ$1797, 1087, MATCH($B$1, resultados!$A$1:$ZZ$1, 0))</f>
        <v/>
      </c>
      <c r="B1093">
        <f>INDEX(resultados!$A$2:$ZZ$1797, 1087, MATCH($B$2, resultados!$A$1:$ZZ$1, 0))</f>
        <v/>
      </c>
      <c r="C1093">
        <f>INDEX(resultados!$A$2:$ZZ$1797, 1087, MATCH($B$3, resultados!$A$1:$ZZ$1, 0))</f>
        <v/>
      </c>
    </row>
    <row r="1094">
      <c r="A1094">
        <f>INDEX(resultados!$A$2:$ZZ$1797, 1088, MATCH($B$1, resultados!$A$1:$ZZ$1, 0))</f>
        <v/>
      </c>
      <c r="B1094">
        <f>INDEX(resultados!$A$2:$ZZ$1797, 1088, MATCH($B$2, resultados!$A$1:$ZZ$1, 0))</f>
        <v/>
      </c>
      <c r="C1094">
        <f>INDEX(resultados!$A$2:$ZZ$1797, 1088, MATCH($B$3, resultados!$A$1:$ZZ$1, 0))</f>
        <v/>
      </c>
    </row>
    <row r="1095">
      <c r="A1095">
        <f>INDEX(resultados!$A$2:$ZZ$1797, 1089, MATCH($B$1, resultados!$A$1:$ZZ$1, 0))</f>
        <v/>
      </c>
      <c r="B1095">
        <f>INDEX(resultados!$A$2:$ZZ$1797, 1089, MATCH($B$2, resultados!$A$1:$ZZ$1, 0))</f>
        <v/>
      </c>
      <c r="C1095">
        <f>INDEX(resultados!$A$2:$ZZ$1797, 1089, MATCH($B$3, resultados!$A$1:$ZZ$1, 0))</f>
        <v/>
      </c>
    </row>
    <row r="1096">
      <c r="A1096">
        <f>INDEX(resultados!$A$2:$ZZ$1797, 1090, MATCH($B$1, resultados!$A$1:$ZZ$1, 0))</f>
        <v/>
      </c>
      <c r="B1096">
        <f>INDEX(resultados!$A$2:$ZZ$1797, 1090, MATCH($B$2, resultados!$A$1:$ZZ$1, 0))</f>
        <v/>
      </c>
      <c r="C1096">
        <f>INDEX(resultados!$A$2:$ZZ$1797, 1090, MATCH($B$3, resultados!$A$1:$ZZ$1, 0))</f>
        <v/>
      </c>
    </row>
    <row r="1097">
      <c r="A1097">
        <f>INDEX(resultados!$A$2:$ZZ$1797, 1091, MATCH($B$1, resultados!$A$1:$ZZ$1, 0))</f>
        <v/>
      </c>
      <c r="B1097">
        <f>INDEX(resultados!$A$2:$ZZ$1797, 1091, MATCH($B$2, resultados!$A$1:$ZZ$1, 0))</f>
        <v/>
      </c>
      <c r="C1097">
        <f>INDEX(resultados!$A$2:$ZZ$1797, 1091, MATCH($B$3, resultados!$A$1:$ZZ$1, 0))</f>
        <v/>
      </c>
    </row>
    <row r="1098">
      <c r="A1098">
        <f>INDEX(resultados!$A$2:$ZZ$1797, 1092, MATCH($B$1, resultados!$A$1:$ZZ$1, 0))</f>
        <v/>
      </c>
      <c r="B1098">
        <f>INDEX(resultados!$A$2:$ZZ$1797, 1092, MATCH($B$2, resultados!$A$1:$ZZ$1, 0))</f>
        <v/>
      </c>
      <c r="C1098">
        <f>INDEX(resultados!$A$2:$ZZ$1797, 1092, MATCH($B$3, resultados!$A$1:$ZZ$1, 0))</f>
        <v/>
      </c>
    </row>
    <row r="1099">
      <c r="A1099">
        <f>INDEX(resultados!$A$2:$ZZ$1797, 1093, MATCH($B$1, resultados!$A$1:$ZZ$1, 0))</f>
        <v/>
      </c>
      <c r="B1099">
        <f>INDEX(resultados!$A$2:$ZZ$1797, 1093, MATCH($B$2, resultados!$A$1:$ZZ$1, 0))</f>
        <v/>
      </c>
      <c r="C1099">
        <f>INDEX(resultados!$A$2:$ZZ$1797, 1093, MATCH($B$3, resultados!$A$1:$ZZ$1, 0))</f>
        <v/>
      </c>
    </row>
    <row r="1100">
      <c r="A1100">
        <f>INDEX(resultados!$A$2:$ZZ$1797, 1094, MATCH($B$1, resultados!$A$1:$ZZ$1, 0))</f>
        <v/>
      </c>
      <c r="B1100">
        <f>INDEX(resultados!$A$2:$ZZ$1797, 1094, MATCH($B$2, resultados!$A$1:$ZZ$1, 0))</f>
        <v/>
      </c>
      <c r="C1100">
        <f>INDEX(resultados!$A$2:$ZZ$1797, 1094, MATCH($B$3, resultados!$A$1:$ZZ$1, 0))</f>
        <v/>
      </c>
    </row>
    <row r="1101">
      <c r="A1101">
        <f>INDEX(resultados!$A$2:$ZZ$1797, 1095, MATCH($B$1, resultados!$A$1:$ZZ$1, 0))</f>
        <v/>
      </c>
      <c r="B1101">
        <f>INDEX(resultados!$A$2:$ZZ$1797, 1095, MATCH($B$2, resultados!$A$1:$ZZ$1, 0))</f>
        <v/>
      </c>
      <c r="C1101">
        <f>INDEX(resultados!$A$2:$ZZ$1797, 1095, MATCH($B$3, resultados!$A$1:$ZZ$1, 0))</f>
        <v/>
      </c>
    </row>
    <row r="1102">
      <c r="A1102">
        <f>INDEX(resultados!$A$2:$ZZ$1797, 1096, MATCH($B$1, resultados!$A$1:$ZZ$1, 0))</f>
        <v/>
      </c>
      <c r="B1102">
        <f>INDEX(resultados!$A$2:$ZZ$1797, 1096, MATCH($B$2, resultados!$A$1:$ZZ$1, 0))</f>
        <v/>
      </c>
      <c r="C1102">
        <f>INDEX(resultados!$A$2:$ZZ$1797, 1096, MATCH($B$3, resultados!$A$1:$ZZ$1, 0))</f>
        <v/>
      </c>
    </row>
    <row r="1103">
      <c r="A1103">
        <f>INDEX(resultados!$A$2:$ZZ$1797, 1097, MATCH($B$1, resultados!$A$1:$ZZ$1, 0))</f>
        <v/>
      </c>
      <c r="B1103">
        <f>INDEX(resultados!$A$2:$ZZ$1797, 1097, MATCH($B$2, resultados!$A$1:$ZZ$1, 0))</f>
        <v/>
      </c>
      <c r="C1103">
        <f>INDEX(resultados!$A$2:$ZZ$1797, 1097, MATCH($B$3, resultados!$A$1:$ZZ$1, 0))</f>
        <v/>
      </c>
    </row>
    <row r="1104">
      <c r="A1104">
        <f>INDEX(resultados!$A$2:$ZZ$1797, 1098, MATCH($B$1, resultados!$A$1:$ZZ$1, 0))</f>
        <v/>
      </c>
      <c r="B1104">
        <f>INDEX(resultados!$A$2:$ZZ$1797, 1098, MATCH($B$2, resultados!$A$1:$ZZ$1, 0))</f>
        <v/>
      </c>
      <c r="C1104">
        <f>INDEX(resultados!$A$2:$ZZ$1797, 1098, MATCH($B$3, resultados!$A$1:$ZZ$1, 0))</f>
        <v/>
      </c>
    </row>
    <row r="1105">
      <c r="A1105">
        <f>INDEX(resultados!$A$2:$ZZ$1797, 1099, MATCH($B$1, resultados!$A$1:$ZZ$1, 0))</f>
        <v/>
      </c>
      <c r="B1105">
        <f>INDEX(resultados!$A$2:$ZZ$1797, 1099, MATCH($B$2, resultados!$A$1:$ZZ$1, 0))</f>
        <v/>
      </c>
      <c r="C1105">
        <f>INDEX(resultados!$A$2:$ZZ$1797, 1099, MATCH($B$3, resultados!$A$1:$ZZ$1, 0))</f>
        <v/>
      </c>
    </row>
    <row r="1106">
      <c r="A1106">
        <f>INDEX(resultados!$A$2:$ZZ$1797, 1100, MATCH($B$1, resultados!$A$1:$ZZ$1, 0))</f>
        <v/>
      </c>
      <c r="B1106">
        <f>INDEX(resultados!$A$2:$ZZ$1797, 1100, MATCH($B$2, resultados!$A$1:$ZZ$1, 0))</f>
        <v/>
      </c>
      <c r="C1106">
        <f>INDEX(resultados!$A$2:$ZZ$1797, 1100, MATCH($B$3, resultados!$A$1:$ZZ$1, 0))</f>
        <v/>
      </c>
    </row>
    <row r="1107">
      <c r="A1107">
        <f>INDEX(resultados!$A$2:$ZZ$1797, 1101, MATCH($B$1, resultados!$A$1:$ZZ$1, 0))</f>
        <v/>
      </c>
      <c r="B1107">
        <f>INDEX(resultados!$A$2:$ZZ$1797, 1101, MATCH($B$2, resultados!$A$1:$ZZ$1, 0))</f>
        <v/>
      </c>
      <c r="C1107">
        <f>INDEX(resultados!$A$2:$ZZ$1797, 1101, MATCH($B$3, resultados!$A$1:$ZZ$1, 0))</f>
        <v/>
      </c>
    </row>
    <row r="1108">
      <c r="A1108">
        <f>INDEX(resultados!$A$2:$ZZ$1797, 1102, MATCH($B$1, resultados!$A$1:$ZZ$1, 0))</f>
        <v/>
      </c>
      <c r="B1108">
        <f>INDEX(resultados!$A$2:$ZZ$1797, 1102, MATCH($B$2, resultados!$A$1:$ZZ$1, 0))</f>
        <v/>
      </c>
      <c r="C1108">
        <f>INDEX(resultados!$A$2:$ZZ$1797, 1102, MATCH($B$3, resultados!$A$1:$ZZ$1, 0))</f>
        <v/>
      </c>
    </row>
    <row r="1109">
      <c r="A1109">
        <f>INDEX(resultados!$A$2:$ZZ$1797, 1103, MATCH($B$1, resultados!$A$1:$ZZ$1, 0))</f>
        <v/>
      </c>
      <c r="B1109">
        <f>INDEX(resultados!$A$2:$ZZ$1797, 1103, MATCH($B$2, resultados!$A$1:$ZZ$1, 0))</f>
        <v/>
      </c>
      <c r="C1109">
        <f>INDEX(resultados!$A$2:$ZZ$1797, 1103, MATCH($B$3, resultados!$A$1:$ZZ$1, 0))</f>
        <v/>
      </c>
    </row>
    <row r="1110">
      <c r="A1110">
        <f>INDEX(resultados!$A$2:$ZZ$1797, 1104, MATCH($B$1, resultados!$A$1:$ZZ$1, 0))</f>
        <v/>
      </c>
      <c r="B1110">
        <f>INDEX(resultados!$A$2:$ZZ$1797, 1104, MATCH($B$2, resultados!$A$1:$ZZ$1, 0))</f>
        <v/>
      </c>
      <c r="C1110">
        <f>INDEX(resultados!$A$2:$ZZ$1797, 1104, MATCH($B$3, resultados!$A$1:$ZZ$1, 0))</f>
        <v/>
      </c>
    </row>
    <row r="1111">
      <c r="A1111">
        <f>INDEX(resultados!$A$2:$ZZ$1797, 1105, MATCH($B$1, resultados!$A$1:$ZZ$1, 0))</f>
        <v/>
      </c>
      <c r="B1111">
        <f>INDEX(resultados!$A$2:$ZZ$1797, 1105, MATCH($B$2, resultados!$A$1:$ZZ$1, 0))</f>
        <v/>
      </c>
      <c r="C1111">
        <f>INDEX(resultados!$A$2:$ZZ$1797, 1105, MATCH($B$3, resultados!$A$1:$ZZ$1, 0))</f>
        <v/>
      </c>
    </row>
    <row r="1112">
      <c r="A1112">
        <f>INDEX(resultados!$A$2:$ZZ$1797, 1106, MATCH($B$1, resultados!$A$1:$ZZ$1, 0))</f>
        <v/>
      </c>
      <c r="B1112">
        <f>INDEX(resultados!$A$2:$ZZ$1797, 1106, MATCH($B$2, resultados!$A$1:$ZZ$1, 0))</f>
        <v/>
      </c>
      <c r="C1112">
        <f>INDEX(resultados!$A$2:$ZZ$1797, 1106, MATCH($B$3, resultados!$A$1:$ZZ$1, 0))</f>
        <v/>
      </c>
    </row>
    <row r="1113">
      <c r="A1113">
        <f>INDEX(resultados!$A$2:$ZZ$1797, 1107, MATCH($B$1, resultados!$A$1:$ZZ$1, 0))</f>
        <v/>
      </c>
      <c r="B1113">
        <f>INDEX(resultados!$A$2:$ZZ$1797, 1107, MATCH($B$2, resultados!$A$1:$ZZ$1, 0))</f>
        <v/>
      </c>
      <c r="C1113">
        <f>INDEX(resultados!$A$2:$ZZ$1797, 1107, MATCH($B$3, resultados!$A$1:$ZZ$1, 0))</f>
        <v/>
      </c>
    </row>
    <row r="1114">
      <c r="A1114">
        <f>INDEX(resultados!$A$2:$ZZ$1797, 1108, MATCH($B$1, resultados!$A$1:$ZZ$1, 0))</f>
        <v/>
      </c>
      <c r="B1114">
        <f>INDEX(resultados!$A$2:$ZZ$1797, 1108, MATCH($B$2, resultados!$A$1:$ZZ$1, 0))</f>
        <v/>
      </c>
      <c r="C1114">
        <f>INDEX(resultados!$A$2:$ZZ$1797, 1108, MATCH($B$3, resultados!$A$1:$ZZ$1, 0))</f>
        <v/>
      </c>
    </row>
    <row r="1115">
      <c r="A1115">
        <f>INDEX(resultados!$A$2:$ZZ$1797, 1109, MATCH($B$1, resultados!$A$1:$ZZ$1, 0))</f>
        <v/>
      </c>
      <c r="B1115">
        <f>INDEX(resultados!$A$2:$ZZ$1797, 1109, MATCH($B$2, resultados!$A$1:$ZZ$1, 0))</f>
        <v/>
      </c>
      <c r="C1115">
        <f>INDEX(resultados!$A$2:$ZZ$1797, 1109, MATCH($B$3, resultados!$A$1:$ZZ$1, 0))</f>
        <v/>
      </c>
    </row>
    <row r="1116">
      <c r="A1116">
        <f>INDEX(resultados!$A$2:$ZZ$1797, 1110, MATCH($B$1, resultados!$A$1:$ZZ$1, 0))</f>
        <v/>
      </c>
      <c r="B1116">
        <f>INDEX(resultados!$A$2:$ZZ$1797, 1110, MATCH($B$2, resultados!$A$1:$ZZ$1, 0))</f>
        <v/>
      </c>
      <c r="C1116">
        <f>INDEX(resultados!$A$2:$ZZ$1797, 1110, MATCH($B$3, resultados!$A$1:$ZZ$1, 0))</f>
        <v/>
      </c>
    </row>
    <row r="1117">
      <c r="A1117">
        <f>INDEX(resultados!$A$2:$ZZ$1797, 1111, MATCH($B$1, resultados!$A$1:$ZZ$1, 0))</f>
        <v/>
      </c>
      <c r="B1117">
        <f>INDEX(resultados!$A$2:$ZZ$1797, 1111, MATCH($B$2, resultados!$A$1:$ZZ$1, 0))</f>
        <v/>
      </c>
      <c r="C1117">
        <f>INDEX(resultados!$A$2:$ZZ$1797, 1111, MATCH($B$3, resultados!$A$1:$ZZ$1, 0))</f>
        <v/>
      </c>
    </row>
    <row r="1118">
      <c r="A1118">
        <f>INDEX(resultados!$A$2:$ZZ$1797, 1112, MATCH($B$1, resultados!$A$1:$ZZ$1, 0))</f>
        <v/>
      </c>
      <c r="B1118">
        <f>INDEX(resultados!$A$2:$ZZ$1797, 1112, MATCH($B$2, resultados!$A$1:$ZZ$1, 0))</f>
        <v/>
      </c>
      <c r="C1118">
        <f>INDEX(resultados!$A$2:$ZZ$1797, 1112, MATCH($B$3, resultados!$A$1:$ZZ$1, 0))</f>
        <v/>
      </c>
    </row>
    <row r="1119">
      <c r="A1119">
        <f>INDEX(resultados!$A$2:$ZZ$1797, 1113, MATCH($B$1, resultados!$A$1:$ZZ$1, 0))</f>
        <v/>
      </c>
      <c r="B1119">
        <f>INDEX(resultados!$A$2:$ZZ$1797, 1113, MATCH($B$2, resultados!$A$1:$ZZ$1, 0))</f>
        <v/>
      </c>
      <c r="C1119">
        <f>INDEX(resultados!$A$2:$ZZ$1797, 1113, MATCH($B$3, resultados!$A$1:$ZZ$1, 0))</f>
        <v/>
      </c>
    </row>
    <row r="1120">
      <c r="A1120">
        <f>INDEX(resultados!$A$2:$ZZ$1797, 1114, MATCH($B$1, resultados!$A$1:$ZZ$1, 0))</f>
        <v/>
      </c>
      <c r="B1120">
        <f>INDEX(resultados!$A$2:$ZZ$1797, 1114, MATCH($B$2, resultados!$A$1:$ZZ$1, 0))</f>
        <v/>
      </c>
      <c r="C1120">
        <f>INDEX(resultados!$A$2:$ZZ$1797, 1114, MATCH($B$3, resultados!$A$1:$ZZ$1, 0))</f>
        <v/>
      </c>
    </row>
    <row r="1121">
      <c r="A1121">
        <f>INDEX(resultados!$A$2:$ZZ$1797, 1115, MATCH($B$1, resultados!$A$1:$ZZ$1, 0))</f>
        <v/>
      </c>
      <c r="B1121">
        <f>INDEX(resultados!$A$2:$ZZ$1797, 1115, MATCH($B$2, resultados!$A$1:$ZZ$1, 0))</f>
        <v/>
      </c>
      <c r="C1121">
        <f>INDEX(resultados!$A$2:$ZZ$1797, 1115, MATCH($B$3, resultados!$A$1:$ZZ$1, 0))</f>
        <v/>
      </c>
    </row>
    <row r="1122">
      <c r="A1122">
        <f>INDEX(resultados!$A$2:$ZZ$1797, 1116, MATCH($B$1, resultados!$A$1:$ZZ$1, 0))</f>
        <v/>
      </c>
      <c r="B1122">
        <f>INDEX(resultados!$A$2:$ZZ$1797, 1116, MATCH($B$2, resultados!$A$1:$ZZ$1, 0))</f>
        <v/>
      </c>
      <c r="C1122">
        <f>INDEX(resultados!$A$2:$ZZ$1797, 1116, MATCH($B$3, resultados!$A$1:$ZZ$1, 0))</f>
        <v/>
      </c>
    </row>
    <row r="1123">
      <c r="A1123">
        <f>INDEX(resultados!$A$2:$ZZ$1797, 1117, MATCH($B$1, resultados!$A$1:$ZZ$1, 0))</f>
        <v/>
      </c>
      <c r="B1123">
        <f>INDEX(resultados!$A$2:$ZZ$1797, 1117, MATCH($B$2, resultados!$A$1:$ZZ$1, 0))</f>
        <v/>
      </c>
      <c r="C1123">
        <f>INDEX(resultados!$A$2:$ZZ$1797, 1117, MATCH($B$3, resultados!$A$1:$ZZ$1, 0))</f>
        <v/>
      </c>
    </row>
    <row r="1124">
      <c r="A1124">
        <f>INDEX(resultados!$A$2:$ZZ$1797, 1118, MATCH($B$1, resultados!$A$1:$ZZ$1, 0))</f>
        <v/>
      </c>
      <c r="B1124">
        <f>INDEX(resultados!$A$2:$ZZ$1797, 1118, MATCH($B$2, resultados!$A$1:$ZZ$1, 0))</f>
        <v/>
      </c>
      <c r="C1124">
        <f>INDEX(resultados!$A$2:$ZZ$1797, 1118, MATCH($B$3, resultados!$A$1:$ZZ$1, 0))</f>
        <v/>
      </c>
    </row>
    <row r="1125">
      <c r="A1125">
        <f>INDEX(resultados!$A$2:$ZZ$1797, 1119, MATCH($B$1, resultados!$A$1:$ZZ$1, 0))</f>
        <v/>
      </c>
      <c r="B1125">
        <f>INDEX(resultados!$A$2:$ZZ$1797, 1119, MATCH($B$2, resultados!$A$1:$ZZ$1, 0))</f>
        <v/>
      </c>
      <c r="C1125">
        <f>INDEX(resultados!$A$2:$ZZ$1797, 1119, MATCH($B$3, resultados!$A$1:$ZZ$1, 0))</f>
        <v/>
      </c>
    </row>
    <row r="1126">
      <c r="A1126">
        <f>INDEX(resultados!$A$2:$ZZ$1797, 1120, MATCH($B$1, resultados!$A$1:$ZZ$1, 0))</f>
        <v/>
      </c>
      <c r="B1126">
        <f>INDEX(resultados!$A$2:$ZZ$1797, 1120, MATCH($B$2, resultados!$A$1:$ZZ$1, 0))</f>
        <v/>
      </c>
      <c r="C1126">
        <f>INDEX(resultados!$A$2:$ZZ$1797, 1120, MATCH($B$3, resultados!$A$1:$ZZ$1, 0))</f>
        <v/>
      </c>
    </row>
    <row r="1127">
      <c r="A1127">
        <f>INDEX(resultados!$A$2:$ZZ$1797, 1121, MATCH($B$1, resultados!$A$1:$ZZ$1, 0))</f>
        <v/>
      </c>
      <c r="B1127">
        <f>INDEX(resultados!$A$2:$ZZ$1797, 1121, MATCH($B$2, resultados!$A$1:$ZZ$1, 0))</f>
        <v/>
      </c>
      <c r="C1127">
        <f>INDEX(resultados!$A$2:$ZZ$1797, 1121, MATCH($B$3, resultados!$A$1:$ZZ$1, 0))</f>
        <v/>
      </c>
    </row>
    <row r="1128">
      <c r="A1128">
        <f>INDEX(resultados!$A$2:$ZZ$1797, 1122, MATCH($B$1, resultados!$A$1:$ZZ$1, 0))</f>
        <v/>
      </c>
      <c r="B1128">
        <f>INDEX(resultados!$A$2:$ZZ$1797, 1122, MATCH($B$2, resultados!$A$1:$ZZ$1, 0))</f>
        <v/>
      </c>
      <c r="C1128">
        <f>INDEX(resultados!$A$2:$ZZ$1797, 1122, MATCH($B$3, resultados!$A$1:$ZZ$1, 0))</f>
        <v/>
      </c>
    </row>
    <row r="1129">
      <c r="A1129">
        <f>INDEX(resultados!$A$2:$ZZ$1797, 1123, MATCH($B$1, resultados!$A$1:$ZZ$1, 0))</f>
        <v/>
      </c>
      <c r="B1129">
        <f>INDEX(resultados!$A$2:$ZZ$1797, 1123, MATCH($B$2, resultados!$A$1:$ZZ$1, 0))</f>
        <v/>
      </c>
      <c r="C1129">
        <f>INDEX(resultados!$A$2:$ZZ$1797, 1123, MATCH($B$3, resultados!$A$1:$ZZ$1, 0))</f>
        <v/>
      </c>
    </row>
    <row r="1130">
      <c r="A1130">
        <f>INDEX(resultados!$A$2:$ZZ$1797, 1124, MATCH($B$1, resultados!$A$1:$ZZ$1, 0))</f>
        <v/>
      </c>
      <c r="B1130">
        <f>INDEX(resultados!$A$2:$ZZ$1797, 1124, MATCH($B$2, resultados!$A$1:$ZZ$1, 0))</f>
        <v/>
      </c>
      <c r="C1130">
        <f>INDEX(resultados!$A$2:$ZZ$1797, 1124, MATCH($B$3, resultados!$A$1:$ZZ$1, 0))</f>
        <v/>
      </c>
    </row>
    <row r="1131">
      <c r="A1131">
        <f>INDEX(resultados!$A$2:$ZZ$1797, 1125, MATCH($B$1, resultados!$A$1:$ZZ$1, 0))</f>
        <v/>
      </c>
      <c r="B1131">
        <f>INDEX(resultados!$A$2:$ZZ$1797, 1125, MATCH($B$2, resultados!$A$1:$ZZ$1, 0))</f>
        <v/>
      </c>
      <c r="C1131">
        <f>INDEX(resultados!$A$2:$ZZ$1797, 1125, MATCH($B$3, resultados!$A$1:$ZZ$1, 0))</f>
        <v/>
      </c>
    </row>
    <row r="1132">
      <c r="A1132">
        <f>INDEX(resultados!$A$2:$ZZ$1797, 1126, MATCH($B$1, resultados!$A$1:$ZZ$1, 0))</f>
        <v/>
      </c>
      <c r="B1132">
        <f>INDEX(resultados!$A$2:$ZZ$1797, 1126, MATCH($B$2, resultados!$A$1:$ZZ$1, 0))</f>
        <v/>
      </c>
      <c r="C1132">
        <f>INDEX(resultados!$A$2:$ZZ$1797, 1126, MATCH($B$3, resultados!$A$1:$ZZ$1, 0))</f>
        <v/>
      </c>
    </row>
    <row r="1133">
      <c r="A1133">
        <f>INDEX(resultados!$A$2:$ZZ$1797, 1127, MATCH($B$1, resultados!$A$1:$ZZ$1, 0))</f>
        <v/>
      </c>
      <c r="B1133">
        <f>INDEX(resultados!$A$2:$ZZ$1797, 1127, MATCH($B$2, resultados!$A$1:$ZZ$1, 0))</f>
        <v/>
      </c>
      <c r="C1133">
        <f>INDEX(resultados!$A$2:$ZZ$1797, 1127, MATCH($B$3, resultados!$A$1:$ZZ$1, 0))</f>
        <v/>
      </c>
    </row>
    <row r="1134">
      <c r="A1134">
        <f>INDEX(resultados!$A$2:$ZZ$1797, 1128, MATCH($B$1, resultados!$A$1:$ZZ$1, 0))</f>
        <v/>
      </c>
      <c r="B1134">
        <f>INDEX(resultados!$A$2:$ZZ$1797, 1128, MATCH($B$2, resultados!$A$1:$ZZ$1, 0))</f>
        <v/>
      </c>
      <c r="C1134">
        <f>INDEX(resultados!$A$2:$ZZ$1797, 1128, MATCH($B$3, resultados!$A$1:$ZZ$1, 0))</f>
        <v/>
      </c>
    </row>
    <row r="1135">
      <c r="A1135">
        <f>INDEX(resultados!$A$2:$ZZ$1797, 1129, MATCH($B$1, resultados!$A$1:$ZZ$1, 0))</f>
        <v/>
      </c>
      <c r="B1135">
        <f>INDEX(resultados!$A$2:$ZZ$1797, 1129, MATCH($B$2, resultados!$A$1:$ZZ$1, 0))</f>
        <v/>
      </c>
      <c r="C1135">
        <f>INDEX(resultados!$A$2:$ZZ$1797, 1129, MATCH($B$3, resultados!$A$1:$ZZ$1, 0))</f>
        <v/>
      </c>
    </row>
    <row r="1136">
      <c r="A1136">
        <f>INDEX(resultados!$A$2:$ZZ$1797, 1130, MATCH($B$1, resultados!$A$1:$ZZ$1, 0))</f>
        <v/>
      </c>
      <c r="B1136">
        <f>INDEX(resultados!$A$2:$ZZ$1797, 1130, MATCH($B$2, resultados!$A$1:$ZZ$1, 0))</f>
        <v/>
      </c>
      <c r="C1136">
        <f>INDEX(resultados!$A$2:$ZZ$1797, 1130, MATCH($B$3, resultados!$A$1:$ZZ$1, 0))</f>
        <v/>
      </c>
    </row>
    <row r="1137">
      <c r="A1137">
        <f>INDEX(resultados!$A$2:$ZZ$1797, 1131, MATCH($B$1, resultados!$A$1:$ZZ$1, 0))</f>
        <v/>
      </c>
      <c r="B1137">
        <f>INDEX(resultados!$A$2:$ZZ$1797, 1131, MATCH($B$2, resultados!$A$1:$ZZ$1, 0))</f>
        <v/>
      </c>
      <c r="C1137">
        <f>INDEX(resultados!$A$2:$ZZ$1797, 1131, MATCH($B$3, resultados!$A$1:$ZZ$1, 0))</f>
        <v/>
      </c>
    </row>
    <row r="1138">
      <c r="A1138">
        <f>INDEX(resultados!$A$2:$ZZ$1797, 1132, MATCH($B$1, resultados!$A$1:$ZZ$1, 0))</f>
        <v/>
      </c>
      <c r="B1138">
        <f>INDEX(resultados!$A$2:$ZZ$1797, 1132, MATCH($B$2, resultados!$A$1:$ZZ$1, 0))</f>
        <v/>
      </c>
      <c r="C1138">
        <f>INDEX(resultados!$A$2:$ZZ$1797, 1132, MATCH($B$3, resultados!$A$1:$ZZ$1, 0))</f>
        <v/>
      </c>
    </row>
    <row r="1139">
      <c r="A1139">
        <f>INDEX(resultados!$A$2:$ZZ$1797, 1133, MATCH($B$1, resultados!$A$1:$ZZ$1, 0))</f>
        <v/>
      </c>
      <c r="B1139">
        <f>INDEX(resultados!$A$2:$ZZ$1797, 1133, MATCH($B$2, resultados!$A$1:$ZZ$1, 0))</f>
        <v/>
      </c>
      <c r="C1139">
        <f>INDEX(resultados!$A$2:$ZZ$1797, 1133, MATCH($B$3, resultados!$A$1:$ZZ$1, 0))</f>
        <v/>
      </c>
    </row>
    <row r="1140">
      <c r="A1140">
        <f>INDEX(resultados!$A$2:$ZZ$1797, 1134, MATCH($B$1, resultados!$A$1:$ZZ$1, 0))</f>
        <v/>
      </c>
      <c r="B1140">
        <f>INDEX(resultados!$A$2:$ZZ$1797, 1134, MATCH($B$2, resultados!$A$1:$ZZ$1, 0))</f>
        <v/>
      </c>
      <c r="C1140">
        <f>INDEX(resultados!$A$2:$ZZ$1797, 1134, MATCH($B$3, resultados!$A$1:$ZZ$1, 0))</f>
        <v/>
      </c>
    </row>
    <row r="1141">
      <c r="A1141">
        <f>INDEX(resultados!$A$2:$ZZ$1797, 1135, MATCH($B$1, resultados!$A$1:$ZZ$1, 0))</f>
        <v/>
      </c>
      <c r="B1141">
        <f>INDEX(resultados!$A$2:$ZZ$1797, 1135, MATCH($B$2, resultados!$A$1:$ZZ$1, 0))</f>
        <v/>
      </c>
      <c r="C1141">
        <f>INDEX(resultados!$A$2:$ZZ$1797, 1135, MATCH($B$3, resultados!$A$1:$ZZ$1, 0))</f>
        <v/>
      </c>
    </row>
    <row r="1142">
      <c r="A1142">
        <f>INDEX(resultados!$A$2:$ZZ$1797, 1136, MATCH($B$1, resultados!$A$1:$ZZ$1, 0))</f>
        <v/>
      </c>
      <c r="B1142">
        <f>INDEX(resultados!$A$2:$ZZ$1797, 1136, MATCH($B$2, resultados!$A$1:$ZZ$1, 0))</f>
        <v/>
      </c>
      <c r="C1142">
        <f>INDEX(resultados!$A$2:$ZZ$1797, 1136, MATCH($B$3, resultados!$A$1:$ZZ$1, 0))</f>
        <v/>
      </c>
    </row>
    <row r="1143">
      <c r="A1143">
        <f>INDEX(resultados!$A$2:$ZZ$1797, 1137, MATCH($B$1, resultados!$A$1:$ZZ$1, 0))</f>
        <v/>
      </c>
      <c r="B1143">
        <f>INDEX(resultados!$A$2:$ZZ$1797, 1137, MATCH($B$2, resultados!$A$1:$ZZ$1, 0))</f>
        <v/>
      </c>
      <c r="C1143">
        <f>INDEX(resultados!$A$2:$ZZ$1797, 1137, MATCH($B$3, resultados!$A$1:$ZZ$1, 0))</f>
        <v/>
      </c>
    </row>
    <row r="1144">
      <c r="A1144">
        <f>INDEX(resultados!$A$2:$ZZ$1797, 1138, MATCH($B$1, resultados!$A$1:$ZZ$1, 0))</f>
        <v/>
      </c>
      <c r="B1144">
        <f>INDEX(resultados!$A$2:$ZZ$1797, 1138, MATCH($B$2, resultados!$A$1:$ZZ$1, 0))</f>
        <v/>
      </c>
      <c r="C1144">
        <f>INDEX(resultados!$A$2:$ZZ$1797, 1138, MATCH($B$3, resultados!$A$1:$ZZ$1, 0))</f>
        <v/>
      </c>
    </row>
    <row r="1145">
      <c r="A1145">
        <f>INDEX(resultados!$A$2:$ZZ$1797, 1139, MATCH($B$1, resultados!$A$1:$ZZ$1, 0))</f>
        <v/>
      </c>
      <c r="B1145">
        <f>INDEX(resultados!$A$2:$ZZ$1797, 1139, MATCH($B$2, resultados!$A$1:$ZZ$1, 0))</f>
        <v/>
      </c>
      <c r="C1145">
        <f>INDEX(resultados!$A$2:$ZZ$1797, 1139, MATCH($B$3, resultados!$A$1:$ZZ$1, 0))</f>
        <v/>
      </c>
    </row>
    <row r="1146">
      <c r="A1146">
        <f>INDEX(resultados!$A$2:$ZZ$1797, 1140, MATCH($B$1, resultados!$A$1:$ZZ$1, 0))</f>
        <v/>
      </c>
      <c r="B1146">
        <f>INDEX(resultados!$A$2:$ZZ$1797, 1140, MATCH($B$2, resultados!$A$1:$ZZ$1, 0))</f>
        <v/>
      </c>
      <c r="C1146">
        <f>INDEX(resultados!$A$2:$ZZ$1797, 1140, MATCH($B$3, resultados!$A$1:$ZZ$1, 0))</f>
        <v/>
      </c>
    </row>
    <row r="1147">
      <c r="A1147">
        <f>INDEX(resultados!$A$2:$ZZ$1797, 1141, MATCH($B$1, resultados!$A$1:$ZZ$1, 0))</f>
        <v/>
      </c>
      <c r="B1147">
        <f>INDEX(resultados!$A$2:$ZZ$1797, 1141, MATCH($B$2, resultados!$A$1:$ZZ$1, 0))</f>
        <v/>
      </c>
      <c r="C1147">
        <f>INDEX(resultados!$A$2:$ZZ$1797, 1141, MATCH($B$3, resultados!$A$1:$ZZ$1, 0))</f>
        <v/>
      </c>
    </row>
    <row r="1148">
      <c r="A1148">
        <f>INDEX(resultados!$A$2:$ZZ$1797, 1142, MATCH($B$1, resultados!$A$1:$ZZ$1, 0))</f>
        <v/>
      </c>
      <c r="B1148">
        <f>INDEX(resultados!$A$2:$ZZ$1797, 1142, MATCH($B$2, resultados!$A$1:$ZZ$1, 0))</f>
        <v/>
      </c>
      <c r="C1148">
        <f>INDEX(resultados!$A$2:$ZZ$1797, 1142, MATCH($B$3, resultados!$A$1:$ZZ$1, 0))</f>
        <v/>
      </c>
    </row>
    <row r="1149">
      <c r="A1149">
        <f>INDEX(resultados!$A$2:$ZZ$1797, 1143, MATCH($B$1, resultados!$A$1:$ZZ$1, 0))</f>
        <v/>
      </c>
      <c r="B1149">
        <f>INDEX(resultados!$A$2:$ZZ$1797, 1143, MATCH($B$2, resultados!$A$1:$ZZ$1, 0))</f>
        <v/>
      </c>
      <c r="C1149">
        <f>INDEX(resultados!$A$2:$ZZ$1797, 1143, MATCH($B$3, resultados!$A$1:$ZZ$1, 0))</f>
        <v/>
      </c>
    </row>
    <row r="1150">
      <c r="A1150">
        <f>INDEX(resultados!$A$2:$ZZ$1797, 1144, MATCH($B$1, resultados!$A$1:$ZZ$1, 0))</f>
        <v/>
      </c>
      <c r="B1150">
        <f>INDEX(resultados!$A$2:$ZZ$1797, 1144, MATCH($B$2, resultados!$A$1:$ZZ$1, 0))</f>
        <v/>
      </c>
      <c r="C1150">
        <f>INDEX(resultados!$A$2:$ZZ$1797, 1144, MATCH($B$3, resultados!$A$1:$ZZ$1, 0))</f>
        <v/>
      </c>
    </row>
    <row r="1151">
      <c r="A1151">
        <f>INDEX(resultados!$A$2:$ZZ$1797, 1145, MATCH($B$1, resultados!$A$1:$ZZ$1, 0))</f>
        <v/>
      </c>
      <c r="B1151">
        <f>INDEX(resultados!$A$2:$ZZ$1797, 1145, MATCH($B$2, resultados!$A$1:$ZZ$1, 0))</f>
        <v/>
      </c>
      <c r="C1151">
        <f>INDEX(resultados!$A$2:$ZZ$1797, 1145, MATCH($B$3, resultados!$A$1:$ZZ$1, 0))</f>
        <v/>
      </c>
    </row>
    <row r="1152">
      <c r="A1152">
        <f>INDEX(resultados!$A$2:$ZZ$1797, 1146, MATCH($B$1, resultados!$A$1:$ZZ$1, 0))</f>
        <v/>
      </c>
      <c r="B1152">
        <f>INDEX(resultados!$A$2:$ZZ$1797, 1146, MATCH($B$2, resultados!$A$1:$ZZ$1, 0))</f>
        <v/>
      </c>
      <c r="C1152">
        <f>INDEX(resultados!$A$2:$ZZ$1797, 1146, MATCH($B$3, resultados!$A$1:$ZZ$1, 0))</f>
        <v/>
      </c>
    </row>
    <row r="1153">
      <c r="A1153">
        <f>INDEX(resultados!$A$2:$ZZ$1797, 1147, MATCH($B$1, resultados!$A$1:$ZZ$1, 0))</f>
        <v/>
      </c>
      <c r="B1153">
        <f>INDEX(resultados!$A$2:$ZZ$1797, 1147, MATCH($B$2, resultados!$A$1:$ZZ$1, 0))</f>
        <v/>
      </c>
      <c r="C1153">
        <f>INDEX(resultados!$A$2:$ZZ$1797, 1147, MATCH($B$3, resultados!$A$1:$ZZ$1, 0))</f>
        <v/>
      </c>
    </row>
    <row r="1154">
      <c r="A1154">
        <f>INDEX(resultados!$A$2:$ZZ$1797, 1148, MATCH($B$1, resultados!$A$1:$ZZ$1, 0))</f>
        <v/>
      </c>
      <c r="B1154">
        <f>INDEX(resultados!$A$2:$ZZ$1797, 1148, MATCH($B$2, resultados!$A$1:$ZZ$1, 0))</f>
        <v/>
      </c>
      <c r="C1154">
        <f>INDEX(resultados!$A$2:$ZZ$1797, 1148, MATCH($B$3, resultados!$A$1:$ZZ$1, 0))</f>
        <v/>
      </c>
    </row>
    <row r="1155">
      <c r="A1155">
        <f>INDEX(resultados!$A$2:$ZZ$1797, 1149, MATCH($B$1, resultados!$A$1:$ZZ$1, 0))</f>
        <v/>
      </c>
      <c r="B1155">
        <f>INDEX(resultados!$A$2:$ZZ$1797, 1149, MATCH($B$2, resultados!$A$1:$ZZ$1, 0))</f>
        <v/>
      </c>
      <c r="C1155">
        <f>INDEX(resultados!$A$2:$ZZ$1797, 1149, MATCH($B$3, resultados!$A$1:$ZZ$1, 0))</f>
        <v/>
      </c>
    </row>
    <row r="1156">
      <c r="A1156">
        <f>INDEX(resultados!$A$2:$ZZ$1797, 1150, MATCH($B$1, resultados!$A$1:$ZZ$1, 0))</f>
        <v/>
      </c>
      <c r="B1156">
        <f>INDEX(resultados!$A$2:$ZZ$1797, 1150, MATCH($B$2, resultados!$A$1:$ZZ$1, 0))</f>
        <v/>
      </c>
      <c r="C1156">
        <f>INDEX(resultados!$A$2:$ZZ$1797, 1150, MATCH($B$3, resultados!$A$1:$ZZ$1, 0))</f>
        <v/>
      </c>
    </row>
    <row r="1157">
      <c r="A1157">
        <f>INDEX(resultados!$A$2:$ZZ$1797, 1151, MATCH($B$1, resultados!$A$1:$ZZ$1, 0))</f>
        <v/>
      </c>
      <c r="B1157">
        <f>INDEX(resultados!$A$2:$ZZ$1797, 1151, MATCH($B$2, resultados!$A$1:$ZZ$1, 0))</f>
        <v/>
      </c>
      <c r="C1157">
        <f>INDEX(resultados!$A$2:$ZZ$1797, 1151, MATCH($B$3, resultados!$A$1:$ZZ$1, 0))</f>
        <v/>
      </c>
    </row>
    <row r="1158">
      <c r="A1158">
        <f>INDEX(resultados!$A$2:$ZZ$1797, 1152, MATCH($B$1, resultados!$A$1:$ZZ$1, 0))</f>
        <v/>
      </c>
      <c r="B1158">
        <f>INDEX(resultados!$A$2:$ZZ$1797, 1152, MATCH($B$2, resultados!$A$1:$ZZ$1, 0))</f>
        <v/>
      </c>
      <c r="C1158">
        <f>INDEX(resultados!$A$2:$ZZ$1797, 1152, MATCH($B$3, resultados!$A$1:$ZZ$1, 0))</f>
        <v/>
      </c>
    </row>
    <row r="1159">
      <c r="A1159">
        <f>INDEX(resultados!$A$2:$ZZ$1797, 1153, MATCH($B$1, resultados!$A$1:$ZZ$1, 0))</f>
        <v/>
      </c>
      <c r="B1159">
        <f>INDEX(resultados!$A$2:$ZZ$1797, 1153, MATCH($B$2, resultados!$A$1:$ZZ$1, 0))</f>
        <v/>
      </c>
      <c r="C1159">
        <f>INDEX(resultados!$A$2:$ZZ$1797, 1153, MATCH($B$3, resultados!$A$1:$ZZ$1, 0))</f>
        <v/>
      </c>
    </row>
    <row r="1160">
      <c r="A1160">
        <f>INDEX(resultados!$A$2:$ZZ$1797, 1154, MATCH($B$1, resultados!$A$1:$ZZ$1, 0))</f>
        <v/>
      </c>
      <c r="B1160">
        <f>INDEX(resultados!$A$2:$ZZ$1797, 1154, MATCH($B$2, resultados!$A$1:$ZZ$1, 0))</f>
        <v/>
      </c>
      <c r="C1160">
        <f>INDEX(resultados!$A$2:$ZZ$1797, 1154, MATCH($B$3, resultados!$A$1:$ZZ$1, 0))</f>
        <v/>
      </c>
    </row>
    <row r="1161">
      <c r="A1161">
        <f>INDEX(resultados!$A$2:$ZZ$1797, 1155, MATCH($B$1, resultados!$A$1:$ZZ$1, 0))</f>
        <v/>
      </c>
      <c r="B1161">
        <f>INDEX(resultados!$A$2:$ZZ$1797, 1155, MATCH($B$2, resultados!$A$1:$ZZ$1, 0))</f>
        <v/>
      </c>
      <c r="C1161">
        <f>INDEX(resultados!$A$2:$ZZ$1797, 1155, MATCH($B$3, resultados!$A$1:$ZZ$1, 0))</f>
        <v/>
      </c>
    </row>
    <row r="1162">
      <c r="A1162">
        <f>INDEX(resultados!$A$2:$ZZ$1797, 1156, MATCH($B$1, resultados!$A$1:$ZZ$1, 0))</f>
        <v/>
      </c>
      <c r="B1162">
        <f>INDEX(resultados!$A$2:$ZZ$1797, 1156, MATCH($B$2, resultados!$A$1:$ZZ$1, 0))</f>
        <v/>
      </c>
      <c r="C1162">
        <f>INDEX(resultados!$A$2:$ZZ$1797, 1156, MATCH($B$3, resultados!$A$1:$ZZ$1, 0))</f>
        <v/>
      </c>
    </row>
    <row r="1163">
      <c r="A1163">
        <f>INDEX(resultados!$A$2:$ZZ$1797, 1157, MATCH($B$1, resultados!$A$1:$ZZ$1, 0))</f>
        <v/>
      </c>
      <c r="B1163">
        <f>INDEX(resultados!$A$2:$ZZ$1797, 1157, MATCH($B$2, resultados!$A$1:$ZZ$1, 0))</f>
        <v/>
      </c>
      <c r="C1163">
        <f>INDEX(resultados!$A$2:$ZZ$1797, 1157, MATCH($B$3, resultados!$A$1:$ZZ$1, 0))</f>
        <v/>
      </c>
    </row>
    <row r="1164">
      <c r="A1164">
        <f>INDEX(resultados!$A$2:$ZZ$1797, 1158, MATCH($B$1, resultados!$A$1:$ZZ$1, 0))</f>
        <v/>
      </c>
      <c r="B1164">
        <f>INDEX(resultados!$A$2:$ZZ$1797, 1158, MATCH($B$2, resultados!$A$1:$ZZ$1, 0))</f>
        <v/>
      </c>
      <c r="C1164">
        <f>INDEX(resultados!$A$2:$ZZ$1797, 1158, MATCH($B$3, resultados!$A$1:$ZZ$1, 0))</f>
        <v/>
      </c>
    </row>
    <row r="1165">
      <c r="A1165">
        <f>INDEX(resultados!$A$2:$ZZ$1797, 1159, MATCH($B$1, resultados!$A$1:$ZZ$1, 0))</f>
        <v/>
      </c>
      <c r="B1165">
        <f>INDEX(resultados!$A$2:$ZZ$1797, 1159, MATCH($B$2, resultados!$A$1:$ZZ$1, 0))</f>
        <v/>
      </c>
      <c r="C1165">
        <f>INDEX(resultados!$A$2:$ZZ$1797, 1159, MATCH($B$3, resultados!$A$1:$ZZ$1, 0))</f>
        <v/>
      </c>
    </row>
    <row r="1166">
      <c r="A1166">
        <f>INDEX(resultados!$A$2:$ZZ$1797, 1160, MATCH($B$1, resultados!$A$1:$ZZ$1, 0))</f>
        <v/>
      </c>
      <c r="B1166">
        <f>INDEX(resultados!$A$2:$ZZ$1797, 1160, MATCH($B$2, resultados!$A$1:$ZZ$1, 0))</f>
        <v/>
      </c>
      <c r="C1166">
        <f>INDEX(resultados!$A$2:$ZZ$1797, 1160, MATCH($B$3, resultados!$A$1:$ZZ$1, 0))</f>
        <v/>
      </c>
    </row>
    <row r="1167">
      <c r="A1167">
        <f>INDEX(resultados!$A$2:$ZZ$1797, 1161, MATCH($B$1, resultados!$A$1:$ZZ$1, 0))</f>
        <v/>
      </c>
      <c r="B1167">
        <f>INDEX(resultados!$A$2:$ZZ$1797, 1161, MATCH($B$2, resultados!$A$1:$ZZ$1, 0))</f>
        <v/>
      </c>
      <c r="C1167">
        <f>INDEX(resultados!$A$2:$ZZ$1797, 1161, MATCH($B$3, resultados!$A$1:$ZZ$1, 0))</f>
        <v/>
      </c>
    </row>
    <row r="1168">
      <c r="A1168">
        <f>INDEX(resultados!$A$2:$ZZ$1797, 1162, MATCH($B$1, resultados!$A$1:$ZZ$1, 0))</f>
        <v/>
      </c>
      <c r="B1168">
        <f>INDEX(resultados!$A$2:$ZZ$1797, 1162, MATCH($B$2, resultados!$A$1:$ZZ$1, 0))</f>
        <v/>
      </c>
      <c r="C1168">
        <f>INDEX(resultados!$A$2:$ZZ$1797, 1162, MATCH($B$3, resultados!$A$1:$ZZ$1, 0))</f>
        <v/>
      </c>
    </row>
    <row r="1169">
      <c r="A1169">
        <f>INDEX(resultados!$A$2:$ZZ$1797, 1163, MATCH($B$1, resultados!$A$1:$ZZ$1, 0))</f>
        <v/>
      </c>
      <c r="B1169">
        <f>INDEX(resultados!$A$2:$ZZ$1797, 1163, MATCH($B$2, resultados!$A$1:$ZZ$1, 0))</f>
        <v/>
      </c>
      <c r="C1169">
        <f>INDEX(resultados!$A$2:$ZZ$1797, 1163, MATCH($B$3, resultados!$A$1:$ZZ$1, 0))</f>
        <v/>
      </c>
    </row>
    <row r="1170">
      <c r="A1170">
        <f>INDEX(resultados!$A$2:$ZZ$1797, 1164, MATCH($B$1, resultados!$A$1:$ZZ$1, 0))</f>
        <v/>
      </c>
      <c r="B1170">
        <f>INDEX(resultados!$A$2:$ZZ$1797, 1164, MATCH($B$2, resultados!$A$1:$ZZ$1, 0))</f>
        <v/>
      </c>
      <c r="C1170">
        <f>INDEX(resultados!$A$2:$ZZ$1797, 1164, MATCH($B$3, resultados!$A$1:$ZZ$1, 0))</f>
        <v/>
      </c>
    </row>
    <row r="1171">
      <c r="A1171">
        <f>INDEX(resultados!$A$2:$ZZ$1797, 1165, MATCH($B$1, resultados!$A$1:$ZZ$1, 0))</f>
        <v/>
      </c>
      <c r="B1171">
        <f>INDEX(resultados!$A$2:$ZZ$1797, 1165, MATCH($B$2, resultados!$A$1:$ZZ$1, 0))</f>
        <v/>
      </c>
      <c r="C1171">
        <f>INDEX(resultados!$A$2:$ZZ$1797, 1165, MATCH($B$3, resultados!$A$1:$ZZ$1, 0))</f>
        <v/>
      </c>
    </row>
    <row r="1172">
      <c r="A1172">
        <f>INDEX(resultados!$A$2:$ZZ$1797, 1166, MATCH($B$1, resultados!$A$1:$ZZ$1, 0))</f>
        <v/>
      </c>
      <c r="B1172">
        <f>INDEX(resultados!$A$2:$ZZ$1797, 1166, MATCH($B$2, resultados!$A$1:$ZZ$1, 0))</f>
        <v/>
      </c>
      <c r="C1172">
        <f>INDEX(resultados!$A$2:$ZZ$1797, 1166, MATCH($B$3, resultados!$A$1:$ZZ$1, 0))</f>
        <v/>
      </c>
    </row>
    <row r="1173">
      <c r="A1173">
        <f>INDEX(resultados!$A$2:$ZZ$1797, 1167, MATCH($B$1, resultados!$A$1:$ZZ$1, 0))</f>
        <v/>
      </c>
      <c r="B1173">
        <f>INDEX(resultados!$A$2:$ZZ$1797, 1167, MATCH($B$2, resultados!$A$1:$ZZ$1, 0))</f>
        <v/>
      </c>
      <c r="C1173">
        <f>INDEX(resultados!$A$2:$ZZ$1797, 1167, MATCH($B$3, resultados!$A$1:$ZZ$1, 0))</f>
        <v/>
      </c>
    </row>
    <row r="1174">
      <c r="A1174">
        <f>INDEX(resultados!$A$2:$ZZ$1797, 1168, MATCH($B$1, resultados!$A$1:$ZZ$1, 0))</f>
        <v/>
      </c>
      <c r="B1174">
        <f>INDEX(resultados!$A$2:$ZZ$1797, 1168, MATCH($B$2, resultados!$A$1:$ZZ$1, 0))</f>
        <v/>
      </c>
      <c r="C1174">
        <f>INDEX(resultados!$A$2:$ZZ$1797, 1168, MATCH($B$3, resultados!$A$1:$ZZ$1, 0))</f>
        <v/>
      </c>
    </row>
    <row r="1175">
      <c r="A1175">
        <f>INDEX(resultados!$A$2:$ZZ$1797, 1169, MATCH($B$1, resultados!$A$1:$ZZ$1, 0))</f>
        <v/>
      </c>
      <c r="B1175">
        <f>INDEX(resultados!$A$2:$ZZ$1797, 1169, MATCH($B$2, resultados!$A$1:$ZZ$1, 0))</f>
        <v/>
      </c>
      <c r="C1175">
        <f>INDEX(resultados!$A$2:$ZZ$1797, 1169, MATCH($B$3, resultados!$A$1:$ZZ$1, 0))</f>
        <v/>
      </c>
    </row>
    <row r="1176">
      <c r="A1176">
        <f>INDEX(resultados!$A$2:$ZZ$1797, 1170, MATCH($B$1, resultados!$A$1:$ZZ$1, 0))</f>
        <v/>
      </c>
      <c r="B1176">
        <f>INDEX(resultados!$A$2:$ZZ$1797, 1170, MATCH($B$2, resultados!$A$1:$ZZ$1, 0))</f>
        <v/>
      </c>
      <c r="C1176">
        <f>INDEX(resultados!$A$2:$ZZ$1797, 1170, MATCH($B$3, resultados!$A$1:$ZZ$1, 0))</f>
        <v/>
      </c>
    </row>
    <row r="1177">
      <c r="A1177">
        <f>INDEX(resultados!$A$2:$ZZ$1797, 1171, MATCH($B$1, resultados!$A$1:$ZZ$1, 0))</f>
        <v/>
      </c>
      <c r="B1177">
        <f>INDEX(resultados!$A$2:$ZZ$1797, 1171, MATCH($B$2, resultados!$A$1:$ZZ$1, 0))</f>
        <v/>
      </c>
      <c r="C1177">
        <f>INDEX(resultados!$A$2:$ZZ$1797, 1171, MATCH($B$3, resultados!$A$1:$ZZ$1, 0))</f>
        <v/>
      </c>
    </row>
    <row r="1178">
      <c r="A1178">
        <f>INDEX(resultados!$A$2:$ZZ$1797, 1172, MATCH($B$1, resultados!$A$1:$ZZ$1, 0))</f>
        <v/>
      </c>
      <c r="B1178">
        <f>INDEX(resultados!$A$2:$ZZ$1797, 1172, MATCH($B$2, resultados!$A$1:$ZZ$1, 0))</f>
        <v/>
      </c>
      <c r="C1178">
        <f>INDEX(resultados!$A$2:$ZZ$1797, 1172, MATCH($B$3, resultados!$A$1:$ZZ$1, 0))</f>
        <v/>
      </c>
    </row>
    <row r="1179">
      <c r="A1179">
        <f>INDEX(resultados!$A$2:$ZZ$1797, 1173, MATCH($B$1, resultados!$A$1:$ZZ$1, 0))</f>
        <v/>
      </c>
      <c r="B1179">
        <f>INDEX(resultados!$A$2:$ZZ$1797, 1173, MATCH($B$2, resultados!$A$1:$ZZ$1, 0))</f>
        <v/>
      </c>
      <c r="C1179">
        <f>INDEX(resultados!$A$2:$ZZ$1797, 1173, MATCH($B$3, resultados!$A$1:$ZZ$1, 0))</f>
        <v/>
      </c>
    </row>
    <row r="1180">
      <c r="A1180">
        <f>INDEX(resultados!$A$2:$ZZ$1797, 1174, MATCH($B$1, resultados!$A$1:$ZZ$1, 0))</f>
        <v/>
      </c>
      <c r="B1180">
        <f>INDEX(resultados!$A$2:$ZZ$1797, 1174, MATCH($B$2, resultados!$A$1:$ZZ$1, 0))</f>
        <v/>
      </c>
      <c r="C1180">
        <f>INDEX(resultados!$A$2:$ZZ$1797, 1174, MATCH($B$3, resultados!$A$1:$ZZ$1, 0))</f>
        <v/>
      </c>
    </row>
    <row r="1181">
      <c r="A1181">
        <f>INDEX(resultados!$A$2:$ZZ$1797, 1175, MATCH($B$1, resultados!$A$1:$ZZ$1, 0))</f>
        <v/>
      </c>
      <c r="B1181">
        <f>INDEX(resultados!$A$2:$ZZ$1797, 1175, MATCH($B$2, resultados!$A$1:$ZZ$1, 0))</f>
        <v/>
      </c>
      <c r="C1181">
        <f>INDEX(resultados!$A$2:$ZZ$1797, 1175, MATCH($B$3, resultados!$A$1:$ZZ$1, 0))</f>
        <v/>
      </c>
    </row>
    <row r="1182">
      <c r="A1182">
        <f>INDEX(resultados!$A$2:$ZZ$1797, 1176, MATCH($B$1, resultados!$A$1:$ZZ$1, 0))</f>
        <v/>
      </c>
      <c r="B1182">
        <f>INDEX(resultados!$A$2:$ZZ$1797, 1176, MATCH($B$2, resultados!$A$1:$ZZ$1, 0))</f>
        <v/>
      </c>
      <c r="C1182">
        <f>INDEX(resultados!$A$2:$ZZ$1797, 1176, MATCH($B$3, resultados!$A$1:$ZZ$1, 0))</f>
        <v/>
      </c>
    </row>
    <row r="1183">
      <c r="A1183">
        <f>INDEX(resultados!$A$2:$ZZ$1797, 1177, MATCH($B$1, resultados!$A$1:$ZZ$1, 0))</f>
        <v/>
      </c>
      <c r="B1183">
        <f>INDEX(resultados!$A$2:$ZZ$1797, 1177, MATCH($B$2, resultados!$A$1:$ZZ$1, 0))</f>
        <v/>
      </c>
      <c r="C1183">
        <f>INDEX(resultados!$A$2:$ZZ$1797, 1177, MATCH($B$3, resultados!$A$1:$ZZ$1, 0))</f>
        <v/>
      </c>
    </row>
    <row r="1184">
      <c r="A1184">
        <f>INDEX(resultados!$A$2:$ZZ$1797, 1178, MATCH($B$1, resultados!$A$1:$ZZ$1, 0))</f>
        <v/>
      </c>
      <c r="B1184">
        <f>INDEX(resultados!$A$2:$ZZ$1797, 1178, MATCH($B$2, resultados!$A$1:$ZZ$1, 0))</f>
        <v/>
      </c>
      <c r="C1184">
        <f>INDEX(resultados!$A$2:$ZZ$1797, 1178, MATCH($B$3, resultados!$A$1:$ZZ$1, 0))</f>
        <v/>
      </c>
    </row>
    <row r="1185">
      <c r="A1185">
        <f>INDEX(resultados!$A$2:$ZZ$1797, 1179, MATCH($B$1, resultados!$A$1:$ZZ$1, 0))</f>
        <v/>
      </c>
      <c r="B1185">
        <f>INDEX(resultados!$A$2:$ZZ$1797, 1179, MATCH($B$2, resultados!$A$1:$ZZ$1, 0))</f>
        <v/>
      </c>
      <c r="C1185">
        <f>INDEX(resultados!$A$2:$ZZ$1797, 1179, MATCH($B$3, resultados!$A$1:$ZZ$1, 0))</f>
        <v/>
      </c>
    </row>
    <row r="1186">
      <c r="A1186">
        <f>INDEX(resultados!$A$2:$ZZ$1797, 1180, MATCH($B$1, resultados!$A$1:$ZZ$1, 0))</f>
        <v/>
      </c>
      <c r="B1186">
        <f>INDEX(resultados!$A$2:$ZZ$1797, 1180, MATCH($B$2, resultados!$A$1:$ZZ$1, 0))</f>
        <v/>
      </c>
      <c r="C1186">
        <f>INDEX(resultados!$A$2:$ZZ$1797, 1180, MATCH($B$3, resultados!$A$1:$ZZ$1, 0))</f>
        <v/>
      </c>
    </row>
    <row r="1187">
      <c r="A1187">
        <f>INDEX(resultados!$A$2:$ZZ$1797, 1181, MATCH($B$1, resultados!$A$1:$ZZ$1, 0))</f>
        <v/>
      </c>
      <c r="B1187">
        <f>INDEX(resultados!$A$2:$ZZ$1797, 1181, MATCH($B$2, resultados!$A$1:$ZZ$1, 0))</f>
        <v/>
      </c>
      <c r="C1187">
        <f>INDEX(resultados!$A$2:$ZZ$1797, 1181, MATCH($B$3, resultados!$A$1:$ZZ$1, 0))</f>
        <v/>
      </c>
    </row>
    <row r="1188">
      <c r="A1188">
        <f>INDEX(resultados!$A$2:$ZZ$1797, 1182, MATCH($B$1, resultados!$A$1:$ZZ$1, 0))</f>
        <v/>
      </c>
      <c r="B1188">
        <f>INDEX(resultados!$A$2:$ZZ$1797, 1182, MATCH($B$2, resultados!$A$1:$ZZ$1, 0))</f>
        <v/>
      </c>
      <c r="C1188">
        <f>INDEX(resultados!$A$2:$ZZ$1797, 1182, MATCH($B$3, resultados!$A$1:$ZZ$1, 0))</f>
        <v/>
      </c>
    </row>
    <row r="1189">
      <c r="A1189">
        <f>INDEX(resultados!$A$2:$ZZ$1797, 1183, MATCH($B$1, resultados!$A$1:$ZZ$1, 0))</f>
        <v/>
      </c>
      <c r="B1189">
        <f>INDEX(resultados!$A$2:$ZZ$1797, 1183, MATCH($B$2, resultados!$A$1:$ZZ$1, 0))</f>
        <v/>
      </c>
      <c r="C1189">
        <f>INDEX(resultados!$A$2:$ZZ$1797, 1183, MATCH($B$3, resultados!$A$1:$ZZ$1, 0))</f>
        <v/>
      </c>
    </row>
    <row r="1190">
      <c r="A1190">
        <f>INDEX(resultados!$A$2:$ZZ$1797, 1184, MATCH($B$1, resultados!$A$1:$ZZ$1, 0))</f>
        <v/>
      </c>
      <c r="B1190">
        <f>INDEX(resultados!$A$2:$ZZ$1797, 1184, MATCH($B$2, resultados!$A$1:$ZZ$1, 0))</f>
        <v/>
      </c>
      <c r="C1190">
        <f>INDEX(resultados!$A$2:$ZZ$1797, 1184, MATCH($B$3, resultados!$A$1:$ZZ$1, 0))</f>
        <v/>
      </c>
    </row>
    <row r="1191">
      <c r="A1191">
        <f>INDEX(resultados!$A$2:$ZZ$1797, 1185, MATCH($B$1, resultados!$A$1:$ZZ$1, 0))</f>
        <v/>
      </c>
      <c r="B1191">
        <f>INDEX(resultados!$A$2:$ZZ$1797, 1185, MATCH($B$2, resultados!$A$1:$ZZ$1, 0))</f>
        <v/>
      </c>
      <c r="C1191">
        <f>INDEX(resultados!$A$2:$ZZ$1797, 1185, MATCH($B$3, resultados!$A$1:$ZZ$1, 0))</f>
        <v/>
      </c>
    </row>
    <row r="1192">
      <c r="A1192">
        <f>INDEX(resultados!$A$2:$ZZ$1797, 1186, MATCH($B$1, resultados!$A$1:$ZZ$1, 0))</f>
        <v/>
      </c>
      <c r="B1192">
        <f>INDEX(resultados!$A$2:$ZZ$1797, 1186, MATCH($B$2, resultados!$A$1:$ZZ$1, 0))</f>
        <v/>
      </c>
      <c r="C1192">
        <f>INDEX(resultados!$A$2:$ZZ$1797, 1186, MATCH($B$3, resultados!$A$1:$ZZ$1, 0))</f>
        <v/>
      </c>
    </row>
    <row r="1193">
      <c r="A1193">
        <f>INDEX(resultados!$A$2:$ZZ$1797, 1187, MATCH($B$1, resultados!$A$1:$ZZ$1, 0))</f>
        <v/>
      </c>
      <c r="B1193">
        <f>INDEX(resultados!$A$2:$ZZ$1797, 1187, MATCH($B$2, resultados!$A$1:$ZZ$1, 0))</f>
        <v/>
      </c>
      <c r="C1193">
        <f>INDEX(resultados!$A$2:$ZZ$1797, 1187, MATCH($B$3, resultados!$A$1:$ZZ$1, 0))</f>
        <v/>
      </c>
    </row>
    <row r="1194">
      <c r="A1194">
        <f>INDEX(resultados!$A$2:$ZZ$1797, 1188, MATCH($B$1, resultados!$A$1:$ZZ$1, 0))</f>
        <v/>
      </c>
      <c r="B1194">
        <f>INDEX(resultados!$A$2:$ZZ$1797, 1188, MATCH($B$2, resultados!$A$1:$ZZ$1, 0))</f>
        <v/>
      </c>
      <c r="C1194">
        <f>INDEX(resultados!$A$2:$ZZ$1797, 1188, MATCH($B$3, resultados!$A$1:$ZZ$1, 0))</f>
        <v/>
      </c>
    </row>
    <row r="1195">
      <c r="A1195">
        <f>INDEX(resultados!$A$2:$ZZ$1797, 1189, MATCH($B$1, resultados!$A$1:$ZZ$1, 0))</f>
        <v/>
      </c>
      <c r="B1195">
        <f>INDEX(resultados!$A$2:$ZZ$1797, 1189, MATCH($B$2, resultados!$A$1:$ZZ$1, 0))</f>
        <v/>
      </c>
      <c r="C1195">
        <f>INDEX(resultados!$A$2:$ZZ$1797, 1189, MATCH($B$3, resultados!$A$1:$ZZ$1, 0))</f>
        <v/>
      </c>
    </row>
    <row r="1196">
      <c r="A1196">
        <f>INDEX(resultados!$A$2:$ZZ$1797, 1190, MATCH($B$1, resultados!$A$1:$ZZ$1, 0))</f>
        <v/>
      </c>
      <c r="B1196">
        <f>INDEX(resultados!$A$2:$ZZ$1797, 1190, MATCH($B$2, resultados!$A$1:$ZZ$1, 0))</f>
        <v/>
      </c>
      <c r="C1196">
        <f>INDEX(resultados!$A$2:$ZZ$1797, 1190, MATCH($B$3, resultados!$A$1:$ZZ$1, 0))</f>
        <v/>
      </c>
    </row>
    <row r="1197">
      <c r="A1197">
        <f>INDEX(resultados!$A$2:$ZZ$1797, 1191, MATCH($B$1, resultados!$A$1:$ZZ$1, 0))</f>
        <v/>
      </c>
      <c r="B1197">
        <f>INDEX(resultados!$A$2:$ZZ$1797, 1191, MATCH($B$2, resultados!$A$1:$ZZ$1, 0))</f>
        <v/>
      </c>
      <c r="C1197">
        <f>INDEX(resultados!$A$2:$ZZ$1797, 1191, MATCH($B$3, resultados!$A$1:$ZZ$1, 0))</f>
        <v/>
      </c>
    </row>
    <row r="1198">
      <c r="A1198">
        <f>INDEX(resultados!$A$2:$ZZ$1797, 1192, MATCH($B$1, resultados!$A$1:$ZZ$1, 0))</f>
        <v/>
      </c>
      <c r="B1198">
        <f>INDEX(resultados!$A$2:$ZZ$1797, 1192, MATCH($B$2, resultados!$A$1:$ZZ$1, 0))</f>
        <v/>
      </c>
      <c r="C1198">
        <f>INDEX(resultados!$A$2:$ZZ$1797, 1192, MATCH($B$3, resultados!$A$1:$ZZ$1, 0))</f>
        <v/>
      </c>
    </row>
    <row r="1199">
      <c r="A1199">
        <f>INDEX(resultados!$A$2:$ZZ$1797, 1193, MATCH($B$1, resultados!$A$1:$ZZ$1, 0))</f>
        <v/>
      </c>
      <c r="B1199">
        <f>INDEX(resultados!$A$2:$ZZ$1797, 1193, MATCH($B$2, resultados!$A$1:$ZZ$1, 0))</f>
        <v/>
      </c>
      <c r="C1199">
        <f>INDEX(resultados!$A$2:$ZZ$1797, 1193, MATCH($B$3, resultados!$A$1:$ZZ$1, 0))</f>
        <v/>
      </c>
    </row>
    <row r="1200">
      <c r="A1200">
        <f>INDEX(resultados!$A$2:$ZZ$1797, 1194, MATCH($B$1, resultados!$A$1:$ZZ$1, 0))</f>
        <v/>
      </c>
      <c r="B1200">
        <f>INDEX(resultados!$A$2:$ZZ$1797, 1194, MATCH($B$2, resultados!$A$1:$ZZ$1, 0))</f>
        <v/>
      </c>
      <c r="C1200">
        <f>INDEX(resultados!$A$2:$ZZ$1797, 1194, MATCH($B$3, resultados!$A$1:$ZZ$1, 0))</f>
        <v/>
      </c>
    </row>
    <row r="1201">
      <c r="A1201">
        <f>INDEX(resultados!$A$2:$ZZ$1797, 1195, MATCH($B$1, resultados!$A$1:$ZZ$1, 0))</f>
        <v/>
      </c>
      <c r="B1201">
        <f>INDEX(resultados!$A$2:$ZZ$1797, 1195, MATCH($B$2, resultados!$A$1:$ZZ$1, 0))</f>
        <v/>
      </c>
      <c r="C1201">
        <f>INDEX(resultados!$A$2:$ZZ$1797, 1195, MATCH($B$3, resultados!$A$1:$ZZ$1, 0))</f>
        <v/>
      </c>
    </row>
    <row r="1202">
      <c r="A1202">
        <f>INDEX(resultados!$A$2:$ZZ$1797, 1196, MATCH($B$1, resultados!$A$1:$ZZ$1, 0))</f>
        <v/>
      </c>
      <c r="B1202">
        <f>INDEX(resultados!$A$2:$ZZ$1797, 1196, MATCH($B$2, resultados!$A$1:$ZZ$1, 0))</f>
        <v/>
      </c>
      <c r="C1202">
        <f>INDEX(resultados!$A$2:$ZZ$1797, 1196, MATCH($B$3, resultados!$A$1:$ZZ$1, 0))</f>
        <v/>
      </c>
    </row>
    <row r="1203">
      <c r="A1203">
        <f>INDEX(resultados!$A$2:$ZZ$1797, 1197, MATCH($B$1, resultados!$A$1:$ZZ$1, 0))</f>
        <v/>
      </c>
      <c r="B1203">
        <f>INDEX(resultados!$A$2:$ZZ$1797, 1197, MATCH($B$2, resultados!$A$1:$ZZ$1, 0))</f>
        <v/>
      </c>
      <c r="C1203">
        <f>INDEX(resultados!$A$2:$ZZ$1797, 1197, MATCH($B$3, resultados!$A$1:$ZZ$1, 0))</f>
        <v/>
      </c>
    </row>
    <row r="1204">
      <c r="A1204">
        <f>INDEX(resultados!$A$2:$ZZ$1797, 1198, MATCH($B$1, resultados!$A$1:$ZZ$1, 0))</f>
        <v/>
      </c>
      <c r="B1204">
        <f>INDEX(resultados!$A$2:$ZZ$1797, 1198, MATCH($B$2, resultados!$A$1:$ZZ$1, 0))</f>
        <v/>
      </c>
      <c r="C1204">
        <f>INDEX(resultados!$A$2:$ZZ$1797, 1198, MATCH($B$3, resultados!$A$1:$ZZ$1, 0))</f>
        <v/>
      </c>
    </row>
    <row r="1205">
      <c r="A1205">
        <f>INDEX(resultados!$A$2:$ZZ$1797, 1199, MATCH($B$1, resultados!$A$1:$ZZ$1, 0))</f>
        <v/>
      </c>
      <c r="B1205">
        <f>INDEX(resultados!$A$2:$ZZ$1797, 1199, MATCH($B$2, resultados!$A$1:$ZZ$1, 0))</f>
        <v/>
      </c>
      <c r="C1205">
        <f>INDEX(resultados!$A$2:$ZZ$1797, 1199, MATCH($B$3, resultados!$A$1:$ZZ$1, 0))</f>
        <v/>
      </c>
    </row>
    <row r="1206">
      <c r="A1206">
        <f>INDEX(resultados!$A$2:$ZZ$1797, 1200, MATCH($B$1, resultados!$A$1:$ZZ$1, 0))</f>
        <v/>
      </c>
      <c r="B1206">
        <f>INDEX(resultados!$A$2:$ZZ$1797, 1200, MATCH($B$2, resultados!$A$1:$ZZ$1, 0))</f>
        <v/>
      </c>
      <c r="C1206">
        <f>INDEX(resultados!$A$2:$ZZ$1797, 1200, MATCH($B$3, resultados!$A$1:$ZZ$1, 0))</f>
        <v/>
      </c>
    </row>
    <row r="1207">
      <c r="A1207">
        <f>INDEX(resultados!$A$2:$ZZ$1797, 1201, MATCH($B$1, resultados!$A$1:$ZZ$1, 0))</f>
        <v/>
      </c>
      <c r="B1207">
        <f>INDEX(resultados!$A$2:$ZZ$1797, 1201, MATCH($B$2, resultados!$A$1:$ZZ$1, 0))</f>
        <v/>
      </c>
      <c r="C1207">
        <f>INDEX(resultados!$A$2:$ZZ$1797, 1201, MATCH($B$3, resultados!$A$1:$ZZ$1, 0))</f>
        <v/>
      </c>
    </row>
    <row r="1208">
      <c r="A1208">
        <f>INDEX(resultados!$A$2:$ZZ$1797, 1202, MATCH($B$1, resultados!$A$1:$ZZ$1, 0))</f>
        <v/>
      </c>
      <c r="B1208">
        <f>INDEX(resultados!$A$2:$ZZ$1797, 1202, MATCH($B$2, resultados!$A$1:$ZZ$1, 0))</f>
        <v/>
      </c>
      <c r="C1208">
        <f>INDEX(resultados!$A$2:$ZZ$1797, 1202, MATCH($B$3, resultados!$A$1:$ZZ$1, 0))</f>
        <v/>
      </c>
    </row>
    <row r="1209">
      <c r="A1209">
        <f>INDEX(resultados!$A$2:$ZZ$1797, 1203, MATCH($B$1, resultados!$A$1:$ZZ$1, 0))</f>
        <v/>
      </c>
      <c r="B1209">
        <f>INDEX(resultados!$A$2:$ZZ$1797, 1203, MATCH($B$2, resultados!$A$1:$ZZ$1, 0))</f>
        <v/>
      </c>
      <c r="C1209">
        <f>INDEX(resultados!$A$2:$ZZ$1797, 1203, MATCH($B$3, resultados!$A$1:$ZZ$1, 0))</f>
        <v/>
      </c>
    </row>
    <row r="1210">
      <c r="A1210">
        <f>INDEX(resultados!$A$2:$ZZ$1797, 1204, MATCH($B$1, resultados!$A$1:$ZZ$1, 0))</f>
        <v/>
      </c>
      <c r="B1210">
        <f>INDEX(resultados!$A$2:$ZZ$1797, 1204, MATCH($B$2, resultados!$A$1:$ZZ$1, 0))</f>
        <v/>
      </c>
      <c r="C1210">
        <f>INDEX(resultados!$A$2:$ZZ$1797, 1204, MATCH($B$3, resultados!$A$1:$ZZ$1, 0))</f>
        <v/>
      </c>
    </row>
    <row r="1211">
      <c r="A1211">
        <f>INDEX(resultados!$A$2:$ZZ$1797, 1205, MATCH($B$1, resultados!$A$1:$ZZ$1, 0))</f>
        <v/>
      </c>
      <c r="B1211">
        <f>INDEX(resultados!$A$2:$ZZ$1797, 1205, MATCH($B$2, resultados!$A$1:$ZZ$1, 0))</f>
        <v/>
      </c>
      <c r="C1211">
        <f>INDEX(resultados!$A$2:$ZZ$1797, 1205, MATCH($B$3, resultados!$A$1:$ZZ$1, 0))</f>
        <v/>
      </c>
    </row>
    <row r="1212">
      <c r="A1212">
        <f>INDEX(resultados!$A$2:$ZZ$1797, 1206, MATCH($B$1, resultados!$A$1:$ZZ$1, 0))</f>
        <v/>
      </c>
      <c r="B1212">
        <f>INDEX(resultados!$A$2:$ZZ$1797, 1206, MATCH($B$2, resultados!$A$1:$ZZ$1, 0))</f>
        <v/>
      </c>
      <c r="C1212">
        <f>INDEX(resultados!$A$2:$ZZ$1797, 1206, MATCH($B$3, resultados!$A$1:$ZZ$1, 0))</f>
        <v/>
      </c>
    </row>
    <row r="1213">
      <c r="A1213">
        <f>INDEX(resultados!$A$2:$ZZ$1797, 1207, MATCH($B$1, resultados!$A$1:$ZZ$1, 0))</f>
        <v/>
      </c>
      <c r="B1213">
        <f>INDEX(resultados!$A$2:$ZZ$1797, 1207, MATCH($B$2, resultados!$A$1:$ZZ$1, 0))</f>
        <v/>
      </c>
      <c r="C1213">
        <f>INDEX(resultados!$A$2:$ZZ$1797, 1207, MATCH($B$3, resultados!$A$1:$ZZ$1, 0))</f>
        <v/>
      </c>
    </row>
    <row r="1214">
      <c r="A1214">
        <f>INDEX(resultados!$A$2:$ZZ$1797, 1208, MATCH($B$1, resultados!$A$1:$ZZ$1, 0))</f>
        <v/>
      </c>
      <c r="B1214">
        <f>INDEX(resultados!$A$2:$ZZ$1797, 1208, MATCH($B$2, resultados!$A$1:$ZZ$1, 0))</f>
        <v/>
      </c>
      <c r="C1214">
        <f>INDEX(resultados!$A$2:$ZZ$1797, 1208, MATCH($B$3, resultados!$A$1:$ZZ$1, 0))</f>
        <v/>
      </c>
    </row>
    <row r="1215">
      <c r="A1215">
        <f>INDEX(resultados!$A$2:$ZZ$1797, 1209, MATCH($B$1, resultados!$A$1:$ZZ$1, 0))</f>
        <v/>
      </c>
      <c r="B1215">
        <f>INDEX(resultados!$A$2:$ZZ$1797, 1209, MATCH($B$2, resultados!$A$1:$ZZ$1, 0))</f>
        <v/>
      </c>
      <c r="C1215">
        <f>INDEX(resultados!$A$2:$ZZ$1797, 1209, MATCH($B$3, resultados!$A$1:$ZZ$1, 0))</f>
        <v/>
      </c>
    </row>
    <row r="1216">
      <c r="A1216">
        <f>INDEX(resultados!$A$2:$ZZ$1797, 1210, MATCH($B$1, resultados!$A$1:$ZZ$1, 0))</f>
        <v/>
      </c>
      <c r="B1216">
        <f>INDEX(resultados!$A$2:$ZZ$1797, 1210, MATCH($B$2, resultados!$A$1:$ZZ$1, 0))</f>
        <v/>
      </c>
      <c r="C1216">
        <f>INDEX(resultados!$A$2:$ZZ$1797, 1210, MATCH($B$3, resultados!$A$1:$ZZ$1, 0))</f>
        <v/>
      </c>
    </row>
    <row r="1217">
      <c r="A1217">
        <f>INDEX(resultados!$A$2:$ZZ$1797, 1211, MATCH($B$1, resultados!$A$1:$ZZ$1, 0))</f>
        <v/>
      </c>
      <c r="B1217">
        <f>INDEX(resultados!$A$2:$ZZ$1797, 1211, MATCH($B$2, resultados!$A$1:$ZZ$1, 0))</f>
        <v/>
      </c>
      <c r="C1217">
        <f>INDEX(resultados!$A$2:$ZZ$1797, 1211, MATCH($B$3, resultados!$A$1:$ZZ$1, 0))</f>
        <v/>
      </c>
    </row>
    <row r="1218">
      <c r="A1218">
        <f>INDEX(resultados!$A$2:$ZZ$1797, 1212, MATCH($B$1, resultados!$A$1:$ZZ$1, 0))</f>
        <v/>
      </c>
      <c r="B1218">
        <f>INDEX(resultados!$A$2:$ZZ$1797, 1212, MATCH($B$2, resultados!$A$1:$ZZ$1, 0))</f>
        <v/>
      </c>
      <c r="C1218">
        <f>INDEX(resultados!$A$2:$ZZ$1797, 1212, MATCH($B$3, resultados!$A$1:$ZZ$1, 0))</f>
        <v/>
      </c>
    </row>
    <row r="1219">
      <c r="A1219">
        <f>INDEX(resultados!$A$2:$ZZ$1797, 1213, MATCH($B$1, resultados!$A$1:$ZZ$1, 0))</f>
        <v/>
      </c>
      <c r="B1219">
        <f>INDEX(resultados!$A$2:$ZZ$1797, 1213, MATCH($B$2, resultados!$A$1:$ZZ$1, 0))</f>
        <v/>
      </c>
      <c r="C1219">
        <f>INDEX(resultados!$A$2:$ZZ$1797, 1213, MATCH($B$3, resultados!$A$1:$ZZ$1, 0))</f>
        <v/>
      </c>
    </row>
    <row r="1220">
      <c r="A1220">
        <f>INDEX(resultados!$A$2:$ZZ$1797, 1214, MATCH($B$1, resultados!$A$1:$ZZ$1, 0))</f>
        <v/>
      </c>
      <c r="B1220">
        <f>INDEX(resultados!$A$2:$ZZ$1797, 1214, MATCH($B$2, resultados!$A$1:$ZZ$1, 0))</f>
        <v/>
      </c>
      <c r="C1220">
        <f>INDEX(resultados!$A$2:$ZZ$1797, 1214, MATCH($B$3, resultados!$A$1:$ZZ$1, 0))</f>
        <v/>
      </c>
    </row>
    <row r="1221">
      <c r="A1221">
        <f>INDEX(resultados!$A$2:$ZZ$1797, 1215, MATCH($B$1, resultados!$A$1:$ZZ$1, 0))</f>
        <v/>
      </c>
      <c r="B1221">
        <f>INDEX(resultados!$A$2:$ZZ$1797, 1215, MATCH($B$2, resultados!$A$1:$ZZ$1, 0))</f>
        <v/>
      </c>
      <c r="C1221">
        <f>INDEX(resultados!$A$2:$ZZ$1797, 1215, MATCH($B$3, resultados!$A$1:$ZZ$1, 0))</f>
        <v/>
      </c>
    </row>
    <row r="1222">
      <c r="A1222">
        <f>INDEX(resultados!$A$2:$ZZ$1797, 1216, MATCH($B$1, resultados!$A$1:$ZZ$1, 0))</f>
        <v/>
      </c>
      <c r="B1222">
        <f>INDEX(resultados!$A$2:$ZZ$1797, 1216, MATCH($B$2, resultados!$A$1:$ZZ$1, 0))</f>
        <v/>
      </c>
      <c r="C1222">
        <f>INDEX(resultados!$A$2:$ZZ$1797, 1216, MATCH($B$3, resultados!$A$1:$ZZ$1, 0))</f>
        <v/>
      </c>
    </row>
    <row r="1223">
      <c r="A1223">
        <f>INDEX(resultados!$A$2:$ZZ$1797, 1217, MATCH($B$1, resultados!$A$1:$ZZ$1, 0))</f>
        <v/>
      </c>
      <c r="B1223">
        <f>INDEX(resultados!$A$2:$ZZ$1797, 1217, MATCH($B$2, resultados!$A$1:$ZZ$1, 0))</f>
        <v/>
      </c>
      <c r="C1223">
        <f>INDEX(resultados!$A$2:$ZZ$1797, 1217, MATCH($B$3, resultados!$A$1:$ZZ$1, 0))</f>
        <v/>
      </c>
    </row>
    <row r="1224">
      <c r="A1224">
        <f>INDEX(resultados!$A$2:$ZZ$1797, 1218, MATCH($B$1, resultados!$A$1:$ZZ$1, 0))</f>
        <v/>
      </c>
      <c r="B1224">
        <f>INDEX(resultados!$A$2:$ZZ$1797, 1218, MATCH($B$2, resultados!$A$1:$ZZ$1, 0))</f>
        <v/>
      </c>
      <c r="C1224">
        <f>INDEX(resultados!$A$2:$ZZ$1797, 1218, MATCH($B$3, resultados!$A$1:$ZZ$1, 0))</f>
        <v/>
      </c>
    </row>
    <row r="1225">
      <c r="A1225">
        <f>INDEX(resultados!$A$2:$ZZ$1797, 1219, MATCH($B$1, resultados!$A$1:$ZZ$1, 0))</f>
        <v/>
      </c>
      <c r="B1225">
        <f>INDEX(resultados!$A$2:$ZZ$1797, 1219, MATCH($B$2, resultados!$A$1:$ZZ$1, 0))</f>
        <v/>
      </c>
      <c r="C1225">
        <f>INDEX(resultados!$A$2:$ZZ$1797, 1219, MATCH($B$3, resultados!$A$1:$ZZ$1, 0))</f>
        <v/>
      </c>
    </row>
    <row r="1226">
      <c r="A1226">
        <f>INDEX(resultados!$A$2:$ZZ$1797, 1220, MATCH($B$1, resultados!$A$1:$ZZ$1, 0))</f>
        <v/>
      </c>
      <c r="B1226">
        <f>INDEX(resultados!$A$2:$ZZ$1797, 1220, MATCH($B$2, resultados!$A$1:$ZZ$1, 0))</f>
        <v/>
      </c>
      <c r="C1226">
        <f>INDEX(resultados!$A$2:$ZZ$1797, 1220, MATCH($B$3, resultados!$A$1:$ZZ$1, 0))</f>
        <v/>
      </c>
    </row>
    <row r="1227">
      <c r="A1227">
        <f>INDEX(resultados!$A$2:$ZZ$1797, 1221, MATCH($B$1, resultados!$A$1:$ZZ$1, 0))</f>
        <v/>
      </c>
      <c r="B1227">
        <f>INDEX(resultados!$A$2:$ZZ$1797, 1221, MATCH($B$2, resultados!$A$1:$ZZ$1, 0))</f>
        <v/>
      </c>
      <c r="C1227">
        <f>INDEX(resultados!$A$2:$ZZ$1797, 1221, MATCH($B$3, resultados!$A$1:$ZZ$1, 0))</f>
        <v/>
      </c>
    </row>
    <row r="1228">
      <c r="A1228">
        <f>INDEX(resultados!$A$2:$ZZ$1797, 1222, MATCH($B$1, resultados!$A$1:$ZZ$1, 0))</f>
        <v/>
      </c>
      <c r="B1228">
        <f>INDEX(resultados!$A$2:$ZZ$1797, 1222, MATCH($B$2, resultados!$A$1:$ZZ$1, 0))</f>
        <v/>
      </c>
      <c r="C1228">
        <f>INDEX(resultados!$A$2:$ZZ$1797, 1222, MATCH($B$3, resultados!$A$1:$ZZ$1, 0))</f>
        <v/>
      </c>
    </row>
    <row r="1229">
      <c r="A1229">
        <f>INDEX(resultados!$A$2:$ZZ$1797, 1223, MATCH($B$1, resultados!$A$1:$ZZ$1, 0))</f>
        <v/>
      </c>
      <c r="B1229">
        <f>INDEX(resultados!$A$2:$ZZ$1797, 1223, MATCH($B$2, resultados!$A$1:$ZZ$1, 0))</f>
        <v/>
      </c>
      <c r="C1229">
        <f>INDEX(resultados!$A$2:$ZZ$1797, 1223, MATCH($B$3, resultados!$A$1:$ZZ$1, 0))</f>
        <v/>
      </c>
    </row>
    <row r="1230">
      <c r="A1230">
        <f>INDEX(resultados!$A$2:$ZZ$1797, 1224, MATCH($B$1, resultados!$A$1:$ZZ$1, 0))</f>
        <v/>
      </c>
      <c r="B1230">
        <f>INDEX(resultados!$A$2:$ZZ$1797, 1224, MATCH($B$2, resultados!$A$1:$ZZ$1, 0))</f>
        <v/>
      </c>
      <c r="C1230">
        <f>INDEX(resultados!$A$2:$ZZ$1797, 1224, MATCH($B$3, resultados!$A$1:$ZZ$1, 0))</f>
        <v/>
      </c>
    </row>
    <row r="1231">
      <c r="A1231">
        <f>INDEX(resultados!$A$2:$ZZ$1797, 1225, MATCH($B$1, resultados!$A$1:$ZZ$1, 0))</f>
        <v/>
      </c>
      <c r="B1231">
        <f>INDEX(resultados!$A$2:$ZZ$1797, 1225, MATCH($B$2, resultados!$A$1:$ZZ$1, 0))</f>
        <v/>
      </c>
      <c r="C1231">
        <f>INDEX(resultados!$A$2:$ZZ$1797, 1225, MATCH($B$3, resultados!$A$1:$ZZ$1, 0))</f>
        <v/>
      </c>
    </row>
    <row r="1232">
      <c r="A1232">
        <f>INDEX(resultados!$A$2:$ZZ$1797, 1226, MATCH($B$1, resultados!$A$1:$ZZ$1, 0))</f>
        <v/>
      </c>
      <c r="B1232">
        <f>INDEX(resultados!$A$2:$ZZ$1797, 1226, MATCH($B$2, resultados!$A$1:$ZZ$1, 0))</f>
        <v/>
      </c>
      <c r="C1232">
        <f>INDEX(resultados!$A$2:$ZZ$1797, 1226, MATCH($B$3, resultados!$A$1:$ZZ$1, 0))</f>
        <v/>
      </c>
    </row>
    <row r="1233">
      <c r="A1233">
        <f>INDEX(resultados!$A$2:$ZZ$1797, 1227, MATCH($B$1, resultados!$A$1:$ZZ$1, 0))</f>
        <v/>
      </c>
      <c r="B1233">
        <f>INDEX(resultados!$A$2:$ZZ$1797, 1227, MATCH($B$2, resultados!$A$1:$ZZ$1, 0))</f>
        <v/>
      </c>
      <c r="C1233">
        <f>INDEX(resultados!$A$2:$ZZ$1797, 1227, MATCH($B$3, resultados!$A$1:$ZZ$1, 0))</f>
        <v/>
      </c>
    </row>
    <row r="1234">
      <c r="A1234">
        <f>INDEX(resultados!$A$2:$ZZ$1797, 1228, MATCH($B$1, resultados!$A$1:$ZZ$1, 0))</f>
        <v/>
      </c>
      <c r="B1234">
        <f>INDEX(resultados!$A$2:$ZZ$1797, 1228, MATCH($B$2, resultados!$A$1:$ZZ$1, 0))</f>
        <v/>
      </c>
      <c r="C1234">
        <f>INDEX(resultados!$A$2:$ZZ$1797, 1228, MATCH($B$3, resultados!$A$1:$ZZ$1, 0))</f>
        <v/>
      </c>
    </row>
    <row r="1235">
      <c r="A1235">
        <f>INDEX(resultados!$A$2:$ZZ$1797, 1229, MATCH($B$1, resultados!$A$1:$ZZ$1, 0))</f>
        <v/>
      </c>
      <c r="B1235">
        <f>INDEX(resultados!$A$2:$ZZ$1797, 1229, MATCH($B$2, resultados!$A$1:$ZZ$1, 0))</f>
        <v/>
      </c>
      <c r="C1235">
        <f>INDEX(resultados!$A$2:$ZZ$1797, 1229, MATCH($B$3, resultados!$A$1:$ZZ$1, 0))</f>
        <v/>
      </c>
    </row>
    <row r="1236">
      <c r="A1236">
        <f>INDEX(resultados!$A$2:$ZZ$1797, 1230, MATCH($B$1, resultados!$A$1:$ZZ$1, 0))</f>
        <v/>
      </c>
      <c r="B1236">
        <f>INDEX(resultados!$A$2:$ZZ$1797, 1230, MATCH($B$2, resultados!$A$1:$ZZ$1, 0))</f>
        <v/>
      </c>
      <c r="C1236">
        <f>INDEX(resultados!$A$2:$ZZ$1797, 1230, MATCH($B$3, resultados!$A$1:$ZZ$1, 0))</f>
        <v/>
      </c>
    </row>
    <row r="1237">
      <c r="A1237">
        <f>INDEX(resultados!$A$2:$ZZ$1797, 1231, MATCH($B$1, resultados!$A$1:$ZZ$1, 0))</f>
        <v/>
      </c>
      <c r="B1237">
        <f>INDEX(resultados!$A$2:$ZZ$1797, 1231, MATCH($B$2, resultados!$A$1:$ZZ$1, 0))</f>
        <v/>
      </c>
      <c r="C1237">
        <f>INDEX(resultados!$A$2:$ZZ$1797, 1231, MATCH($B$3, resultados!$A$1:$ZZ$1, 0))</f>
        <v/>
      </c>
    </row>
    <row r="1238">
      <c r="A1238">
        <f>INDEX(resultados!$A$2:$ZZ$1797, 1232, MATCH($B$1, resultados!$A$1:$ZZ$1, 0))</f>
        <v/>
      </c>
      <c r="B1238">
        <f>INDEX(resultados!$A$2:$ZZ$1797, 1232, MATCH($B$2, resultados!$A$1:$ZZ$1, 0))</f>
        <v/>
      </c>
      <c r="C1238">
        <f>INDEX(resultados!$A$2:$ZZ$1797, 1232, MATCH($B$3, resultados!$A$1:$ZZ$1, 0))</f>
        <v/>
      </c>
    </row>
    <row r="1239">
      <c r="A1239">
        <f>INDEX(resultados!$A$2:$ZZ$1797, 1233, MATCH($B$1, resultados!$A$1:$ZZ$1, 0))</f>
        <v/>
      </c>
      <c r="B1239">
        <f>INDEX(resultados!$A$2:$ZZ$1797, 1233, MATCH($B$2, resultados!$A$1:$ZZ$1, 0))</f>
        <v/>
      </c>
      <c r="C1239">
        <f>INDEX(resultados!$A$2:$ZZ$1797, 1233, MATCH($B$3, resultados!$A$1:$ZZ$1, 0))</f>
        <v/>
      </c>
    </row>
    <row r="1240">
      <c r="A1240">
        <f>INDEX(resultados!$A$2:$ZZ$1797, 1234, MATCH($B$1, resultados!$A$1:$ZZ$1, 0))</f>
        <v/>
      </c>
      <c r="B1240">
        <f>INDEX(resultados!$A$2:$ZZ$1797, 1234, MATCH($B$2, resultados!$A$1:$ZZ$1, 0))</f>
        <v/>
      </c>
      <c r="C1240">
        <f>INDEX(resultados!$A$2:$ZZ$1797, 1234, MATCH($B$3, resultados!$A$1:$ZZ$1, 0))</f>
        <v/>
      </c>
    </row>
    <row r="1241">
      <c r="A1241">
        <f>INDEX(resultados!$A$2:$ZZ$1797, 1235, MATCH($B$1, resultados!$A$1:$ZZ$1, 0))</f>
        <v/>
      </c>
      <c r="B1241">
        <f>INDEX(resultados!$A$2:$ZZ$1797, 1235, MATCH($B$2, resultados!$A$1:$ZZ$1, 0))</f>
        <v/>
      </c>
      <c r="C1241">
        <f>INDEX(resultados!$A$2:$ZZ$1797, 1235, MATCH($B$3, resultados!$A$1:$ZZ$1, 0))</f>
        <v/>
      </c>
    </row>
    <row r="1242">
      <c r="A1242">
        <f>INDEX(resultados!$A$2:$ZZ$1797, 1236, MATCH($B$1, resultados!$A$1:$ZZ$1, 0))</f>
        <v/>
      </c>
      <c r="B1242">
        <f>INDEX(resultados!$A$2:$ZZ$1797, 1236, MATCH($B$2, resultados!$A$1:$ZZ$1, 0))</f>
        <v/>
      </c>
      <c r="C1242">
        <f>INDEX(resultados!$A$2:$ZZ$1797, 1236, MATCH($B$3, resultados!$A$1:$ZZ$1, 0))</f>
        <v/>
      </c>
    </row>
    <row r="1243">
      <c r="A1243">
        <f>INDEX(resultados!$A$2:$ZZ$1797, 1237, MATCH($B$1, resultados!$A$1:$ZZ$1, 0))</f>
        <v/>
      </c>
      <c r="B1243">
        <f>INDEX(resultados!$A$2:$ZZ$1797, 1237, MATCH($B$2, resultados!$A$1:$ZZ$1, 0))</f>
        <v/>
      </c>
      <c r="C1243">
        <f>INDEX(resultados!$A$2:$ZZ$1797, 1237, MATCH($B$3, resultados!$A$1:$ZZ$1, 0))</f>
        <v/>
      </c>
    </row>
    <row r="1244">
      <c r="A1244">
        <f>INDEX(resultados!$A$2:$ZZ$1797, 1238, MATCH($B$1, resultados!$A$1:$ZZ$1, 0))</f>
        <v/>
      </c>
      <c r="B1244">
        <f>INDEX(resultados!$A$2:$ZZ$1797, 1238, MATCH($B$2, resultados!$A$1:$ZZ$1, 0))</f>
        <v/>
      </c>
      <c r="C1244">
        <f>INDEX(resultados!$A$2:$ZZ$1797, 1238, MATCH($B$3, resultados!$A$1:$ZZ$1, 0))</f>
        <v/>
      </c>
    </row>
    <row r="1245">
      <c r="A1245">
        <f>INDEX(resultados!$A$2:$ZZ$1797, 1239, MATCH($B$1, resultados!$A$1:$ZZ$1, 0))</f>
        <v/>
      </c>
      <c r="B1245">
        <f>INDEX(resultados!$A$2:$ZZ$1797, 1239, MATCH($B$2, resultados!$A$1:$ZZ$1, 0))</f>
        <v/>
      </c>
      <c r="C1245">
        <f>INDEX(resultados!$A$2:$ZZ$1797, 1239, MATCH($B$3, resultados!$A$1:$ZZ$1, 0))</f>
        <v/>
      </c>
    </row>
    <row r="1246">
      <c r="A1246">
        <f>INDEX(resultados!$A$2:$ZZ$1797, 1240, MATCH($B$1, resultados!$A$1:$ZZ$1, 0))</f>
        <v/>
      </c>
      <c r="B1246">
        <f>INDEX(resultados!$A$2:$ZZ$1797, 1240, MATCH($B$2, resultados!$A$1:$ZZ$1, 0))</f>
        <v/>
      </c>
      <c r="C1246">
        <f>INDEX(resultados!$A$2:$ZZ$1797, 1240, MATCH($B$3, resultados!$A$1:$ZZ$1, 0))</f>
        <v/>
      </c>
    </row>
    <row r="1247">
      <c r="A1247">
        <f>INDEX(resultados!$A$2:$ZZ$1797, 1241, MATCH($B$1, resultados!$A$1:$ZZ$1, 0))</f>
        <v/>
      </c>
      <c r="B1247">
        <f>INDEX(resultados!$A$2:$ZZ$1797, 1241, MATCH($B$2, resultados!$A$1:$ZZ$1, 0))</f>
        <v/>
      </c>
      <c r="C1247">
        <f>INDEX(resultados!$A$2:$ZZ$1797, 1241, MATCH($B$3, resultados!$A$1:$ZZ$1, 0))</f>
        <v/>
      </c>
    </row>
    <row r="1248">
      <c r="A1248">
        <f>INDEX(resultados!$A$2:$ZZ$1797, 1242, MATCH($B$1, resultados!$A$1:$ZZ$1, 0))</f>
        <v/>
      </c>
      <c r="B1248">
        <f>INDEX(resultados!$A$2:$ZZ$1797, 1242, MATCH($B$2, resultados!$A$1:$ZZ$1, 0))</f>
        <v/>
      </c>
      <c r="C1248">
        <f>INDEX(resultados!$A$2:$ZZ$1797, 1242, MATCH($B$3, resultados!$A$1:$ZZ$1, 0))</f>
        <v/>
      </c>
    </row>
    <row r="1249">
      <c r="A1249">
        <f>INDEX(resultados!$A$2:$ZZ$1797, 1243, MATCH($B$1, resultados!$A$1:$ZZ$1, 0))</f>
        <v/>
      </c>
      <c r="B1249">
        <f>INDEX(resultados!$A$2:$ZZ$1797, 1243, MATCH($B$2, resultados!$A$1:$ZZ$1, 0))</f>
        <v/>
      </c>
      <c r="C1249">
        <f>INDEX(resultados!$A$2:$ZZ$1797, 1243, MATCH($B$3, resultados!$A$1:$ZZ$1, 0))</f>
        <v/>
      </c>
    </row>
    <row r="1250">
      <c r="A1250">
        <f>INDEX(resultados!$A$2:$ZZ$1797, 1244, MATCH($B$1, resultados!$A$1:$ZZ$1, 0))</f>
        <v/>
      </c>
      <c r="B1250">
        <f>INDEX(resultados!$A$2:$ZZ$1797, 1244, MATCH($B$2, resultados!$A$1:$ZZ$1, 0))</f>
        <v/>
      </c>
      <c r="C1250">
        <f>INDEX(resultados!$A$2:$ZZ$1797, 1244, MATCH($B$3, resultados!$A$1:$ZZ$1, 0))</f>
        <v/>
      </c>
    </row>
    <row r="1251">
      <c r="A1251">
        <f>INDEX(resultados!$A$2:$ZZ$1797, 1245, MATCH($B$1, resultados!$A$1:$ZZ$1, 0))</f>
        <v/>
      </c>
      <c r="B1251">
        <f>INDEX(resultados!$A$2:$ZZ$1797, 1245, MATCH($B$2, resultados!$A$1:$ZZ$1, 0))</f>
        <v/>
      </c>
      <c r="C1251">
        <f>INDEX(resultados!$A$2:$ZZ$1797, 1245, MATCH($B$3, resultados!$A$1:$ZZ$1, 0))</f>
        <v/>
      </c>
    </row>
    <row r="1252">
      <c r="A1252">
        <f>INDEX(resultados!$A$2:$ZZ$1797, 1246, MATCH($B$1, resultados!$A$1:$ZZ$1, 0))</f>
        <v/>
      </c>
      <c r="B1252">
        <f>INDEX(resultados!$A$2:$ZZ$1797, 1246, MATCH($B$2, resultados!$A$1:$ZZ$1, 0))</f>
        <v/>
      </c>
      <c r="C1252">
        <f>INDEX(resultados!$A$2:$ZZ$1797, 1246, MATCH($B$3, resultados!$A$1:$ZZ$1, 0))</f>
        <v/>
      </c>
    </row>
    <row r="1253">
      <c r="A1253">
        <f>INDEX(resultados!$A$2:$ZZ$1797, 1247, MATCH($B$1, resultados!$A$1:$ZZ$1, 0))</f>
        <v/>
      </c>
      <c r="B1253">
        <f>INDEX(resultados!$A$2:$ZZ$1797, 1247, MATCH($B$2, resultados!$A$1:$ZZ$1, 0))</f>
        <v/>
      </c>
      <c r="C1253">
        <f>INDEX(resultados!$A$2:$ZZ$1797, 1247, MATCH($B$3, resultados!$A$1:$ZZ$1, 0))</f>
        <v/>
      </c>
    </row>
    <row r="1254">
      <c r="A1254">
        <f>INDEX(resultados!$A$2:$ZZ$1797, 1248, MATCH($B$1, resultados!$A$1:$ZZ$1, 0))</f>
        <v/>
      </c>
      <c r="B1254">
        <f>INDEX(resultados!$A$2:$ZZ$1797, 1248, MATCH($B$2, resultados!$A$1:$ZZ$1, 0))</f>
        <v/>
      </c>
      <c r="C1254">
        <f>INDEX(resultados!$A$2:$ZZ$1797, 1248, MATCH($B$3, resultados!$A$1:$ZZ$1, 0))</f>
        <v/>
      </c>
    </row>
    <row r="1255">
      <c r="A1255">
        <f>INDEX(resultados!$A$2:$ZZ$1797, 1249, MATCH($B$1, resultados!$A$1:$ZZ$1, 0))</f>
        <v/>
      </c>
      <c r="B1255">
        <f>INDEX(resultados!$A$2:$ZZ$1797, 1249, MATCH($B$2, resultados!$A$1:$ZZ$1, 0))</f>
        <v/>
      </c>
      <c r="C1255">
        <f>INDEX(resultados!$A$2:$ZZ$1797, 1249, MATCH($B$3, resultados!$A$1:$ZZ$1, 0))</f>
        <v/>
      </c>
    </row>
    <row r="1256">
      <c r="A1256">
        <f>INDEX(resultados!$A$2:$ZZ$1797, 1250, MATCH($B$1, resultados!$A$1:$ZZ$1, 0))</f>
        <v/>
      </c>
      <c r="B1256">
        <f>INDEX(resultados!$A$2:$ZZ$1797, 1250, MATCH($B$2, resultados!$A$1:$ZZ$1, 0))</f>
        <v/>
      </c>
      <c r="C1256">
        <f>INDEX(resultados!$A$2:$ZZ$1797, 1250, MATCH($B$3, resultados!$A$1:$ZZ$1, 0))</f>
        <v/>
      </c>
    </row>
    <row r="1257">
      <c r="A1257">
        <f>INDEX(resultados!$A$2:$ZZ$1797, 1251, MATCH($B$1, resultados!$A$1:$ZZ$1, 0))</f>
        <v/>
      </c>
      <c r="B1257">
        <f>INDEX(resultados!$A$2:$ZZ$1797, 1251, MATCH($B$2, resultados!$A$1:$ZZ$1, 0))</f>
        <v/>
      </c>
      <c r="C1257">
        <f>INDEX(resultados!$A$2:$ZZ$1797, 1251, MATCH($B$3, resultados!$A$1:$ZZ$1, 0))</f>
        <v/>
      </c>
    </row>
    <row r="1258">
      <c r="A1258">
        <f>INDEX(resultados!$A$2:$ZZ$1797, 1252, MATCH($B$1, resultados!$A$1:$ZZ$1, 0))</f>
        <v/>
      </c>
      <c r="B1258">
        <f>INDEX(resultados!$A$2:$ZZ$1797, 1252, MATCH($B$2, resultados!$A$1:$ZZ$1, 0))</f>
        <v/>
      </c>
      <c r="C1258">
        <f>INDEX(resultados!$A$2:$ZZ$1797, 1252, MATCH($B$3, resultados!$A$1:$ZZ$1, 0))</f>
        <v/>
      </c>
    </row>
    <row r="1259">
      <c r="A1259">
        <f>INDEX(resultados!$A$2:$ZZ$1797, 1253, MATCH($B$1, resultados!$A$1:$ZZ$1, 0))</f>
        <v/>
      </c>
      <c r="B1259">
        <f>INDEX(resultados!$A$2:$ZZ$1797, 1253, MATCH($B$2, resultados!$A$1:$ZZ$1, 0))</f>
        <v/>
      </c>
      <c r="C1259">
        <f>INDEX(resultados!$A$2:$ZZ$1797, 1253, MATCH($B$3, resultados!$A$1:$ZZ$1, 0))</f>
        <v/>
      </c>
    </row>
    <row r="1260">
      <c r="A1260">
        <f>INDEX(resultados!$A$2:$ZZ$1797, 1254, MATCH($B$1, resultados!$A$1:$ZZ$1, 0))</f>
        <v/>
      </c>
      <c r="B1260">
        <f>INDEX(resultados!$A$2:$ZZ$1797, 1254, MATCH($B$2, resultados!$A$1:$ZZ$1, 0))</f>
        <v/>
      </c>
      <c r="C1260">
        <f>INDEX(resultados!$A$2:$ZZ$1797, 1254, MATCH($B$3, resultados!$A$1:$ZZ$1, 0))</f>
        <v/>
      </c>
    </row>
    <row r="1261">
      <c r="A1261">
        <f>INDEX(resultados!$A$2:$ZZ$1797, 1255, MATCH($B$1, resultados!$A$1:$ZZ$1, 0))</f>
        <v/>
      </c>
      <c r="B1261">
        <f>INDEX(resultados!$A$2:$ZZ$1797, 1255, MATCH($B$2, resultados!$A$1:$ZZ$1, 0))</f>
        <v/>
      </c>
      <c r="C1261">
        <f>INDEX(resultados!$A$2:$ZZ$1797, 1255, MATCH($B$3, resultados!$A$1:$ZZ$1, 0))</f>
        <v/>
      </c>
    </row>
    <row r="1262">
      <c r="A1262">
        <f>INDEX(resultados!$A$2:$ZZ$1797, 1256, MATCH($B$1, resultados!$A$1:$ZZ$1, 0))</f>
        <v/>
      </c>
      <c r="B1262">
        <f>INDEX(resultados!$A$2:$ZZ$1797, 1256, MATCH($B$2, resultados!$A$1:$ZZ$1, 0))</f>
        <v/>
      </c>
      <c r="C1262">
        <f>INDEX(resultados!$A$2:$ZZ$1797, 1256, MATCH($B$3, resultados!$A$1:$ZZ$1, 0))</f>
        <v/>
      </c>
    </row>
    <row r="1263">
      <c r="A1263">
        <f>INDEX(resultados!$A$2:$ZZ$1797, 1257, MATCH($B$1, resultados!$A$1:$ZZ$1, 0))</f>
        <v/>
      </c>
      <c r="B1263">
        <f>INDEX(resultados!$A$2:$ZZ$1797, 1257, MATCH($B$2, resultados!$A$1:$ZZ$1, 0))</f>
        <v/>
      </c>
      <c r="C1263">
        <f>INDEX(resultados!$A$2:$ZZ$1797, 1257, MATCH($B$3, resultados!$A$1:$ZZ$1, 0))</f>
        <v/>
      </c>
    </row>
    <row r="1264">
      <c r="A1264">
        <f>INDEX(resultados!$A$2:$ZZ$1797, 1258, MATCH($B$1, resultados!$A$1:$ZZ$1, 0))</f>
        <v/>
      </c>
      <c r="B1264">
        <f>INDEX(resultados!$A$2:$ZZ$1797, 1258, MATCH($B$2, resultados!$A$1:$ZZ$1, 0))</f>
        <v/>
      </c>
      <c r="C1264">
        <f>INDEX(resultados!$A$2:$ZZ$1797, 1258, MATCH($B$3, resultados!$A$1:$ZZ$1, 0))</f>
        <v/>
      </c>
    </row>
    <row r="1265">
      <c r="A1265">
        <f>INDEX(resultados!$A$2:$ZZ$1797, 1259, MATCH($B$1, resultados!$A$1:$ZZ$1, 0))</f>
        <v/>
      </c>
      <c r="B1265">
        <f>INDEX(resultados!$A$2:$ZZ$1797, 1259, MATCH($B$2, resultados!$A$1:$ZZ$1, 0))</f>
        <v/>
      </c>
      <c r="C1265">
        <f>INDEX(resultados!$A$2:$ZZ$1797, 1259, MATCH($B$3, resultados!$A$1:$ZZ$1, 0))</f>
        <v/>
      </c>
    </row>
    <row r="1266">
      <c r="A1266">
        <f>INDEX(resultados!$A$2:$ZZ$1797, 1260, MATCH($B$1, resultados!$A$1:$ZZ$1, 0))</f>
        <v/>
      </c>
      <c r="B1266">
        <f>INDEX(resultados!$A$2:$ZZ$1797, 1260, MATCH($B$2, resultados!$A$1:$ZZ$1, 0))</f>
        <v/>
      </c>
      <c r="C1266">
        <f>INDEX(resultados!$A$2:$ZZ$1797, 1260, MATCH($B$3, resultados!$A$1:$ZZ$1, 0))</f>
        <v/>
      </c>
    </row>
    <row r="1267">
      <c r="A1267">
        <f>INDEX(resultados!$A$2:$ZZ$1797, 1261, MATCH($B$1, resultados!$A$1:$ZZ$1, 0))</f>
        <v/>
      </c>
      <c r="B1267">
        <f>INDEX(resultados!$A$2:$ZZ$1797, 1261, MATCH($B$2, resultados!$A$1:$ZZ$1, 0))</f>
        <v/>
      </c>
      <c r="C1267">
        <f>INDEX(resultados!$A$2:$ZZ$1797, 1261, MATCH($B$3, resultados!$A$1:$ZZ$1, 0))</f>
        <v/>
      </c>
    </row>
    <row r="1268">
      <c r="A1268">
        <f>INDEX(resultados!$A$2:$ZZ$1797, 1262, MATCH($B$1, resultados!$A$1:$ZZ$1, 0))</f>
        <v/>
      </c>
      <c r="B1268">
        <f>INDEX(resultados!$A$2:$ZZ$1797, 1262, MATCH($B$2, resultados!$A$1:$ZZ$1, 0))</f>
        <v/>
      </c>
      <c r="C1268">
        <f>INDEX(resultados!$A$2:$ZZ$1797, 1262, MATCH($B$3, resultados!$A$1:$ZZ$1, 0))</f>
        <v/>
      </c>
    </row>
    <row r="1269">
      <c r="A1269">
        <f>INDEX(resultados!$A$2:$ZZ$1797, 1263, MATCH($B$1, resultados!$A$1:$ZZ$1, 0))</f>
        <v/>
      </c>
      <c r="B1269">
        <f>INDEX(resultados!$A$2:$ZZ$1797, 1263, MATCH($B$2, resultados!$A$1:$ZZ$1, 0))</f>
        <v/>
      </c>
      <c r="C1269">
        <f>INDEX(resultados!$A$2:$ZZ$1797, 1263, MATCH($B$3, resultados!$A$1:$ZZ$1, 0))</f>
        <v/>
      </c>
    </row>
    <row r="1270">
      <c r="A1270">
        <f>INDEX(resultados!$A$2:$ZZ$1797, 1264, MATCH($B$1, resultados!$A$1:$ZZ$1, 0))</f>
        <v/>
      </c>
      <c r="B1270">
        <f>INDEX(resultados!$A$2:$ZZ$1797, 1264, MATCH($B$2, resultados!$A$1:$ZZ$1, 0))</f>
        <v/>
      </c>
      <c r="C1270">
        <f>INDEX(resultados!$A$2:$ZZ$1797, 1264, MATCH($B$3, resultados!$A$1:$ZZ$1, 0))</f>
        <v/>
      </c>
    </row>
    <row r="1271">
      <c r="A1271">
        <f>INDEX(resultados!$A$2:$ZZ$1797, 1265, MATCH($B$1, resultados!$A$1:$ZZ$1, 0))</f>
        <v/>
      </c>
      <c r="B1271">
        <f>INDEX(resultados!$A$2:$ZZ$1797, 1265, MATCH($B$2, resultados!$A$1:$ZZ$1, 0))</f>
        <v/>
      </c>
      <c r="C1271">
        <f>INDEX(resultados!$A$2:$ZZ$1797, 1265, MATCH($B$3, resultados!$A$1:$ZZ$1, 0))</f>
        <v/>
      </c>
    </row>
    <row r="1272">
      <c r="A1272">
        <f>INDEX(resultados!$A$2:$ZZ$1797, 1266, MATCH($B$1, resultados!$A$1:$ZZ$1, 0))</f>
        <v/>
      </c>
      <c r="B1272">
        <f>INDEX(resultados!$A$2:$ZZ$1797, 1266, MATCH($B$2, resultados!$A$1:$ZZ$1, 0))</f>
        <v/>
      </c>
      <c r="C1272">
        <f>INDEX(resultados!$A$2:$ZZ$1797, 1266, MATCH($B$3, resultados!$A$1:$ZZ$1, 0))</f>
        <v/>
      </c>
    </row>
    <row r="1273">
      <c r="A1273">
        <f>INDEX(resultados!$A$2:$ZZ$1797, 1267, MATCH($B$1, resultados!$A$1:$ZZ$1, 0))</f>
        <v/>
      </c>
      <c r="B1273">
        <f>INDEX(resultados!$A$2:$ZZ$1797, 1267, MATCH($B$2, resultados!$A$1:$ZZ$1, 0))</f>
        <v/>
      </c>
      <c r="C1273">
        <f>INDEX(resultados!$A$2:$ZZ$1797, 1267, MATCH($B$3, resultados!$A$1:$ZZ$1, 0))</f>
        <v/>
      </c>
    </row>
    <row r="1274">
      <c r="A1274">
        <f>INDEX(resultados!$A$2:$ZZ$1797, 1268, MATCH($B$1, resultados!$A$1:$ZZ$1, 0))</f>
        <v/>
      </c>
      <c r="B1274">
        <f>INDEX(resultados!$A$2:$ZZ$1797, 1268, MATCH($B$2, resultados!$A$1:$ZZ$1, 0))</f>
        <v/>
      </c>
      <c r="C1274">
        <f>INDEX(resultados!$A$2:$ZZ$1797, 1268, MATCH($B$3, resultados!$A$1:$ZZ$1, 0))</f>
        <v/>
      </c>
    </row>
    <row r="1275">
      <c r="A1275">
        <f>INDEX(resultados!$A$2:$ZZ$1797, 1269, MATCH($B$1, resultados!$A$1:$ZZ$1, 0))</f>
        <v/>
      </c>
      <c r="B1275">
        <f>INDEX(resultados!$A$2:$ZZ$1797, 1269, MATCH($B$2, resultados!$A$1:$ZZ$1, 0))</f>
        <v/>
      </c>
      <c r="C1275">
        <f>INDEX(resultados!$A$2:$ZZ$1797, 1269, MATCH($B$3, resultados!$A$1:$ZZ$1, 0))</f>
        <v/>
      </c>
    </row>
    <row r="1276">
      <c r="A1276">
        <f>INDEX(resultados!$A$2:$ZZ$1797, 1270, MATCH($B$1, resultados!$A$1:$ZZ$1, 0))</f>
        <v/>
      </c>
      <c r="B1276">
        <f>INDEX(resultados!$A$2:$ZZ$1797, 1270, MATCH($B$2, resultados!$A$1:$ZZ$1, 0))</f>
        <v/>
      </c>
      <c r="C1276">
        <f>INDEX(resultados!$A$2:$ZZ$1797, 1270, MATCH($B$3, resultados!$A$1:$ZZ$1, 0))</f>
        <v/>
      </c>
    </row>
    <row r="1277">
      <c r="A1277">
        <f>INDEX(resultados!$A$2:$ZZ$1797, 1271, MATCH($B$1, resultados!$A$1:$ZZ$1, 0))</f>
        <v/>
      </c>
      <c r="B1277">
        <f>INDEX(resultados!$A$2:$ZZ$1797, 1271, MATCH($B$2, resultados!$A$1:$ZZ$1, 0))</f>
        <v/>
      </c>
      <c r="C1277">
        <f>INDEX(resultados!$A$2:$ZZ$1797, 1271, MATCH($B$3, resultados!$A$1:$ZZ$1, 0))</f>
        <v/>
      </c>
    </row>
    <row r="1278">
      <c r="A1278">
        <f>INDEX(resultados!$A$2:$ZZ$1797, 1272, MATCH($B$1, resultados!$A$1:$ZZ$1, 0))</f>
        <v/>
      </c>
      <c r="B1278">
        <f>INDEX(resultados!$A$2:$ZZ$1797, 1272, MATCH($B$2, resultados!$A$1:$ZZ$1, 0))</f>
        <v/>
      </c>
      <c r="C1278">
        <f>INDEX(resultados!$A$2:$ZZ$1797, 1272, MATCH($B$3, resultados!$A$1:$ZZ$1, 0))</f>
        <v/>
      </c>
    </row>
    <row r="1279">
      <c r="A1279">
        <f>INDEX(resultados!$A$2:$ZZ$1797, 1273, MATCH($B$1, resultados!$A$1:$ZZ$1, 0))</f>
        <v/>
      </c>
      <c r="B1279">
        <f>INDEX(resultados!$A$2:$ZZ$1797, 1273, MATCH($B$2, resultados!$A$1:$ZZ$1, 0))</f>
        <v/>
      </c>
      <c r="C1279">
        <f>INDEX(resultados!$A$2:$ZZ$1797, 1273, MATCH($B$3, resultados!$A$1:$ZZ$1, 0))</f>
        <v/>
      </c>
    </row>
    <row r="1280">
      <c r="A1280">
        <f>INDEX(resultados!$A$2:$ZZ$1797, 1274, MATCH($B$1, resultados!$A$1:$ZZ$1, 0))</f>
        <v/>
      </c>
      <c r="B1280">
        <f>INDEX(resultados!$A$2:$ZZ$1797, 1274, MATCH($B$2, resultados!$A$1:$ZZ$1, 0))</f>
        <v/>
      </c>
      <c r="C1280">
        <f>INDEX(resultados!$A$2:$ZZ$1797, 1274, MATCH($B$3, resultados!$A$1:$ZZ$1, 0))</f>
        <v/>
      </c>
    </row>
    <row r="1281">
      <c r="A1281">
        <f>INDEX(resultados!$A$2:$ZZ$1797, 1275, MATCH($B$1, resultados!$A$1:$ZZ$1, 0))</f>
        <v/>
      </c>
      <c r="B1281">
        <f>INDEX(resultados!$A$2:$ZZ$1797, 1275, MATCH($B$2, resultados!$A$1:$ZZ$1, 0))</f>
        <v/>
      </c>
      <c r="C1281">
        <f>INDEX(resultados!$A$2:$ZZ$1797, 1275, MATCH($B$3, resultados!$A$1:$ZZ$1, 0))</f>
        <v/>
      </c>
    </row>
    <row r="1282">
      <c r="A1282">
        <f>INDEX(resultados!$A$2:$ZZ$1797, 1276, MATCH($B$1, resultados!$A$1:$ZZ$1, 0))</f>
        <v/>
      </c>
      <c r="B1282">
        <f>INDEX(resultados!$A$2:$ZZ$1797, 1276, MATCH($B$2, resultados!$A$1:$ZZ$1, 0))</f>
        <v/>
      </c>
      <c r="C1282">
        <f>INDEX(resultados!$A$2:$ZZ$1797, 1276, MATCH($B$3, resultados!$A$1:$ZZ$1, 0))</f>
        <v/>
      </c>
    </row>
    <row r="1283">
      <c r="A1283">
        <f>INDEX(resultados!$A$2:$ZZ$1797, 1277, MATCH($B$1, resultados!$A$1:$ZZ$1, 0))</f>
        <v/>
      </c>
      <c r="B1283">
        <f>INDEX(resultados!$A$2:$ZZ$1797, 1277, MATCH($B$2, resultados!$A$1:$ZZ$1, 0))</f>
        <v/>
      </c>
      <c r="C1283">
        <f>INDEX(resultados!$A$2:$ZZ$1797, 1277, MATCH($B$3, resultados!$A$1:$ZZ$1, 0))</f>
        <v/>
      </c>
    </row>
    <row r="1284">
      <c r="A1284">
        <f>INDEX(resultados!$A$2:$ZZ$1797, 1278, MATCH($B$1, resultados!$A$1:$ZZ$1, 0))</f>
        <v/>
      </c>
      <c r="B1284">
        <f>INDEX(resultados!$A$2:$ZZ$1797, 1278, MATCH($B$2, resultados!$A$1:$ZZ$1, 0))</f>
        <v/>
      </c>
      <c r="C1284">
        <f>INDEX(resultados!$A$2:$ZZ$1797, 1278, MATCH($B$3, resultados!$A$1:$ZZ$1, 0))</f>
        <v/>
      </c>
    </row>
    <row r="1285">
      <c r="A1285">
        <f>INDEX(resultados!$A$2:$ZZ$1797, 1279, MATCH($B$1, resultados!$A$1:$ZZ$1, 0))</f>
        <v/>
      </c>
      <c r="B1285">
        <f>INDEX(resultados!$A$2:$ZZ$1797, 1279, MATCH($B$2, resultados!$A$1:$ZZ$1, 0))</f>
        <v/>
      </c>
      <c r="C1285">
        <f>INDEX(resultados!$A$2:$ZZ$1797, 1279, MATCH($B$3, resultados!$A$1:$ZZ$1, 0))</f>
        <v/>
      </c>
    </row>
    <row r="1286">
      <c r="A1286">
        <f>INDEX(resultados!$A$2:$ZZ$1797, 1280, MATCH($B$1, resultados!$A$1:$ZZ$1, 0))</f>
        <v/>
      </c>
      <c r="B1286">
        <f>INDEX(resultados!$A$2:$ZZ$1797, 1280, MATCH($B$2, resultados!$A$1:$ZZ$1, 0))</f>
        <v/>
      </c>
      <c r="C1286">
        <f>INDEX(resultados!$A$2:$ZZ$1797, 1280, MATCH($B$3, resultados!$A$1:$ZZ$1, 0))</f>
        <v/>
      </c>
    </row>
    <row r="1287">
      <c r="A1287">
        <f>INDEX(resultados!$A$2:$ZZ$1797, 1281, MATCH($B$1, resultados!$A$1:$ZZ$1, 0))</f>
        <v/>
      </c>
      <c r="B1287">
        <f>INDEX(resultados!$A$2:$ZZ$1797, 1281, MATCH($B$2, resultados!$A$1:$ZZ$1, 0))</f>
        <v/>
      </c>
      <c r="C1287">
        <f>INDEX(resultados!$A$2:$ZZ$1797, 1281, MATCH($B$3, resultados!$A$1:$ZZ$1, 0))</f>
        <v/>
      </c>
    </row>
    <row r="1288">
      <c r="A1288">
        <f>INDEX(resultados!$A$2:$ZZ$1797, 1282, MATCH($B$1, resultados!$A$1:$ZZ$1, 0))</f>
        <v/>
      </c>
      <c r="B1288">
        <f>INDEX(resultados!$A$2:$ZZ$1797, 1282, MATCH($B$2, resultados!$A$1:$ZZ$1, 0))</f>
        <v/>
      </c>
      <c r="C1288">
        <f>INDEX(resultados!$A$2:$ZZ$1797, 1282, MATCH($B$3, resultados!$A$1:$ZZ$1, 0))</f>
        <v/>
      </c>
    </row>
    <row r="1289">
      <c r="A1289">
        <f>INDEX(resultados!$A$2:$ZZ$1797, 1283, MATCH($B$1, resultados!$A$1:$ZZ$1, 0))</f>
        <v/>
      </c>
      <c r="B1289">
        <f>INDEX(resultados!$A$2:$ZZ$1797, 1283, MATCH($B$2, resultados!$A$1:$ZZ$1, 0))</f>
        <v/>
      </c>
      <c r="C1289">
        <f>INDEX(resultados!$A$2:$ZZ$1797, 1283, MATCH($B$3, resultados!$A$1:$ZZ$1, 0))</f>
        <v/>
      </c>
    </row>
    <row r="1290">
      <c r="A1290">
        <f>INDEX(resultados!$A$2:$ZZ$1797, 1284, MATCH($B$1, resultados!$A$1:$ZZ$1, 0))</f>
        <v/>
      </c>
      <c r="B1290">
        <f>INDEX(resultados!$A$2:$ZZ$1797, 1284, MATCH($B$2, resultados!$A$1:$ZZ$1, 0))</f>
        <v/>
      </c>
      <c r="C1290">
        <f>INDEX(resultados!$A$2:$ZZ$1797, 1284, MATCH($B$3, resultados!$A$1:$ZZ$1, 0))</f>
        <v/>
      </c>
    </row>
    <row r="1291">
      <c r="A1291">
        <f>INDEX(resultados!$A$2:$ZZ$1797, 1285, MATCH($B$1, resultados!$A$1:$ZZ$1, 0))</f>
        <v/>
      </c>
      <c r="B1291">
        <f>INDEX(resultados!$A$2:$ZZ$1797, 1285, MATCH($B$2, resultados!$A$1:$ZZ$1, 0))</f>
        <v/>
      </c>
      <c r="C1291">
        <f>INDEX(resultados!$A$2:$ZZ$1797, 1285, MATCH($B$3, resultados!$A$1:$ZZ$1, 0))</f>
        <v/>
      </c>
    </row>
    <row r="1292">
      <c r="A1292">
        <f>INDEX(resultados!$A$2:$ZZ$1797, 1286, MATCH($B$1, resultados!$A$1:$ZZ$1, 0))</f>
        <v/>
      </c>
      <c r="B1292">
        <f>INDEX(resultados!$A$2:$ZZ$1797, 1286, MATCH($B$2, resultados!$A$1:$ZZ$1, 0))</f>
        <v/>
      </c>
      <c r="C1292">
        <f>INDEX(resultados!$A$2:$ZZ$1797, 1286, MATCH($B$3, resultados!$A$1:$ZZ$1, 0))</f>
        <v/>
      </c>
    </row>
    <row r="1293">
      <c r="A1293">
        <f>INDEX(resultados!$A$2:$ZZ$1797, 1287, MATCH($B$1, resultados!$A$1:$ZZ$1, 0))</f>
        <v/>
      </c>
      <c r="B1293">
        <f>INDEX(resultados!$A$2:$ZZ$1797, 1287, MATCH($B$2, resultados!$A$1:$ZZ$1, 0))</f>
        <v/>
      </c>
      <c r="C1293">
        <f>INDEX(resultados!$A$2:$ZZ$1797, 1287, MATCH($B$3, resultados!$A$1:$ZZ$1, 0))</f>
        <v/>
      </c>
    </row>
    <row r="1294">
      <c r="A1294">
        <f>INDEX(resultados!$A$2:$ZZ$1797, 1288, MATCH($B$1, resultados!$A$1:$ZZ$1, 0))</f>
        <v/>
      </c>
      <c r="B1294">
        <f>INDEX(resultados!$A$2:$ZZ$1797, 1288, MATCH($B$2, resultados!$A$1:$ZZ$1, 0))</f>
        <v/>
      </c>
      <c r="C1294">
        <f>INDEX(resultados!$A$2:$ZZ$1797, 1288, MATCH($B$3, resultados!$A$1:$ZZ$1, 0))</f>
        <v/>
      </c>
    </row>
    <row r="1295">
      <c r="A1295">
        <f>INDEX(resultados!$A$2:$ZZ$1797, 1289, MATCH($B$1, resultados!$A$1:$ZZ$1, 0))</f>
        <v/>
      </c>
      <c r="B1295">
        <f>INDEX(resultados!$A$2:$ZZ$1797, 1289, MATCH($B$2, resultados!$A$1:$ZZ$1, 0))</f>
        <v/>
      </c>
      <c r="C1295">
        <f>INDEX(resultados!$A$2:$ZZ$1797, 1289, MATCH($B$3, resultados!$A$1:$ZZ$1, 0))</f>
        <v/>
      </c>
    </row>
    <row r="1296">
      <c r="A1296">
        <f>INDEX(resultados!$A$2:$ZZ$1797, 1290, MATCH($B$1, resultados!$A$1:$ZZ$1, 0))</f>
        <v/>
      </c>
      <c r="B1296">
        <f>INDEX(resultados!$A$2:$ZZ$1797, 1290, MATCH($B$2, resultados!$A$1:$ZZ$1, 0))</f>
        <v/>
      </c>
      <c r="C1296">
        <f>INDEX(resultados!$A$2:$ZZ$1797, 1290, MATCH($B$3, resultados!$A$1:$ZZ$1, 0))</f>
        <v/>
      </c>
    </row>
    <row r="1297">
      <c r="A1297">
        <f>INDEX(resultados!$A$2:$ZZ$1797, 1291, MATCH($B$1, resultados!$A$1:$ZZ$1, 0))</f>
        <v/>
      </c>
      <c r="B1297">
        <f>INDEX(resultados!$A$2:$ZZ$1797, 1291, MATCH($B$2, resultados!$A$1:$ZZ$1, 0))</f>
        <v/>
      </c>
      <c r="C1297">
        <f>INDEX(resultados!$A$2:$ZZ$1797, 1291, MATCH($B$3, resultados!$A$1:$ZZ$1, 0))</f>
        <v/>
      </c>
    </row>
    <row r="1298">
      <c r="A1298">
        <f>INDEX(resultados!$A$2:$ZZ$1797, 1292, MATCH($B$1, resultados!$A$1:$ZZ$1, 0))</f>
        <v/>
      </c>
      <c r="B1298">
        <f>INDEX(resultados!$A$2:$ZZ$1797, 1292, MATCH($B$2, resultados!$A$1:$ZZ$1, 0))</f>
        <v/>
      </c>
      <c r="C1298">
        <f>INDEX(resultados!$A$2:$ZZ$1797, 1292, MATCH($B$3, resultados!$A$1:$ZZ$1, 0))</f>
        <v/>
      </c>
    </row>
    <row r="1299">
      <c r="A1299">
        <f>INDEX(resultados!$A$2:$ZZ$1797, 1293, MATCH($B$1, resultados!$A$1:$ZZ$1, 0))</f>
        <v/>
      </c>
      <c r="B1299">
        <f>INDEX(resultados!$A$2:$ZZ$1797, 1293, MATCH($B$2, resultados!$A$1:$ZZ$1, 0))</f>
        <v/>
      </c>
      <c r="C1299">
        <f>INDEX(resultados!$A$2:$ZZ$1797, 1293, MATCH($B$3, resultados!$A$1:$ZZ$1, 0))</f>
        <v/>
      </c>
    </row>
    <row r="1300">
      <c r="A1300">
        <f>INDEX(resultados!$A$2:$ZZ$1797, 1294, MATCH($B$1, resultados!$A$1:$ZZ$1, 0))</f>
        <v/>
      </c>
      <c r="B1300">
        <f>INDEX(resultados!$A$2:$ZZ$1797, 1294, MATCH($B$2, resultados!$A$1:$ZZ$1, 0))</f>
        <v/>
      </c>
      <c r="C1300">
        <f>INDEX(resultados!$A$2:$ZZ$1797, 1294, MATCH($B$3, resultados!$A$1:$ZZ$1, 0))</f>
        <v/>
      </c>
    </row>
    <row r="1301">
      <c r="A1301">
        <f>INDEX(resultados!$A$2:$ZZ$1797, 1295, MATCH($B$1, resultados!$A$1:$ZZ$1, 0))</f>
        <v/>
      </c>
      <c r="B1301">
        <f>INDEX(resultados!$A$2:$ZZ$1797, 1295, MATCH($B$2, resultados!$A$1:$ZZ$1, 0))</f>
        <v/>
      </c>
      <c r="C1301">
        <f>INDEX(resultados!$A$2:$ZZ$1797, 1295, MATCH($B$3, resultados!$A$1:$ZZ$1, 0))</f>
        <v/>
      </c>
    </row>
    <row r="1302">
      <c r="A1302">
        <f>INDEX(resultados!$A$2:$ZZ$1797, 1296, MATCH($B$1, resultados!$A$1:$ZZ$1, 0))</f>
        <v/>
      </c>
      <c r="B1302">
        <f>INDEX(resultados!$A$2:$ZZ$1797, 1296, MATCH($B$2, resultados!$A$1:$ZZ$1, 0))</f>
        <v/>
      </c>
      <c r="C1302">
        <f>INDEX(resultados!$A$2:$ZZ$1797, 1296, MATCH($B$3, resultados!$A$1:$ZZ$1, 0))</f>
        <v/>
      </c>
    </row>
    <row r="1303">
      <c r="A1303">
        <f>INDEX(resultados!$A$2:$ZZ$1797, 1297, MATCH($B$1, resultados!$A$1:$ZZ$1, 0))</f>
        <v/>
      </c>
      <c r="B1303">
        <f>INDEX(resultados!$A$2:$ZZ$1797, 1297, MATCH($B$2, resultados!$A$1:$ZZ$1, 0))</f>
        <v/>
      </c>
      <c r="C1303">
        <f>INDEX(resultados!$A$2:$ZZ$1797, 1297, MATCH($B$3, resultados!$A$1:$ZZ$1, 0))</f>
        <v/>
      </c>
    </row>
    <row r="1304">
      <c r="A1304">
        <f>INDEX(resultados!$A$2:$ZZ$1797, 1298, MATCH($B$1, resultados!$A$1:$ZZ$1, 0))</f>
        <v/>
      </c>
      <c r="B1304">
        <f>INDEX(resultados!$A$2:$ZZ$1797, 1298, MATCH($B$2, resultados!$A$1:$ZZ$1, 0))</f>
        <v/>
      </c>
      <c r="C1304">
        <f>INDEX(resultados!$A$2:$ZZ$1797, 1298, MATCH($B$3, resultados!$A$1:$ZZ$1, 0))</f>
        <v/>
      </c>
    </row>
    <row r="1305">
      <c r="A1305">
        <f>INDEX(resultados!$A$2:$ZZ$1797, 1299, MATCH($B$1, resultados!$A$1:$ZZ$1, 0))</f>
        <v/>
      </c>
      <c r="B1305">
        <f>INDEX(resultados!$A$2:$ZZ$1797, 1299, MATCH($B$2, resultados!$A$1:$ZZ$1, 0))</f>
        <v/>
      </c>
      <c r="C1305">
        <f>INDEX(resultados!$A$2:$ZZ$1797, 1299, MATCH($B$3, resultados!$A$1:$ZZ$1, 0))</f>
        <v/>
      </c>
    </row>
    <row r="1306">
      <c r="A1306">
        <f>INDEX(resultados!$A$2:$ZZ$1797, 1300, MATCH($B$1, resultados!$A$1:$ZZ$1, 0))</f>
        <v/>
      </c>
      <c r="B1306">
        <f>INDEX(resultados!$A$2:$ZZ$1797, 1300, MATCH($B$2, resultados!$A$1:$ZZ$1, 0))</f>
        <v/>
      </c>
      <c r="C1306">
        <f>INDEX(resultados!$A$2:$ZZ$1797, 1300, MATCH($B$3, resultados!$A$1:$ZZ$1, 0))</f>
        <v/>
      </c>
    </row>
    <row r="1307">
      <c r="A1307">
        <f>INDEX(resultados!$A$2:$ZZ$1797, 1301, MATCH($B$1, resultados!$A$1:$ZZ$1, 0))</f>
        <v/>
      </c>
      <c r="B1307">
        <f>INDEX(resultados!$A$2:$ZZ$1797, 1301, MATCH($B$2, resultados!$A$1:$ZZ$1, 0))</f>
        <v/>
      </c>
      <c r="C1307">
        <f>INDEX(resultados!$A$2:$ZZ$1797, 1301, MATCH($B$3, resultados!$A$1:$ZZ$1, 0))</f>
        <v/>
      </c>
    </row>
    <row r="1308">
      <c r="A1308">
        <f>INDEX(resultados!$A$2:$ZZ$1797, 1302, MATCH($B$1, resultados!$A$1:$ZZ$1, 0))</f>
        <v/>
      </c>
      <c r="B1308">
        <f>INDEX(resultados!$A$2:$ZZ$1797, 1302, MATCH($B$2, resultados!$A$1:$ZZ$1, 0))</f>
        <v/>
      </c>
      <c r="C1308">
        <f>INDEX(resultados!$A$2:$ZZ$1797, 1302, MATCH($B$3, resultados!$A$1:$ZZ$1, 0))</f>
        <v/>
      </c>
    </row>
    <row r="1309">
      <c r="A1309">
        <f>INDEX(resultados!$A$2:$ZZ$1797, 1303, MATCH($B$1, resultados!$A$1:$ZZ$1, 0))</f>
        <v/>
      </c>
      <c r="B1309">
        <f>INDEX(resultados!$A$2:$ZZ$1797, 1303, MATCH($B$2, resultados!$A$1:$ZZ$1, 0))</f>
        <v/>
      </c>
      <c r="C1309">
        <f>INDEX(resultados!$A$2:$ZZ$1797, 1303, MATCH($B$3, resultados!$A$1:$ZZ$1, 0))</f>
        <v/>
      </c>
    </row>
    <row r="1310">
      <c r="A1310">
        <f>INDEX(resultados!$A$2:$ZZ$1797, 1304, MATCH($B$1, resultados!$A$1:$ZZ$1, 0))</f>
        <v/>
      </c>
      <c r="B1310">
        <f>INDEX(resultados!$A$2:$ZZ$1797, 1304, MATCH($B$2, resultados!$A$1:$ZZ$1, 0))</f>
        <v/>
      </c>
      <c r="C1310">
        <f>INDEX(resultados!$A$2:$ZZ$1797, 1304, MATCH($B$3, resultados!$A$1:$ZZ$1, 0))</f>
        <v/>
      </c>
    </row>
    <row r="1311">
      <c r="A1311">
        <f>INDEX(resultados!$A$2:$ZZ$1797, 1305, MATCH($B$1, resultados!$A$1:$ZZ$1, 0))</f>
        <v/>
      </c>
      <c r="B1311">
        <f>INDEX(resultados!$A$2:$ZZ$1797, 1305, MATCH($B$2, resultados!$A$1:$ZZ$1, 0))</f>
        <v/>
      </c>
      <c r="C1311">
        <f>INDEX(resultados!$A$2:$ZZ$1797, 1305, MATCH($B$3, resultados!$A$1:$ZZ$1, 0))</f>
        <v/>
      </c>
    </row>
    <row r="1312">
      <c r="A1312">
        <f>INDEX(resultados!$A$2:$ZZ$1797, 1306, MATCH($B$1, resultados!$A$1:$ZZ$1, 0))</f>
        <v/>
      </c>
      <c r="B1312">
        <f>INDEX(resultados!$A$2:$ZZ$1797, 1306, MATCH($B$2, resultados!$A$1:$ZZ$1, 0))</f>
        <v/>
      </c>
      <c r="C1312">
        <f>INDEX(resultados!$A$2:$ZZ$1797, 1306, MATCH($B$3, resultados!$A$1:$ZZ$1, 0))</f>
        <v/>
      </c>
    </row>
    <row r="1313">
      <c r="A1313">
        <f>INDEX(resultados!$A$2:$ZZ$1797, 1307, MATCH($B$1, resultados!$A$1:$ZZ$1, 0))</f>
        <v/>
      </c>
      <c r="B1313">
        <f>INDEX(resultados!$A$2:$ZZ$1797, 1307, MATCH($B$2, resultados!$A$1:$ZZ$1, 0))</f>
        <v/>
      </c>
      <c r="C1313">
        <f>INDEX(resultados!$A$2:$ZZ$1797, 1307, MATCH($B$3, resultados!$A$1:$ZZ$1, 0))</f>
        <v/>
      </c>
    </row>
    <row r="1314">
      <c r="A1314">
        <f>INDEX(resultados!$A$2:$ZZ$1797, 1308, MATCH($B$1, resultados!$A$1:$ZZ$1, 0))</f>
        <v/>
      </c>
      <c r="B1314">
        <f>INDEX(resultados!$A$2:$ZZ$1797, 1308, MATCH($B$2, resultados!$A$1:$ZZ$1, 0))</f>
        <v/>
      </c>
      <c r="C1314">
        <f>INDEX(resultados!$A$2:$ZZ$1797, 1308, MATCH($B$3, resultados!$A$1:$ZZ$1, 0))</f>
        <v/>
      </c>
    </row>
    <row r="1315">
      <c r="A1315">
        <f>INDEX(resultados!$A$2:$ZZ$1797, 1309, MATCH($B$1, resultados!$A$1:$ZZ$1, 0))</f>
        <v/>
      </c>
      <c r="B1315">
        <f>INDEX(resultados!$A$2:$ZZ$1797, 1309, MATCH($B$2, resultados!$A$1:$ZZ$1, 0))</f>
        <v/>
      </c>
      <c r="C1315">
        <f>INDEX(resultados!$A$2:$ZZ$1797, 1309, MATCH($B$3, resultados!$A$1:$ZZ$1, 0))</f>
        <v/>
      </c>
    </row>
    <row r="1316">
      <c r="A1316">
        <f>INDEX(resultados!$A$2:$ZZ$1797, 1310, MATCH($B$1, resultados!$A$1:$ZZ$1, 0))</f>
        <v/>
      </c>
      <c r="B1316">
        <f>INDEX(resultados!$A$2:$ZZ$1797, 1310, MATCH($B$2, resultados!$A$1:$ZZ$1, 0))</f>
        <v/>
      </c>
      <c r="C1316">
        <f>INDEX(resultados!$A$2:$ZZ$1797, 1310, MATCH($B$3, resultados!$A$1:$ZZ$1, 0))</f>
        <v/>
      </c>
    </row>
    <row r="1317">
      <c r="A1317">
        <f>INDEX(resultados!$A$2:$ZZ$1797, 1311, MATCH($B$1, resultados!$A$1:$ZZ$1, 0))</f>
        <v/>
      </c>
      <c r="B1317">
        <f>INDEX(resultados!$A$2:$ZZ$1797, 1311, MATCH($B$2, resultados!$A$1:$ZZ$1, 0))</f>
        <v/>
      </c>
      <c r="C1317">
        <f>INDEX(resultados!$A$2:$ZZ$1797, 1311, MATCH($B$3, resultados!$A$1:$ZZ$1, 0))</f>
        <v/>
      </c>
    </row>
    <row r="1318">
      <c r="A1318">
        <f>INDEX(resultados!$A$2:$ZZ$1797, 1312, MATCH($B$1, resultados!$A$1:$ZZ$1, 0))</f>
        <v/>
      </c>
      <c r="B1318">
        <f>INDEX(resultados!$A$2:$ZZ$1797, 1312, MATCH($B$2, resultados!$A$1:$ZZ$1, 0))</f>
        <v/>
      </c>
      <c r="C1318">
        <f>INDEX(resultados!$A$2:$ZZ$1797, 1312, MATCH($B$3, resultados!$A$1:$ZZ$1, 0))</f>
        <v/>
      </c>
    </row>
    <row r="1319">
      <c r="A1319">
        <f>INDEX(resultados!$A$2:$ZZ$1797, 1313, MATCH($B$1, resultados!$A$1:$ZZ$1, 0))</f>
        <v/>
      </c>
      <c r="B1319">
        <f>INDEX(resultados!$A$2:$ZZ$1797, 1313, MATCH($B$2, resultados!$A$1:$ZZ$1, 0))</f>
        <v/>
      </c>
      <c r="C1319">
        <f>INDEX(resultados!$A$2:$ZZ$1797, 1313, MATCH($B$3, resultados!$A$1:$ZZ$1, 0))</f>
        <v/>
      </c>
    </row>
    <row r="1320">
      <c r="A1320">
        <f>INDEX(resultados!$A$2:$ZZ$1797, 1314, MATCH($B$1, resultados!$A$1:$ZZ$1, 0))</f>
        <v/>
      </c>
      <c r="B1320">
        <f>INDEX(resultados!$A$2:$ZZ$1797, 1314, MATCH($B$2, resultados!$A$1:$ZZ$1, 0))</f>
        <v/>
      </c>
      <c r="C1320">
        <f>INDEX(resultados!$A$2:$ZZ$1797, 1314, MATCH($B$3, resultados!$A$1:$ZZ$1, 0))</f>
        <v/>
      </c>
    </row>
    <row r="1321">
      <c r="A1321">
        <f>INDEX(resultados!$A$2:$ZZ$1797, 1315, MATCH($B$1, resultados!$A$1:$ZZ$1, 0))</f>
        <v/>
      </c>
      <c r="B1321">
        <f>INDEX(resultados!$A$2:$ZZ$1797, 1315, MATCH($B$2, resultados!$A$1:$ZZ$1, 0))</f>
        <v/>
      </c>
      <c r="C1321">
        <f>INDEX(resultados!$A$2:$ZZ$1797, 1315, MATCH($B$3, resultados!$A$1:$ZZ$1, 0))</f>
        <v/>
      </c>
    </row>
    <row r="1322">
      <c r="A1322">
        <f>INDEX(resultados!$A$2:$ZZ$1797, 1316, MATCH($B$1, resultados!$A$1:$ZZ$1, 0))</f>
        <v/>
      </c>
      <c r="B1322">
        <f>INDEX(resultados!$A$2:$ZZ$1797, 1316, MATCH($B$2, resultados!$A$1:$ZZ$1, 0))</f>
        <v/>
      </c>
      <c r="C1322">
        <f>INDEX(resultados!$A$2:$ZZ$1797, 1316, MATCH($B$3, resultados!$A$1:$ZZ$1, 0))</f>
        <v/>
      </c>
    </row>
    <row r="1323">
      <c r="A1323">
        <f>INDEX(resultados!$A$2:$ZZ$1797, 1317, MATCH($B$1, resultados!$A$1:$ZZ$1, 0))</f>
        <v/>
      </c>
      <c r="B1323">
        <f>INDEX(resultados!$A$2:$ZZ$1797, 1317, MATCH($B$2, resultados!$A$1:$ZZ$1, 0))</f>
        <v/>
      </c>
      <c r="C1323">
        <f>INDEX(resultados!$A$2:$ZZ$1797, 1317, MATCH($B$3, resultados!$A$1:$ZZ$1, 0))</f>
        <v/>
      </c>
    </row>
    <row r="1324">
      <c r="A1324">
        <f>INDEX(resultados!$A$2:$ZZ$1797, 1318, MATCH($B$1, resultados!$A$1:$ZZ$1, 0))</f>
        <v/>
      </c>
      <c r="B1324">
        <f>INDEX(resultados!$A$2:$ZZ$1797, 1318, MATCH($B$2, resultados!$A$1:$ZZ$1, 0))</f>
        <v/>
      </c>
      <c r="C1324">
        <f>INDEX(resultados!$A$2:$ZZ$1797, 1318, MATCH($B$3, resultados!$A$1:$ZZ$1, 0))</f>
        <v/>
      </c>
    </row>
    <row r="1325">
      <c r="A1325">
        <f>INDEX(resultados!$A$2:$ZZ$1797, 1319, MATCH($B$1, resultados!$A$1:$ZZ$1, 0))</f>
        <v/>
      </c>
      <c r="B1325">
        <f>INDEX(resultados!$A$2:$ZZ$1797, 1319, MATCH($B$2, resultados!$A$1:$ZZ$1, 0))</f>
        <v/>
      </c>
      <c r="C1325">
        <f>INDEX(resultados!$A$2:$ZZ$1797, 1319, MATCH($B$3, resultados!$A$1:$ZZ$1, 0))</f>
        <v/>
      </c>
    </row>
    <row r="1326">
      <c r="A1326">
        <f>INDEX(resultados!$A$2:$ZZ$1797, 1320, MATCH($B$1, resultados!$A$1:$ZZ$1, 0))</f>
        <v/>
      </c>
      <c r="B1326">
        <f>INDEX(resultados!$A$2:$ZZ$1797, 1320, MATCH($B$2, resultados!$A$1:$ZZ$1, 0))</f>
        <v/>
      </c>
      <c r="C1326">
        <f>INDEX(resultados!$A$2:$ZZ$1797, 1320, MATCH($B$3, resultados!$A$1:$ZZ$1, 0))</f>
        <v/>
      </c>
    </row>
    <row r="1327">
      <c r="A1327">
        <f>INDEX(resultados!$A$2:$ZZ$1797, 1321, MATCH($B$1, resultados!$A$1:$ZZ$1, 0))</f>
        <v/>
      </c>
      <c r="B1327">
        <f>INDEX(resultados!$A$2:$ZZ$1797, 1321, MATCH($B$2, resultados!$A$1:$ZZ$1, 0))</f>
        <v/>
      </c>
      <c r="C1327">
        <f>INDEX(resultados!$A$2:$ZZ$1797, 1321, MATCH($B$3, resultados!$A$1:$ZZ$1, 0))</f>
        <v/>
      </c>
    </row>
    <row r="1328">
      <c r="A1328">
        <f>INDEX(resultados!$A$2:$ZZ$1797, 1322, MATCH($B$1, resultados!$A$1:$ZZ$1, 0))</f>
        <v/>
      </c>
      <c r="B1328">
        <f>INDEX(resultados!$A$2:$ZZ$1797, 1322, MATCH($B$2, resultados!$A$1:$ZZ$1, 0))</f>
        <v/>
      </c>
      <c r="C1328">
        <f>INDEX(resultados!$A$2:$ZZ$1797, 1322, MATCH($B$3, resultados!$A$1:$ZZ$1, 0))</f>
        <v/>
      </c>
    </row>
    <row r="1329">
      <c r="A1329">
        <f>INDEX(resultados!$A$2:$ZZ$1797, 1323, MATCH($B$1, resultados!$A$1:$ZZ$1, 0))</f>
        <v/>
      </c>
      <c r="B1329">
        <f>INDEX(resultados!$A$2:$ZZ$1797, 1323, MATCH($B$2, resultados!$A$1:$ZZ$1, 0))</f>
        <v/>
      </c>
      <c r="C1329">
        <f>INDEX(resultados!$A$2:$ZZ$1797, 1323, MATCH($B$3, resultados!$A$1:$ZZ$1, 0))</f>
        <v/>
      </c>
    </row>
    <row r="1330">
      <c r="A1330">
        <f>INDEX(resultados!$A$2:$ZZ$1797, 1324, MATCH($B$1, resultados!$A$1:$ZZ$1, 0))</f>
        <v/>
      </c>
      <c r="B1330">
        <f>INDEX(resultados!$A$2:$ZZ$1797, 1324, MATCH($B$2, resultados!$A$1:$ZZ$1, 0))</f>
        <v/>
      </c>
      <c r="C1330">
        <f>INDEX(resultados!$A$2:$ZZ$1797, 1324, MATCH($B$3, resultados!$A$1:$ZZ$1, 0))</f>
        <v/>
      </c>
    </row>
    <row r="1331">
      <c r="A1331">
        <f>INDEX(resultados!$A$2:$ZZ$1797, 1325, MATCH($B$1, resultados!$A$1:$ZZ$1, 0))</f>
        <v/>
      </c>
      <c r="B1331">
        <f>INDEX(resultados!$A$2:$ZZ$1797, 1325, MATCH($B$2, resultados!$A$1:$ZZ$1, 0))</f>
        <v/>
      </c>
      <c r="C1331">
        <f>INDEX(resultados!$A$2:$ZZ$1797, 1325, MATCH($B$3, resultados!$A$1:$ZZ$1, 0))</f>
        <v/>
      </c>
    </row>
    <row r="1332">
      <c r="A1332">
        <f>INDEX(resultados!$A$2:$ZZ$1797, 1326, MATCH($B$1, resultados!$A$1:$ZZ$1, 0))</f>
        <v/>
      </c>
      <c r="B1332">
        <f>INDEX(resultados!$A$2:$ZZ$1797, 1326, MATCH($B$2, resultados!$A$1:$ZZ$1, 0))</f>
        <v/>
      </c>
      <c r="C1332">
        <f>INDEX(resultados!$A$2:$ZZ$1797, 1326, MATCH($B$3, resultados!$A$1:$ZZ$1, 0))</f>
        <v/>
      </c>
    </row>
    <row r="1333">
      <c r="A1333">
        <f>INDEX(resultados!$A$2:$ZZ$1797, 1327, MATCH($B$1, resultados!$A$1:$ZZ$1, 0))</f>
        <v/>
      </c>
      <c r="B1333">
        <f>INDEX(resultados!$A$2:$ZZ$1797, 1327, MATCH($B$2, resultados!$A$1:$ZZ$1, 0))</f>
        <v/>
      </c>
      <c r="C1333">
        <f>INDEX(resultados!$A$2:$ZZ$1797, 1327, MATCH($B$3, resultados!$A$1:$ZZ$1, 0))</f>
        <v/>
      </c>
    </row>
    <row r="1334">
      <c r="A1334">
        <f>INDEX(resultados!$A$2:$ZZ$1797, 1328, MATCH($B$1, resultados!$A$1:$ZZ$1, 0))</f>
        <v/>
      </c>
      <c r="B1334">
        <f>INDEX(resultados!$A$2:$ZZ$1797, 1328, MATCH($B$2, resultados!$A$1:$ZZ$1, 0))</f>
        <v/>
      </c>
      <c r="C1334">
        <f>INDEX(resultados!$A$2:$ZZ$1797, 1328, MATCH($B$3, resultados!$A$1:$ZZ$1, 0))</f>
        <v/>
      </c>
    </row>
    <row r="1335">
      <c r="A1335">
        <f>INDEX(resultados!$A$2:$ZZ$1797, 1329, MATCH($B$1, resultados!$A$1:$ZZ$1, 0))</f>
        <v/>
      </c>
      <c r="B1335">
        <f>INDEX(resultados!$A$2:$ZZ$1797, 1329, MATCH($B$2, resultados!$A$1:$ZZ$1, 0))</f>
        <v/>
      </c>
      <c r="C1335">
        <f>INDEX(resultados!$A$2:$ZZ$1797, 1329, MATCH($B$3, resultados!$A$1:$ZZ$1, 0))</f>
        <v/>
      </c>
    </row>
    <row r="1336">
      <c r="A1336">
        <f>INDEX(resultados!$A$2:$ZZ$1797, 1330, MATCH($B$1, resultados!$A$1:$ZZ$1, 0))</f>
        <v/>
      </c>
      <c r="B1336">
        <f>INDEX(resultados!$A$2:$ZZ$1797, 1330, MATCH($B$2, resultados!$A$1:$ZZ$1, 0))</f>
        <v/>
      </c>
      <c r="C1336">
        <f>INDEX(resultados!$A$2:$ZZ$1797, 1330, MATCH($B$3, resultados!$A$1:$ZZ$1, 0))</f>
        <v/>
      </c>
    </row>
    <row r="1337">
      <c r="A1337">
        <f>INDEX(resultados!$A$2:$ZZ$1797, 1331, MATCH($B$1, resultados!$A$1:$ZZ$1, 0))</f>
        <v/>
      </c>
      <c r="B1337">
        <f>INDEX(resultados!$A$2:$ZZ$1797, 1331, MATCH($B$2, resultados!$A$1:$ZZ$1, 0))</f>
        <v/>
      </c>
      <c r="C1337">
        <f>INDEX(resultados!$A$2:$ZZ$1797, 1331, MATCH($B$3, resultados!$A$1:$ZZ$1, 0))</f>
        <v/>
      </c>
    </row>
    <row r="1338">
      <c r="A1338">
        <f>INDEX(resultados!$A$2:$ZZ$1797, 1332, MATCH($B$1, resultados!$A$1:$ZZ$1, 0))</f>
        <v/>
      </c>
      <c r="B1338">
        <f>INDEX(resultados!$A$2:$ZZ$1797, 1332, MATCH($B$2, resultados!$A$1:$ZZ$1, 0))</f>
        <v/>
      </c>
      <c r="C1338">
        <f>INDEX(resultados!$A$2:$ZZ$1797, 1332, MATCH($B$3, resultados!$A$1:$ZZ$1, 0))</f>
        <v/>
      </c>
    </row>
    <row r="1339">
      <c r="A1339">
        <f>INDEX(resultados!$A$2:$ZZ$1797, 1333, MATCH($B$1, resultados!$A$1:$ZZ$1, 0))</f>
        <v/>
      </c>
      <c r="B1339">
        <f>INDEX(resultados!$A$2:$ZZ$1797, 1333, MATCH($B$2, resultados!$A$1:$ZZ$1, 0))</f>
        <v/>
      </c>
      <c r="C1339">
        <f>INDEX(resultados!$A$2:$ZZ$1797, 1333, MATCH($B$3, resultados!$A$1:$ZZ$1, 0))</f>
        <v/>
      </c>
    </row>
    <row r="1340">
      <c r="A1340">
        <f>INDEX(resultados!$A$2:$ZZ$1797, 1334, MATCH($B$1, resultados!$A$1:$ZZ$1, 0))</f>
        <v/>
      </c>
      <c r="B1340">
        <f>INDEX(resultados!$A$2:$ZZ$1797, 1334, MATCH($B$2, resultados!$A$1:$ZZ$1, 0))</f>
        <v/>
      </c>
      <c r="C1340">
        <f>INDEX(resultados!$A$2:$ZZ$1797, 1334, MATCH($B$3, resultados!$A$1:$ZZ$1, 0))</f>
        <v/>
      </c>
    </row>
    <row r="1341">
      <c r="A1341">
        <f>INDEX(resultados!$A$2:$ZZ$1797, 1335, MATCH($B$1, resultados!$A$1:$ZZ$1, 0))</f>
        <v/>
      </c>
      <c r="B1341">
        <f>INDEX(resultados!$A$2:$ZZ$1797, 1335, MATCH($B$2, resultados!$A$1:$ZZ$1, 0))</f>
        <v/>
      </c>
      <c r="C1341">
        <f>INDEX(resultados!$A$2:$ZZ$1797, 1335, MATCH($B$3, resultados!$A$1:$ZZ$1, 0))</f>
        <v/>
      </c>
    </row>
    <row r="1342">
      <c r="A1342">
        <f>INDEX(resultados!$A$2:$ZZ$1797, 1336, MATCH($B$1, resultados!$A$1:$ZZ$1, 0))</f>
        <v/>
      </c>
      <c r="B1342">
        <f>INDEX(resultados!$A$2:$ZZ$1797, 1336, MATCH($B$2, resultados!$A$1:$ZZ$1, 0))</f>
        <v/>
      </c>
      <c r="C1342">
        <f>INDEX(resultados!$A$2:$ZZ$1797, 1336, MATCH($B$3, resultados!$A$1:$ZZ$1, 0))</f>
        <v/>
      </c>
    </row>
    <row r="1343">
      <c r="A1343">
        <f>INDEX(resultados!$A$2:$ZZ$1797, 1337, MATCH($B$1, resultados!$A$1:$ZZ$1, 0))</f>
        <v/>
      </c>
      <c r="B1343">
        <f>INDEX(resultados!$A$2:$ZZ$1797, 1337, MATCH($B$2, resultados!$A$1:$ZZ$1, 0))</f>
        <v/>
      </c>
      <c r="C1343">
        <f>INDEX(resultados!$A$2:$ZZ$1797, 1337, MATCH($B$3, resultados!$A$1:$ZZ$1, 0))</f>
        <v/>
      </c>
    </row>
    <row r="1344">
      <c r="A1344">
        <f>INDEX(resultados!$A$2:$ZZ$1797, 1338, MATCH($B$1, resultados!$A$1:$ZZ$1, 0))</f>
        <v/>
      </c>
      <c r="B1344">
        <f>INDEX(resultados!$A$2:$ZZ$1797, 1338, MATCH($B$2, resultados!$A$1:$ZZ$1, 0))</f>
        <v/>
      </c>
      <c r="C1344">
        <f>INDEX(resultados!$A$2:$ZZ$1797, 1338, MATCH($B$3, resultados!$A$1:$ZZ$1, 0))</f>
        <v/>
      </c>
    </row>
    <row r="1345">
      <c r="A1345">
        <f>INDEX(resultados!$A$2:$ZZ$1797, 1339, MATCH($B$1, resultados!$A$1:$ZZ$1, 0))</f>
        <v/>
      </c>
      <c r="B1345">
        <f>INDEX(resultados!$A$2:$ZZ$1797, 1339, MATCH($B$2, resultados!$A$1:$ZZ$1, 0))</f>
        <v/>
      </c>
      <c r="C1345">
        <f>INDEX(resultados!$A$2:$ZZ$1797, 1339, MATCH($B$3, resultados!$A$1:$ZZ$1, 0))</f>
        <v/>
      </c>
    </row>
    <row r="1346">
      <c r="A1346">
        <f>INDEX(resultados!$A$2:$ZZ$1797, 1340, MATCH($B$1, resultados!$A$1:$ZZ$1, 0))</f>
        <v/>
      </c>
      <c r="B1346">
        <f>INDEX(resultados!$A$2:$ZZ$1797, 1340, MATCH($B$2, resultados!$A$1:$ZZ$1, 0))</f>
        <v/>
      </c>
      <c r="C1346">
        <f>INDEX(resultados!$A$2:$ZZ$1797, 1340, MATCH($B$3, resultados!$A$1:$ZZ$1, 0))</f>
        <v/>
      </c>
    </row>
    <row r="1347">
      <c r="A1347">
        <f>INDEX(resultados!$A$2:$ZZ$1797, 1341, MATCH($B$1, resultados!$A$1:$ZZ$1, 0))</f>
        <v/>
      </c>
      <c r="B1347">
        <f>INDEX(resultados!$A$2:$ZZ$1797, 1341, MATCH($B$2, resultados!$A$1:$ZZ$1, 0))</f>
        <v/>
      </c>
      <c r="C1347">
        <f>INDEX(resultados!$A$2:$ZZ$1797, 1341, MATCH($B$3, resultados!$A$1:$ZZ$1, 0))</f>
        <v/>
      </c>
    </row>
    <row r="1348">
      <c r="A1348">
        <f>INDEX(resultados!$A$2:$ZZ$1797, 1342, MATCH($B$1, resultados!$A$1:$ZZ$1, 0))</f>
        <v/>
      </c>
      <c r="B1348">
        <f>INDEX(resultados!$A$2:$ZZ$1797, 1342, MATCH($B$2, resultados!$A$1:$ZZ$1, 0))</f>
        <v/>
      </c>
      <c r="C1348">
        <f>INDEX(resultados!$A$2:$ZZ$1797, 1342, MATCH($B$3, resultados!$A$1:$ZZ$1, 0))</f>
        <v/>
      </c>
    </row>
    <row r="1349">
      <c r="A1349">
        <f>INDEX(resultados!$A$2:$ZZ$1797, 1343, MATCH($B$1, resultados!$A$1:$ZZ$1, 0))</f>
        <v/>
      </c>
      <c r="B1349">
        <f>INDEX(resultados!$A$2:$ZZ$1797, 1343, MATCH($B$2, resultados!$A$1:$ZZ$1, 0))</f>
        <v/>
      </c>
      <c r="C1349">
        <f>INDEX(resultados!$A$2:$ZZ$1797, 1343, MATCH($B$3, resultados!$A$1:$ZZ$1, 0))</f>
        <v/>
      </c>
    </row>
    <row r="1350">
      <c r="A1350">
        <f>INDEX(resultados!$A$2:$ZZ$1797, 1344, MATCH($B$1, resultados!$A$1:$ZZ$1, 0))</f>
        <v/>
      </c>
      <c r="B1350">
        <f>INDEX(resultados!$A$2:$ZZ$1797, 1344, MATCH($B$2, resultados!$A$1:$ZZ$1, 0))</f>
        <v/>
      </c>
      <c r="C1350">
        <f>INDEX(resultados!$A$2:$ZZ$1797, 1344, MATCH($B$3, resultados!$A$1:$ZZ$1, 0))</f>
        <v/>
      </c>
    </row>
    <row r="1351">
      <c r="A1351">
        <f>INDEX(resultados!$A$2:$ZZ$1797, 1345, MATCH($B$1, resultados!$A$1:$ZZ$1, 0))</f>
        <v/>
      </c>
      <c r="B1351">
        <f>INDEX(resultados!$A$2:$ZZ$1797, 1345, MATCH($B$2, resultados!$A$1:$ZZ$1, 0))</f>
        <v/>
      </c>
      <c r="C1351">
        <f>INDEX(resultados!$A$2:$ZZ$1797, 1345, MATCH($B$3, resultados!$A$1:$ZZ$1, 0))</f>
        <v/>
      </c>
    </row>
    <row r="1352">
      <c r="A1352">
        <f>INDEX(resultados!$A$2:$ZZ$1797, 1346, MATCH($B$1, resultados!$A$1:$ZZ$1, 0))</f>
        <v/>
      </c>
      <c r="B1352">
        <f>INDEX(resultados!$A$2:$ZZ$1797, 1346, MATCH($B$2, resultados!$A$1:$ZZ$1, 0))</f>
        <v/>
      </c>
      <c r="C1352">
        <f>INDEX(resultados!$A$2:$ZZ$1797, 1346, MATCH($B$3, resultados!$A$1:$ZZ$1, 0))</f>
        <v/>
      </c>
    </row>
    <row r="1353">
      <c r="A1353">
        <f>INDEX(resultados!$A$2:$ZZ$1797, 1347, MATCH($B$1, resultados!$A$1:$ZZ$1, 0))</f>
        <v/>
      </c>
      <c r="B1353">
        <f>INDEX(resultados!$A$2:$ZZ$1797, 1347, MATCH($B$2, resultados!$A$1:$ZZ$1, 0))</f>
        <v/>
      </c>
      <c r="C1353">
        <f>INDEX(resultados!$A$2:$ZZ$1797, 1347, MATCH($B$3, resultados!$A$1:$ZZ$1, 0))</f>
        <v/>
      </c>
    </row>
    <row r="1354">
      <c r="A1354">
        <f>INDEX(resultados!$A$2:$ZZ$1797, 1348, MATCH($B$1, resultados!$A$1:$ZZ$1, 0))</f>
        <v/>
      </c>
      <c r="B1354">
        <f>INDEX(resultados!$A$2:$ZZ$1797, 1348, MATCH($B$2, resultados!$A$1:$ZZ$1, 0))</f>
        <v/>
      </c>
      <c r="C1354">
        <f>INDEX(resultados!$A$2:$ZZ$1797, 1348, MATCH($B$3, resultados!$A$1:$ZZ$1, 0))</f>
        <v/>
      </c>
    </row>
    <row r="1355">
      <c r="A1355">
        <f>INDEX(resultados!$A$2:$ZZ$1797, 1349, MATCH($B$1, resultados!$A$1:$ZZ$1, 0))</f>
        <v/>
      </c>
      <c r="B1355">
        <f>INDEX(resultados!$A$2:$ZZ$1797, 1349, MATCH($B$2, resultados!$A$1:$ZZ$1, 0))</f>
        <v/>
      </c>
      <c r="C1355">
        <f>INDEX(resultados!$A$2:$ZZ$1797, 1349, MATCH($B$3, resultados!$A$1:$ZZ$1, 0))</f>
        <v/>
      </c>
    </row>
    <row r="1356">
      <c r="A1356">
        <f>INDEX(resultados!$A$2:$ZZ$1797, 1350, MATCH($B$1, resultados!$A$1:$ZZ$1, 0))</f>
        <v/>
      </c>
      <c r="B1356">
        <f>INDEX(resultados!$A$2:$ZZ$1797, 1350, MATCH($B$2, resultados!$A$1:$ZZ$1, 0))</f>
        <v/>
      </c>
      <c r="C1356">
        <f>INDEX(resultados!$A$2:$ZZ$1797, 1350, MATCH($B$3, resultados!$A$1:$ZZ$1, 0))</f>
        <v/>
      </c>
    </row>
    <row r="1357">
      <c r="A1357">
        <f>INDEX(resultados!$A$2:$ZZ$1797, 1351, MATCH($B$1, resultados!$A$1:$ZZ$1, 0))</f>
        <v/>
      </c>
      <c r="B1357">
        <f>INDEX(resultados!$A$2:$ZZ$1797, 1351, MATCH($B$2, resultados!$A$1:$ZZ$1, 0))</f>
        <v/>
      </c>
      <c r="C1357">
        <f>INDEX(resultados!$A$2:$ZZ$1797, 1351, MATCH($B$3, resultados!$A$1:$ZZ$1, 0))</f>
        <v/>
      </c>
    </row>
    <row r="1358">
      <c r="A1358">
        <f>INDEX(resultados!$A$2:$ZZ$1797, 1352, MATCH($B$1, resultados!$A$1:$ZZ$1, 0))</f>
        <v/>
      </c>
      <c r="B1358">
        <f>INDEX(resultados!$A$2:$ZZ$1797, 1352, MATCH($B$2, resultados!$A$1:$ZZ$1, 0))</f>
        <v/>
      </c>
      <c r="C1358">
        <f>INDEX(resultados!$A$2:$ZZ$1797, 1352, MATCH($B$3, resultados!$A$1:$ZZ$1, 0))</f>
        <v/>
      </c>
    </row>
    <row r="1359">
      <c r="A1359">
        <f>INDEX(resultados!$A$2:$ZZ$1797, 1353, MATCH($B$1, resultados!$A$1:$ZZ$1, 0))</f>
        <v/>
      </c>
      <c r="B1359">
        <f>INDEX(resultados!$A$2:$ZZ$1797, 1353, MATCH($B$2, resultados!$A$1:$ZZ$1, 0))</f>
        <v/>
      </c>
      <c r="C1359">
        <f>INDEX(resultados!$A$2:$ZZ$1797, 1353, MATCH($B$3, resultados!$A$1:$ZZ$1, 0))</f>
        <v/>
      </c>
    </row>
    <row r="1360">
      <c r="A1360">
        <f>INDEX(resultados!$A$2:$ZZ$1797, 1354, MATCH($B$1, resultados!$A$1:$ZZ$1, 0))</f>
        <v/>
      </c>
      <c r="B1360">
        <f>INDEX(resultados!$A$2:$ZZ$1797, 1354, MATCH($B$2, resultados!$A$1:$ZZ$1, 0))</f>
        <v/>
      </c>
      <c r="C1360">
        <f>INDEX(resultados!$A$2:$ZZ$1797, 1354, MATCH($B$3, resultados!$A$1:$ZZ$1, 0))</f>
        <v/>
      </c>
    </row>
    <row r="1361">
      <c r="A1361">
        <f>INDEX(resultados!$A$2:$ZZ$1797, 1355, MATCH($B$1, resultados!$A$1:$ZZ$1, 0))</f>
        <v/>
      </c>
      <c r="B1361">
        <f>INDEX(resultados!$A$2:$ZZ$1797, 1355, MATCH($B$2, resultados!$A$1:$ZZ$1, 0))</f>
        <v/>
      </c>
      <c r="C1361">
        <f>INDEX(resultados!$A$2:$ZZ$1797, 1355, MATCH($B$3, resultados!$A$1:$ZZ$1, 0))</f>
        <v/>
      </c>
    </row>
    <row r="1362">
      <c r="A1362">
        <f>INDEX(resultados!$A$2:$ZZ$1797, 1356, MATCH($B$1, resultados!$A$1:$ZZ$1, 0))</f>
        <v/>
      </c>
      <c r="B1362">
        <f>INDEX(resultados!$A$2:$ZZ$1797, 1356, MATCH($B$2, resultados!$A$1:$ZZ$1, 0))</f>
        <v/>
      </c>
      <c r="C1362">
        <f>INDEX(resultados!$A$2:$ZZ$1797, 1356, MATCH($B$3, resultados!$A$1:$ZZ$1, 0))</f>
        <v/>
      </c>
    </row>
    <row r="1363">
      <c r="A1363">
        <f>INDEX(resultados!$A$2:$ZZ$1797, 1357, MATCH($B$1, resultados!$A$1:$ZZ$1, 0))</f>
        <v/>
      </c>
      <c r="B1363">
        <f>INDEX(resultados!$A$2:$ZZ$1797, 1357, MATCH($B$2, resultados!$A$1:$ZZ$1, 0))</f>
        <v/>
      </c>
      <c r="C1363">
        <f>INDEX(resultados!$A$2:$ZZ$1797, 1357, MATCH($B$3, resultados!$A$1:$ZZ$1, 0))</f>
        <v/>
      </c>
    </row>
    <row r="1364">
      <c r="A1364">
        <f>INDEX(resultados!$A$2:$ZZ$1797, 1358, MATCH($B$1, resultados!$A$1:$ZZ$1, 0))</f>
        <v/>
      </c>
      <c r="B1364">
        <f>INDEX(resultados!$A$2:$ZZ$1797, 1358, MATCH($B$2, resultados!$A$1:$ZZ$1, 0))</f>
        <v/>
      </c>
      <c r="C1364">
        <f>INDEX(resultados!$A$2:$ZZ$1797, 1358, MATCH($B$3, resultados!$A$1:$ZZ$1, 0))</f>
        <v/>
      </c>
    </row>
    <row r="1365">
      <c r="A1365">
        <f>INDEX(resultados!$A$2:$ZZ$1797, 1359, MATCH($B$1, resultados!$A$1:$ZZ$1, 0))</f>
        <v/>
      </c>
      <c r="B1365">
        <f>INDEX(resultados!$A$2:$ZZ$1797, 1359, MATCH($B$2, resultados!$A$1:$ZZ$1, 0))</f>
        <v/>
      </c>
      <c r="C1365">
        <f>INDEX(resultados!$A$2:$ZZ$1797, 1359, MATCH($B$3, resultados!$A$1:$ZZ$1, 0))</f>
        <v/>
      </c>
    </row>
    <row r="1366">
      <c r="A1366">
        <f>INDEX(resultados!$A$2:$ZZ$1797, 1360, MATCH($B$1, resultados!$A$1:$ZZ$1, 0))</f>
        <v/>
      </c>
      <c r="B1366">
        <f>INDEX(resultados!$A$2:$ZZ$1797, 1360, MATCH($B$2, resultados!$A$1:$ZZ$1, 0))</f>
        <v/>
      </c>
      <c r="C1366">
        <f>INDEX(resultados!$A$2:$ZZ$1797, 1360, MATCH($B$3, resultados!$A$1:$ZZ$1, 0))</f>
        <v/>
      </c>
    </row>
    <row r="1367">
      <c r="A1367">
        <f>INDEX(resultados!$A$2:$ZZ$1797, 1361, MATCH($B$1, resultados!$A$1:$ZZ$1, 0))</f>
        <v/>
      </c>
      <c r="B1367">
        <f>INDEX(resultados!$A$2:$ZZ$1797, 1361, MATCH($B$2, resultados!$A$1:$ZZ$1, 0))</f>
        <v/>
      </c>
      <c r="C1367">
        <f>INDEX(resultados!$A$2:$ZZ$1797, 1361, MATCH($B$3, resultados!$A$1:$ZZ$1, 0))</f>
        <v/>
      </c>
    </row>
    <row r="1368">
      <c r="A1368">
        <f>INDEX(resultados!$A$2:$ZZ$1797, 1362, MATCH($B$1, resultados!$A$1:$ZZ$1, 0))</f>
        <v/>
      </c>
      <c r="B1368">
        <f>INDEX(resultados!$A$2:$ZZ$1797, 1362, MATCH($B$2, resultados!$A$1:$ZZ$1, 0))</f>
        <v/>
      </c>
      <c r="C1368">
        <f>INDEX(resultados!$A$2:$ZZ$1797, 1362, MATCH($B$3, resultados!$A$1:$ZZ$1, 0))</f>
        <v/>
      </c>
    </row>
    <row r="1369">
      <c r="A1369">
        <f>INDEX(resultados!$A$2:$ZZ$1797, 1363, MATCH($B$1, resultados!$A$1:$ZZ$1, 0))</f>
        <v/>
      </c>
      <c r="B1369">
        <f>INDEX(resultados!$A$2:$ZZ$1797, 1363, MATCH($B$2, resultados!$A$1:$ZZ$1, 0))</f>
        <v/>
      </c>
      <c r="C1369">
        <f>INDEX(resultados!$A$2:$ZZ$1797, 1363, MATCH($B$3, resultados!$A$1:$ZZ$1, 0))</f>
        <v/>
      </c>
    </row>
    <row r="1370">
      <c r="A1370">
        <f>INDEX(resultados!$A$2:$ZZ$1797, 1364, MATCH($B$1, resultados!$A$1:$ZZ$1, 0))</f>
        <v/>
      </c>
      <c r="B1370">
        <f>INDEX(resultados!$A$2:$ZZ$1797, 1364, MATCH($B$2, resultados!$A$1:$ZZ$1, 0))</f>
        <v/>
      </c>
      <c r="C1370">
        <f>INDEX(resultados!$A$2:$ZZ$1797, 1364, MATCH($B$3, resultados!$A$1:$ZZ$1, 0))</f>
        <v/>
      </c>
    </row>
    <row r="1371">
      <c r="A1371">
        <f>INDEX(resultados!$A$2:$ZZ$1797, 1365, MATCH($B$1, resultados!$A$1:$ZZ$1, 0))</f>
        <v/>
      </c>
      <c r="B1371">
        <f>INDEX(resultados!$A$2:$ZZ$1797, 1365, MATCH($B$2, resultados!$A$1:$ZZ$1, 0))</f>
        <v/>
      </c>
      <c r="C1371">
        <f>INDEX(resultados!$A$2:$ZZ$1797, 1365, MATCH($B$3, resultados!$A$1:$ZZ$1, 0))</f>
        <v/>
      </c>
    </row>
    <row r="1372">
      <c r="A1372">
        <f>INDEX(resultados!$A$2:$ZZ$1797, 1366, MATCH($B$1, resultados!$A$1:$ZZ$1, 0))</f>
        <v/>
      </c>
      <c r="B1372">
        <f>INDEX(resultados!$A$2:$ZZ$1797, 1366, MATCH($B$2, resultados!$A$1:$ZZ$1, 0))</f>
        <v/>
      </c>
      <c r="C1372">
        <f>INDEX(resultados!$A$2:$ZZ$1797, 1366, MATCH($B$3, resultados!$A$1:$ZZ$1, 0))</f>
        <v/>
      </c>
    </row>
    <row r="1373">
      <c r="A1373">
        <f>INDEX(resultados!$A$2:$ZZ$1797, 1367, MATCH($B$1, resultados!$A$1:$ZZ$1, 0))</f>
        <v/>
      </c>
      <c r="B1373">
        <f>INDEX(resultados!$A$2:$ZZ$1797, 1367, MATCH($B$2, resultados!$A$1:$ZZ$1, 0))</f>
        <v/>
      </c>
      <c r="C1373">
        <f>INDEX(resultados!$A$2:$ZZ$1797, 1367, MATCH($B$3, resultados!$A$1:$ZZ$1, 0))</f>
        <v/>
      </c>
    </row>
    <row r="1374">
      <c r="A1374">
        <f>INDEX(resultados!$A$2:$ZZ$1797, 1368, MATCH($B$1, resultados!$A$1:$ZZ$1, 0))</f>
        <v/>
      </c>
      <c r="B1374">
        <f>INDEX(resultados!$A$2:$ZZ$1797, 1368, MATCH($B$2, resultados!$A$1:$ZZ$1, 0))</f>
        <v/>
      </c>
      <c r="C1374">
        <f>INDEX(resultados!$A$2:$ZZ$1797, 1368, MATCH($B$3, resultados!$A$1:$ZZ$1, 0))</f>
        <v/>
      </c>
    </row>
    <row r="1375">
      <c r="A1375">
        <f>INDEX(resultados!$A$2:$ZZ$1797, 1369, MATCH($B$1, resultados!$A$1:$ZZ$1, 0))</f>
        <v/>
      </c>
      <c r="B1375">
        <f>INDEX(resultados!$A$2:$ZZ$1797, 1369, MATCH($B$2, resultados!$A$1:$ZZ$1, 0))</f>
        <v/>
      </c>
      <c r="C1375">
        <f>INDEX(resultados!$A$2:$ZZ$1797, 1369, MATCH($B$3, resultados!$A$1:$ZZ$1, 0))</f>
        <v/>
      </c>
    </row>
    <row r="1376">
      <c r="A1376">
        <f>INDEX(resultados!$A$2:$ZZ$1797, 1370, MATCH($B$1, resultados!$A$1:$ZZ$1, 0))</f>
        <v/>
      </c>
      <c r="B1376">
        <f>INDEX(resultados!$A$2:$ZZ$1797, 1370, MATCH($B$2, resultados!$A$1:$ZZ$1, 0))</f>
        <v/>
      </c>
      <c r="C1376">
        <f>INDEX(resultados!$A$2:$ZZ$1797, 1370, MATCH($B$3, resultados!$A$1:$ZZ$1, 0))</f>
        <v/>
      </c>
    </row>
    <row r="1377">
      <c r="A1377">
        <f>INDEX(resultados!$A$2:$ZZ$1797, 1371, MATCH($B$1, resultados!$A$1:$ZZ$1, 0))</f>
        <v/>
      </c>
      <c r="B1377">
        <f>INDEX(resultados!$A$2:$ZZ$1797, 1371, MATCH($B$2, resultados!$A$1:$ZZ$1, 0))</f>
        <v/>
      </c>
      <c r="C1377">
        <f>INDEX(resultados!$A$2:$ZZ$1797, 1371, MATCH($B$3, resultados!$A$1:$ZZ$1, 0))</f>
        <v/>
      </c>
    </row>
    <row r="1378">
      <c r="A1378">
        <f>INDEX(resultados!$A$2:$ZZ$1797, 1372, MATCH($B$1, resultados!$A$1:$ZZ$1, 0))</f>
        <v/>
      </c>
      <c r="B1378">
        <f>INDEX(resultados!$A$2:$ZZ$1797, 1372, MATCH($B$2, resultados!$A$1:$ZZ$1, 0))</f>
        <v/>
      </c>
      <c r="C1378">
        <f>INDEX(resultados!$A$2:$ZZ$1797, 1372, MATCH($B$3, resultados!$A$1:$ZZ$1, 0))</f>
        <v/>
      </c>
    </row>
    <row r="1379">
      <c r="A1379">
        <f>INDEX(resultados!$A$2:$ZZ$1797, 1373, MATCH($B$1, resultados!$A$1:$ZZ$1, 0))</f>
        <v/>
      </c>
      <c r="B1379">
        <f>INDEX(resultados!$A$2:$ZZ$1797, 1373, MATCH($B$2, resultados!$A$1:$ZZ$1, 0))</f>
        <v/>
      </c>
      <c r="C1379">
        <f>INDEX(resultados!$A$2:$ZZ$1797, 1373, MATCH($B$3, resultados!$A$1:$ZZ$1, 0))</f>
        <v/>
      </c>
    </row>
    <row r="1380">
      <c r="A1380">
        <f>INDEX(resultados!$A$2:$ZZ$1797, 1374, MATCH($B$1, resultados!$A$1:$ZZ$1, 0))</f>
        <v/>
      </c>
      <c r="B1380">
        <f>INDEX(resultados!$A$2:$ZZ$1797, 1374, MATCH($B$2, resultados!$A$1:$ZZ$1, 0))</f>
        <v/>
      </c>
      <c r="C1380">
        <f>INDEX(resultados!$A$2:$ZZ$1797, 1374, MATCH($B$3, resultados!$A$1:$ZZ$1, 0))</f>
        <v/>
      </c>
    </row>
    <row r="1381">
      <c r="A1381">
        <f>INDEX(resultados!$A$2:$ZZ$1797, 1375, MATCH($B$1, resultados!$A$1:$ZZ$1, 0))</f>
        <v/>
      </c>
      <c r="B1381">
        <f>INDEX(resultados!$A$2:$ZZ$1797, 1375, MATCH($B$2, resultados!$A$1:$ZZ$1, 0))</f>
        <v/>
      </c>
      <c r="C1381">
        <f>INDEX(resultados!$A$2:$ZZ$1797, 1375, MATCH($B$3, resultados!$A$1:$ZZ$1, 0))</f>
        <v/>
      </c>
    </row>
    <row r="1382">
      <c r="A1382">
        <f>INDEX(resultados!$A$2:$ZZ$1797, 1376, MATCH($B$1, resultados!$A$1:$ZZ$1, 0))</f>
        <v/>
      </c>
      <c r="B1382">
        <f>INDEX(resultados!$A$2:$ZZ$1797, 1376, MATCH($B$2, resultados!$A$1:$ZZ$1, 0))</f>
        <v/>
      </c>
      <c r="C1382">
        <f>INDEX(resultados!$A$2:$ZZ$1797, 1376, MATCH($B$3, resultados!$A$1:$ZZ$1, 0))</f>
        <v/>
      </c>
    </row>
    <row r="1383">
      <c r="A1383">
        <f>INDEX(resultados!$A$2:$ZZ$1797, 1377, MATCH($B$1, resultados!$A$1:$ZZ$1, 0))</f>
        <v/>
      </c>
      <c r="B1383">
        <f>INDEX(resultados!$A$2:$ZZ$1797, 1377, MATCH($B$2, resultados!$A$1:$ZZ$1, 0))</f>
        <v/>
      </c>
      <c r="C1383">
        <f>INDEX(resultados!$A$2:$ZZ$1797, 1377, MATCH($B$3, resultados!$A$1:$ZZ$1, 0))</f>
        <v/>
      </c>
    </row>
    <row r="1384">
      <c r="A1384">
        <f>INDEX(resultados!$A$2:$ZZ$1797, 1378, MATCH($B$1, resultados!$A$1:$ZZ$1, 0))</f>
        <v/>
      </c>
      <c r="B1384">
        <f>INDEX(resultados!$A$2:$ZZ$1797, 1378, MATCH($B$2, resultados!$A$1:$ZZ$1, 0))</f>
        <v/>
      </c>
      <c r="C1384">
        <f>INDEX(resultados!$A$2:$ZZ$1797, 1378, MATCH($B$3, resultados!$A$1:$ZZ$1, 0))</f>
        <v/>
      </c>
    </row>
    <row r="1385">
      <c r="A1385">
        <f>INDEX(resultados!$A$2:$ZZ$1797, 1379, MATCH($B$1, resultados!$A$1:$ZZ$1, 0))</f>
        <v/>
      </c>
      <c r="B1385">
        <f>INDEX(resultados!$A$2:$ZZ$1797, 1379, MATCH($B$2, resultados!$A$1:$ZZ$1, 0))</f>
        <v/>
      </c>
      <c r="C1385">
        <f>INDEX(resultados!$A$2:$ZZ$1797, 1379, MATCH($B$3, resultados!$A$1:$ZZ$1, 0))</f>
        <v/>
      </c>
    </row>
    <row r="1386">
      <c r="A1386">
        <f>INDEX(resultados!$A$2:$ZZ$1797, 1380, MATCH($B$1, resultados!$A$1:$ZZ$1, 0))</f>
        <v/>
      </c>
      <c r="B1386">
        <f>INDEX(resultados!$A$2:$ZZ$1797, 1380, MATCH($B$2, resultados!$A$1:$ZZ$1, 0))</f>
        <v/>
      </c>
      <c r="C1386">
        <f>INDEX(resultados!$A$2:$ZZ$1797, 1380, MATCH($B$3, resultados!$A$1:$ZZ$1, 0))</f>
        <v/>
      </c>
    </row>
    <row r="1387">
      <c r="A1387">
        <f>INDEX(resultados!$A$2:$ZZ$1797, 1381, MATCH($B$1, resultados!$A$1:$ZZ$1, 0))</f>
        <v/>
      </c>
      <c r="B1387">
        <f>INDEX(resultados!$A$2:$ZZ$1797, 1381, MATCH($B$2, resultados!$A$1:$ZZ$1, 0))</f>
        <v/>
      </c>
      <c r="C1387">
        <f>INDEX(resultados!$A$2:$ZZ$1797, 1381, MATCH($B$3, resultados!$A$1:$ZZ$1, 0))</f>
        <v/>
      </c>
    </row>
    <row r="1388">
      <c r="A1388">
        <f>INDEX(resultados!$A$2:$ZZ$1797, 1382, MATCH($B$1, resultados!$A$1:$ZZ$1, 0))</f>
        <v/>
      </c>
      <c r="B1388">
        <f>INDEX(resultados!$A$2:$ZZ$1797, 1382, MATCH($B$2, resultados!$A$1:$ZZ$1, 0))</f>
        <v/>
      </c>
      <c r="C1388">
        <f>INDEX(resultados!$A$2:$ZZ$1797, 1382, MATCH($B$3, resultados!$A$1:$ZZ$1, 0))</f>
        <v/>
      </c>
    </row>
    <row r="1389">
      <c r="A1389">
        <f>INDEX(resultados!$A$2:$ZZ$1797, 1383, MATCH($B$1, resultados!$A$1:$ZZ$1, 0))</f>
        <v/>
      </c>
      <c r="B1389">
        <f>INDEX(resultados!$A$2:$ZZ$1797, 1383, MATCH($B$2, resultados!$A$1:$ZZ$1, 0))</f>
        <v/>
      </c>
      <c r="C1389">
        <f>INDEX(resultados!$A$2:$ZZ$1797, 1383, MATCH($B$3, resultados!$A$1:$ZZ$1, 0))</f>
        <v/>
      </c>
    </row>
    <row r="1390">
      <c r="A1390">
        <f>INDEX(resultados!$A$2:$ZZ$1797, 1384, MATCH($B$1, resultados!$A$1:$ZZ$1, 0))</f>
        <v/>
      </c>
      <c r="B1390">
        <f>INDEX(resultados!$A$2:$ZZ$1797, 1384, MATCH($B$2, resultados!$A$1:$ZZ$1, 0))</f>
        <v/>
      </c>
      <c r="C1390">
        <f>INDEX(resultados!$A$2:$ZZ$1797, 1384, MATCH($B$3, resultados!$A$1:$ZZ$1, 0))</f>
        <v/>
      </c>
    </row>
    <row r="1391">
      <c r="A1391">
        <f>INDEX(resultados!$A$2:$ZZ$1797, 1385, MATCH($B$1, resultados!$A$1:$ZZ$1, 0))</f>
        <v/>
      </c>
      <c r="B1391">
        <f>INDEX(resultados!$A$2:$ZZ$1797, 1385, MATCH($B$2, resultados!$A$1:$ZZ$1, 0))</f>
        <v/>
      </c>
      <c r="C1391">
        <f>INDEX(resultados!$A$2:$ZZ$1797, 1385, MATCH($B$3, resultados!$A$1:$ZZ$1, 0))</f>
        <v/>
      </c>
    </row>
    <row r="1392">
      <c r="A1392">
        <f>INDEX(resultados!$A$2:$ZZ$1797, 1386, MATCH($B$1, resultados!$A$1:$ZZ$1, 0))</f>
        <v/>
      </c>
      <c r="B1392">
        <f>INDEX(resultados!$A$2:$ZZ$1797, 1386, MATCH($B$2, resultados!$A$1:$ZZ$1, 0))</f>
        <v/>
      </c>
      <c r="C1392">
        <f>INDEX(resultados!$A$2:$ZZ$1797, 1386, MATCH($B$3, resultados!$A$1:$ZZ$1, 0))</f>
        <v/>
      </c>
    </row>
    <row r="1393">
      <c r="A1393">
        <f>INDEX(resultados!$A$2:$ZZ$1797, 1387, MATCH($B$1, resultados!$A$1:$ZZ$1, 0))</f>
        <v/>
      </c>
      <c r="B1393">
        <f>INDEX(resultados!$A$2:$ZZ$1797, 1387, MATCH($B$2, resultados!$A$1:$ZZ$1, 0))</f>
        <v/>
      </c>
      <c r="C1393">
        <f>INDEX(resultados!$A$2:$ZZ$1797, 1387, MATCH($B$3, resultados!$A$1:$ZZ$1, 0))</f>
        <v/>
      </c>
    </row>
    <row r="1394">
      <c r="A1394">
        <f>INDEX(resultados!$A$2:$ZZ$1797, 1388, MATCH($B$1, resultados!$A$1:$ZZ$1, 0))</f>
        <v/>
      </c>
      <c r="B1394">
        <f>INDEX(resultados!$A$2:$ZZ$1797, 1388, MATCH($B$2, resultados!$A$1:$ZZ$1, 0))</f>
        <v/>
      </c>
      <c r="C1394">
        <f>INDEX(resultados!$A$2:$ZZ$1797, 1388, MATCH($B$3, resultados!$A$1:$ZZ$1, 0))</f>
        <v/>
      </c>
    </row>
    <row r="1395">
      <c r="A1395">
        <f>INDEX(resultados!$A$2:$ZZ$1797, 1389, MATCH($B$1, resultados!$A$1:$ZZ$1, 0))</f>
        <v/>
      </c>
      <c r="B1395">
        <f>INDEX(resultados!$A$2:$ZZ$1797, 1389, MATCH($B$2, resultados!$A$1:$ZZ$1, 0))</f>
        <v/>
      </c>
      <c r="C1395">
        <f>INDEX(resultados!$A$2:$ZZ$1797, 1389, MATCH($B$3, resultados!$A$1:$ZZ$1, 0))</f>
        <v/>
      </c>
    </row>
    <row r="1396">
      <c r="A1396">
        <f>INDEX(resultados!$A$2:$ZZ$1797, 1390, MATCH($B$1, resultados!$A$1:$ZZ$1, 0))</f>
        <v/>
      </c>
      <c r="B1396">
        <f>INDEX(resultados!$A$2:$ZZ$1797, 1390, MATCH($B$2, resultados!$A$1:$ZZ$1, 0))</f>
        <v/>
      </c>
      <c r="C1396">
        <f>INDEX(resultados!$A$2:$ZZ$1797, 1390, MATCH($B$3, resultados!$A$1:$ZZ$1, 0))</f>
        <v/>
      </c>
    </row>
    <row r="1397">
      <c r="A1397">
        <f>INDEX(resultados!$A$2:$ZZ$1797, 1391, MATCH($B$1, resultados!$A$1:$ZZ$1, 0))</f>
        <v/>
      </c>
      <c r="B1397">
        <f>INDEX(resultados!$A$2:$ZZ$1797, 1391, MATCH($B$2, resultados!$A$1:$ZZ$1, 0))</f>
        <v/>
      </c>
      <c r="C1397">
        <f>INDEX(resultados!$A$2:$ZZ$1797, 1391, MATCH($B$3, resultados!$A$1:$ZZ$1, 0))</f>
        <v/>
      </c>
    </row>
    <row r="1398">
      <c r="A1398">
        <f>INDEX(resultados!$A$2:$ZZ$1797, 1392, MATCH($B$1, resultados!$A$1:$ZZ$1, 0))</f>
        <v/>
      </c>
      <c r="B1398">
        <f>INDEX(resultados!$A$2:$ZZ$1797, 1392, MATCH($B$2, resultados!$A$1:$ZZ$1, 0))</f>
        <v/>
      </c>
      <c r="C1398">
        <f>INDEX(resultados!$A$2:$ZZ$1797, 1392, MATCH($B$3, resultados!$A$1:$ZZ$1, 0))</f>
        <v/>
      </c>
    </row>
    <row r="1399">
      <c r="A1399">
        <f>INDEX(resultados!$A$2:$ZZ$1797, 1393, MATCH($B$1, resultados!$A$1:$ZZ$1, 0))</f>
        <v/>
      </c>
      <c r="B1399">
        <f>INDEX(resultados!$A$2:$ZZ$1797, 1393, MATCH($B$2, resultados!$A$1:$ZZ$1, 0))</f>
        <v/>
      </c>
      <c r="C1399">
        <f>INDEX(resultados!$A$2:$ZZ$1797, 1393, MATCH($B$3, resultados!$A$1:$ZZ$1, 0))</f>
        <v/>
      </c>
    </row>
    <row r="1400">
      <c r="A1400">
        <f>INDEX(resultados!$A$2:$ZZ$1797, 1394, MATCH($B$1, resultados!$A$1:$ZZ$1, 0))</f>
        <v/>
      </c>
      <c r="B1400">
        <f>INDEX(resultados!$A$2:$ZZ$1797, 1394, MATCH($B$2, resultados!$A$1:$ZZ$1, 0))</f>
        <v/>
      </c>
      <c r="C1400">
        <f>INDEX(resultados!$A$2:$ZZ$1797, 1394, MATCH($B$3, resultados!$A$1:$ZZ$1, 0))</f>
        <v/>
      </c>
    </row>
    <row r="1401">
      <c r="A1401">
        <f>INDEX(resultados!$A$2:$ZZ$1797, 1395, MATCH($B$1, resultados!$A$1:$ZZ$1, 0))</f>
        <v/>
      </c>
      <c r="B1401">
        <f>INDEX(resultados!$A$2:$ZZ$1797, 1395, MATCH($B$2, resultados!$A$1:$ZZ$1, 0))</f>
        <v/>
      </c>
      <c r="C1401">
        <f>INDEX(resultados!$A$2:$ZZ$1797, 1395, MATCH($B$3, resultados!$A$1:$ZZ$1, 0))</f>
        <v/>
      </c>
    </row>
    <row r="1402">
      <c r="A1402">
        <f>INDEX(resultados!$A$2:$ZZ$1797, 1396, MATCH($B$1, resultados!$A$1:$ZZ$1, 0))</f>
        <v/>
      </c>
      <c r="B1402">
        <f>INDEX(resultados!$A$2:$ZZ$1797, 1396, MATCH($B$2, resultados!$A$1:$ZZ$1, 0))</f>
        <v/>
      </c>
      <c r="C1402">
        <f>INDEX(resultados!$A$2:$ZZ$1797, 1396, MATCH($B$3, resultados!$A$1:$ZZ$1, 0))</f>
        <v/>
      </c>
    </row>
    <row r="1403">
      <c r="A1403">
        <f>INDEX(resultados!$A$2:$ZZ$1797, 1397, MATCH($B$1, resultados!$A$1:$ZZ$1, 0))</f>
        <v/>
      </c>
      <c r="B1403">
        <f>INDEX(resultados!$A$2:$ZZ$1797, 1397, MATCH($B$2, resultados!$A$1:$ZZ$1, 0))</f>
        <v/>
      </c>
      <c r="C1403">
        <f>INDEX(resultados!$A$2:$ZZ$1797, 1397, MATCH($B$3, resultados!$A$1:$ZZ$1, 0))</f>
        <v/>
      </c>
    </row>
    <row r="1404">
      <c r="A1404">
        <f>INDEX(resultados!$A$2:$ZZ$1797, 1398, MATCH($B$1, resultados!$A$1:$ZZ$1, 0))</f>
        <v/>
      </c>
      <c r="B1404">
        <f>INDEX(resultados!$A$2:$ZZ$1797, 1398, MATCH($B$2, resultados!$A$1:$ZZ$1, 0))</f>
        <v/>
      </c>
      <c r="C1404">
        <f>INDEX(resultados!$A$2:$ZZ$1797, 1398, MATCH($B$3, resultados!$A$1:$ZZ$1, 0))</f>
        <v/>
      </c>
    </row>
    <row r="1405">
      <c r="A1405">
        <f>INDEX(resultados!$A$2:$ZZ$1797, 1399, MATCH($B$1, resultados!$A$1:$ZZ$1, 0))</f>
        <v/>
      </c>
      <c r="B1405">
        <f>INDEX(resultados!$A$2:$ZZ$1797, 1399, MATCH($B$2, resultados!$A$1:$ZZ$1, 0))</f>
        <v/>
      </c>
      <c r="C1405">
        <f>INDEX(resultados!$A$2:$ZZ$1797, 1399, MATCH($B$3, resultados!$A$1:$ZZ$1, 0))</f>
        <v/>
      </c>
    </row>
    <row r="1406">
      <c r="A1406">
        <f>INDEX(resultados!$A$2:$ZZ$1797, 1400, MATCH($B$1, resultados!$A$1:$ZZ$1, 0))</f>
        <v/>
      </c>
      <c r="B1406">
        <f>INDEX(resultados!$A$2:$ZZ$1797, 1400, MATCH($B$2, resultados!$A$1:$ZZ$1, 0))</f>
        <v/>
      </c>
      <c r="C1406">
        <f>INDEX(resultados!$A$2:$ZZ$1797, 1400, MATCH($B$3, resultados!$A$1:$ZZ$1, 0))</f>
        <v/>
      </c>
    </row>
    <row r="1407">
      <c r="A1407">
        <f>INDEX(resultados!$A$2:$ZZ$1797, 1401, MATCH($B$1, resultados!$A$1:$ZZ$1, 0))</f>
        <v/>
      </c>
      <c r="B1407">
        <f>INDEX(resultados!$A$2:$ZZ$1797, 1401, MATCH($B$2, resultados!$A$1:$ZZ$1, 0))</f>
        <v/>
      </c>
      <c r="C1407">
        <f>INDEX(resultados!$A$2:$ZZ$1797, 1401, MATCH($B$3, resultados!$A$1:$ZZ$1, 0))</f>
        <v/>
      </c>
    </row>
    <row r="1408">
      <c r="A1408">
        <f>INDEX(resultados!$A$2:$ZZ$1797, 1402, MATCH($B$1, resultados!$A$1:$ZZ$1, 0))</f>
        <v/>
      </c>
      <c r="B1408">
        <f>INDEX(resultados!$A$2:$ZZ$1797, 1402, MATCH($B$2, resultados!$A$1:$ZZ$1, 0))</f>
        <v/>
      </c>
      <c r="C1408">
        <f>INDEX(resultados!$A$2:$ZZ$1797, 1402, MATCH($B$3, resultados!$A$1:$ZZ$1, 0))</f>
        <v/>
      </c>
    </row>
    <row r="1409">
      <c r="A1409">
        <f>INDEX(resultados!$A$2:$ZZ$1797, 1403, MATCH($B$1, resultados!$A$1:$ZZ$1, 0))</f>
        <v/>
      </c>
      <c r="B1409">
        <f>INDEX(resultados!$A$2:$ZZ$1797, 1403, MATCH($B$2, resultados!$A$1:$ZZ$1, 0))</f>
        <v/>
      </c>
      <c r="C1409">
        <f>INDEX(resultados!$A$2:$ZZ$1797, 1403, MATCH($B$3, resultados!$A$1:$ZZ$1, 0))</f>
        <v/>
      </c>
    </row>
    <row r="1410">
      <c r="A1410">
        <f>INDEX(resultados!$A$2:$ZZ$1797, 1404, MATCH($B$1, resultados!$A$1:$ZZ$1, 0))</f>
        <v/>
      </c>
      <c r="B1410">
        <f>INDEX(resultados!$A$2:$ZZ$1797, 1404, MATCH($B$2, resultados!$A$1:$ZZ$1, 0))</f>
        <v/>
      </c>
      <c r="C1410">
        <f>INDEX(resultados!$A$2:$ZZ$1797, 1404, MATCH($B$3, resultados!$A$1:$ZZ$1, 0))</f>
        <v/>
      </c>
    </row>
    <row r="1411">
      <c r="A1411">
        <f>INDEX(resultados!$A$2:$ZZ$1797, 1405, MATCH($B$1, resultados!$A$1:$ZZ$1, 0))</f>
        <v/>
      </c>
      <c r="B1411">
        <f>INDEX(resultados!$A$2:$ZZ$1797, 1405, MATCH($B$2, resultados!$A$1:$ZZ$1, 0))</f>
        <v/>
      </c>
      <c r="C1411">
        <f>INDEX(resultados!$A$2:$ZZ$1797, 1405, MATCH($B$3, resultados!$A$1:$ZZ$1, 0))</f>
        <v/>
      </c>
    </row>
    <row r="1412">
      <c r="A1412">
        <f>INDEX(resultados!$A$2:$ZZ$1797, 1406, MATCH($B$1, resultados!$A$1:$ZZ$1, 0))</f>
        <v/>
      </c>
      <c r="B1412">
        <f>INDEX(resultados!$A$2:$ZZ$1797, 1406, MATCH($B$2, resultados!$A$1:$ZZ$1, 0))</f>
        <v/>
      </c>
      <c r="C1412">
        <f>INDEX(resultados!$A$2:$ZZ$1797, 1406, MATCH($B$3, resultados!$A$1:$ZZ$1, 0))</f>
        <v/>
      </c>
    </row>
    <row r="1413">
      <c r="A1413">
        <f>INDEX(resultados!$A$2:$ZZ$1797, 1407, MATCH($B$1, resultados!$A$1:$ZZ$1, 0))</f>
        <v/>
      </c>
      <c r="B1413">
        <f>INDEX(resultados!$A$2:$ZZ$1797, 1407, MATCH($B$2, resultados!$A$1:$ZZ$1, 0))</f>
        <v/>
      </c>
      <c r="C1413">
        <f>INDEX(resultados!$A$2:$ZZ$1797, 1407, MATCH($B$3, resultados!$A$1:$ZZ$1, 0))</f>
        <v/>
      </c>
    </row>
    <row r="1414">
      <c r="A1414">
        <f>INDEX(resultados!$A$2:$ZZ$1797, 1408, MATCH($B$1, resultados!$A$1:$ZZ$1, 0))</f>
        <v/>
      </c>
      <c r="B1414">
        <f>INDEX(resultados!$A$2:$ZZ$1797, 1408, MATCH($B$2, resultados!$A$1:$ZZ$1, 0))</f>
        <v/>
      </c>
      <c r="C1414">
        <f>INDEX(resultados!$A$2:$ZZ$1797, 1408, MATCH($B$3, resultados!$A$1:$ZZ$1, 0))</f>
        <v/>
      </c>
    </row>
    <row r="1415">
      <c r="A1415">
        <f>INDEX(resultados!$A$2:$ZZ$1797, 1409, MATCH($B$1, resultados!$A$1:$ZZ$1, 0))</f>
        <v/>
      </c>
      <c r="B1415">
        <f>INDEX(resultados!$A$2:$ZZ$1797, 1409, MATCH($B$2, resultados!$A$1:$ZZ$1, 0))</f>
        <v/>
      </c>
      <c r="C1415">
        <f>INDEX(resultados!$A$2:$ZZ$1797, 1409, MATCH($B$3, resultados!$A$1:$ZZ$1, 0))</f>
        <v/>
      </c>
    </row>
    <row r="1416">
      <c r="A1416">
        <f>INDEX(resultados!$A$2:$ZZ$1797, 1410, MATCH($B$1, resultados!$A$1:$ZZ$1, 0))</f>
        <v/>
      </c>
      <c r="B1416">
        <f>INDEX(resultados!$A$2:$ZZ$1797, 1410, MATCH($B$2, resultados!$A$1:$ZZ$1, 0))</f>
        <v/>
      </c>
      <c r="C1416">
        <f>INDEX(resultados!$A$2:$ZZ$1797, 1410, MATCH($B$3, resultados!$A$1:$ZZ$1, 0))</f>
        <v/>
      </c>
    </row>
    <row r="1417">
      <c r="A1417">
        <f>INDEX(resultados!$A$2:$ZZ$1797, 1411, MATCH($B$1, resultados!$A$1:$ZZ$1, 0))</f>
        <v/>
      </c>
      <c r="B1417">
        <f>INDEX(resultados!$A$2:$ZZ$1797, 1411, MATCH($B$2, resultados!$A$1:$ZZ$1, 0))</f>
        <v/>
      </c>
      <c r="C1417">
        <f>INDEX(resultados!$A$2:$ZZ$1797, 1411, MATCH($B$3, resultados!$A$1:$ZZ$1, 0))</f>
        <v/>
      </c>
    </row>
    <row r="1418">
      <c r="A1418">
        <f>INDEX(resultados!$A$2:$ZZ$1797, 1412, MATCH($B$1, resultados!$A$1:$ZZ$1, 0))</f>
        <v/>
      </c>
      <c r="B1418">
        <f>INDEX(resultados!$A$2:$ZZ$1797, 1412, MATCH($B$2, resultados!$A$1:$ZZ$1, 0))</f>
        <v/>
      </c>
      <c r="C1418">
        <f>INDEX(resultados!$A$2:$ZZ$1797, 1412, MATCH($B$3, resultados!$A$1:$ZZ$1, 0))</f>
        <v/>
      </c>
    </row>
    <row r="1419">
      <c r="A1419">
        <f>INDEX(resultados!$A$2:$ZZ$1797, 1413, MATCH($B$1, resultados!$A$1:$ZZ$1, 0))</f>
        <v/>
      </c>
      <c r="B1419">
        <f>INDEX(resultados!$A$2:$ZZ$1797, 1413, MATCH($B$2, resultados!$A$1:$ZZ$1, 0))</f>
        <v/>
      </c>
      <c r="C1419">
        <f>INDEX(resultados!$A$2:$ZZ$1797, 1413, MATCH($B$3, resultados!$A$1:$ZZ$1, 0))</f>
        <v/>
      </c>
    </row>
    <row r="1420">
      <c r="A1420">
        <f>INDEX(resultados!$A$2:$ZZ$1797, 1414, MATCH($B$1, resultados!$A$1:$ZZ$1, 0))</f>
        <v/>
      </c>
      <c r="B1420">
        <f>INDEX(resultados!$A$2:$ZZ$1797, 1414, MATCH($B$2, resultados!$A$1:$ZZ$1, 0))</f>
        <v/>
      </c>
      <c r="C1420">
        <f>INDEX(resultados!$A$2:$ZZ$1797, 1414, MATCH($B$3, resultados!$A$1:$ZZ$1, 0))</f>
        <v/>
      </c>
    </row>
    <row r="1421">
      <c r="A1421">
        <f>INDEX(resultados!$A$2:$ZZ$1797, 1415, MATCH($B$1, resultados!$A$1:$ZZ$1, 0))</f>
        <v/>
      </c>
      <c r="B1421">
        <f>INDEX(resultados!$A$2:$ZZ$1797, 1415, MATCH($B$2, resultados!$A$1:$ZZ$1, 0))</f>
        <v/>
      </c>
      <c r="C1421">
        <f>INDEX(resultados!$A$2:$ZZ$1797, 1415, MATCH($B$3, resultados!$A$1:$ZZ$1, 0))</f>
        <v/>
      </c>
    </row>
    <row r="1422">
      <c r="A1422">
        <f>INDEX(resultados!$A$2:$ZZ$1797, 1416, MATCH($B$1, resultados!$A$1:$ZZ$1, 0))</f>
        <v/>
      </c>
      <c r="B1422">
        <f>INDEX(resultados!$A$2:$ZZ$1797, 1416, MATCH($B$2, resultados!$A$1:$ZZ$1, 0))</f>
        <v/>
      </c>
      <c r="C1422">
        <f>INDEX(resultados!$A$2:$ZZ$1797, 1416, MATCH($B$3, resultados!$A$1:$ZZ$1, 0))</f>
        <v/>
      </c>
    </row>
    <row r="1423">
      <c r="A1423">
        <f>INDEX(resultados!$A$2:$ZZ$1797, 1417, MATCH($B$1, resultados!$A$1:$ZZ$1, 0))</f>
        <v/>
      </c>
      <c r="B1423">
        <f>INDEX(resultados!$A$2:$ZZ$1797, 1417, MATCH($B$2, resultados!$A$1:$ZZ$1, 0))</f>
        <v/>
      </c>
      <c r="C1423">
        <f>INDEX(resultados!$A$2:$ZZ$1797, 1417, MATCH($B$3, resultados!$A$1:$ZZ$1, 0))</f>
        <v/>
      </c>
    </row>
    <row r="1424">
      <c r="A1424">
        <f>INDEX(resultados!$A$2:$ZZ$1797, 1418, MATCH($B$1, resultados!$A$1:$ZZ$1, 0))</f>
        <v/>
      </c>
      <c r="B1424">
        <f>INDEX(resultados!$A$2:$ZZ$1797, 1418, MATCH($B$2, resultados!$A$1:$ZZ$1, 0))</f>
        <v/>
      </c>
      <c r="C1424">
        <f>INDEX(resultados!$A$2:$ZZ$1797, 1418, MATCH($B$3, resultados!$A$1:$ZZ$1, 0))</f>
        <v/>
      </c>
    </row>
    <row r="1425">
      <c r="A1425">
        <f>INDEX(resultados!$A$2:$ZZ$1797, 1419, MATCH($B$1, resultados!$A$1:$ZZ$1, 0))</f>
        <v/>
      </c>
      <c r="B1425">
        <f>INDEX(resultados!$A$2:$ZZ$1797, 1419, MATCH($B$2, resultados!$A$1:$ZZ$1, 0))</f>
        <v/>
      </c>
      <c r="C1425">
        <f>INDEX(resultados!$A$2:$ZZ$1797, 1419, MATCH($B$3, resultados!$A$1:$ZZ$1, 0))</f>
        <v/>
      </c>
    </row>
    <row r="1426">
      <c r="A1426">
        <f>INDEX(resultados!$A$2:$ZZ$1797, 1420, MATCH($B$1, resultados!$A$1:$ZZ$1, 0))</f>
        <v/>
      </c>
      <c r="B1426">
        <f>INDEX(resultados!$A$2:$ZZ$1797, 1420, MATCH($B$2, resultados!$A$1:$ZZ$1, 0))</f>
        <v/>
      </c>
      <c r="C1426">
        <f>INDEX(resultados!$A$2:$ZZ$1797, 1420, MATCH($B$3, resultados!$A$1:$ZZ$1, 0))</f>
        <v/>
      </c>
    </row>
    <row r="1427">
      <c r="A1427">
        <f>INDEX(resultados!$A$2:$ZZ$1797, 1421, MATCH($B$1, resultados!$A$1:$ZZ$1, 0))</f>
        <v/>
      </c>
      <c r="B1427">
        <f>INDEX(resultados!$A$2:$ZZ$1797, 1421, MATCH($B$2, resultados!$A$1:$ZZ$1, 0))</f>
        <v/>
      </c>
      <c r="C1427">
        <f>INDEX(resultados!$A$2:$ZZ$1797, 1421, MATCH($B$3, resultados!$A$1:$ZZ$1, 0))</f>
        <v/>
      </c>
    </row>
    <row r="1428">
      <c r="A1428">
        <f>INDEX(resultados!$A$2:$ZZ$1797, 1422, MATCH($B$1, resultados!$A$1:$ZZ$1, 0))</f>
        <v/>
      </c>
      <c r="B1428">
        <f>INDEX(resultados!$A$2:$ZZ$1797, 1422, MATCH($B$2, resultados!$A$1:$ZZ$1, 0))</f>
        <v/>
      </c>
      <c r="C1428">
        <f>INDEX(resultados!$A$2:$ZZ$1797, 1422, MATCH($B$3, resultados!$A$1:$ZZ$1, 0))</f>
        <v/>
      </c>
    </row>
    <row r="1429">
      <c r="A1429">
        <f>INDEX(resultados!$A$2:$ZZ$1797, 1423, MATCH($B$1, resultados!$A$1:$ZZ$1, 0))</f>
        <v/>
      </c>
      <c r="B1429">
        <f>INDEX(resultados!$A$2:$ZZ$1797, 1423, MATCH($B$2, resultados!$A$1:$ZZ$1, 0))</f>
        <v/>
      </c>
      <c r="C1429">
        <f>INDEX(resultados!$A$2:$ZZ$1797, 1423, MATCH($B$3, resultados!$A$1:$ZZ$1, 0))</f>
        <v/>
      </c>
    </row>
    <row r="1430">
      <c r="A1430">
        <f>INDEX(resultados!$A$2:$ZZ$1797, 1424, MATCH($B$1, resultados!$A$1:$ZZ$1, 0))</f>
        <v/>
      </c>
      <c r="B1430">
        <f>INDEX(resultados!$A$2:$ZZ$1797, 1424, MATCH($B$2, resultados!$A$1:$ZZ$1, 0))</f>
        <v/>
      </c>
      <c r="C1430">
        <f>INDEX(resultados!$A$2:$ZZ$1797, 1424, MATCH($B$3, resultados!$A$1:$ZZ$1, 0))</f>
        <v/>
      </c>
    </row>
    <row r="1431">
      <c r="A1431">
        <f>INDEX(resultados!$A$2:$ZZ$1797, 1425, MATCH($B$1, resultados!$A$1:$ZZ$1, 0))</f>
        <v/>
      </c>
      <c r="B1431">
        <f>INDEX(resultados!$A$2:$ZZ$1797, 1425, MATCH($B$2, resultados!$A$1:$ZZ$1, 0))</f>
        <v/>
      </c>
      <c r="C1431">
        <f>INDEX(resultados!$A$2:$ZZ$1797, 1425, MATCH($B$3, resultados!$A$1:$ZZ$1, 0))</f>
        <v/>
      </c>
    </row>
    <row r="1432">
      <c r="A1432">
        <f>INDEX(resultados!$A$2:$ZZ$1797, 1426, MATCH($B$1, resultados!$A$1:$ZZ$1, 0))</f>
        <v/>
      </c>
      <c r="B1432">
        <f>INDEX(resultados!$A$2:$ZZ$1797, 1426, MATCH($B$2, resultados!$A$1:$ZZ$1, 0))</f>
        <v/>
      </c>
      <c r="C1432">
        <f>INDEX(resultados!$A$2:$ZZ$1797, 1426, MATCH($B$3, resultados!$A$1:$ZZ$1, 0))</f>
        <v/>
      </c>
    </row>
    <row r="1433">
      <c r="A1433">
        <f>INDEX(resultados!$A$2:$ZZ$1797, 1427, MATCH($B$1, resultados!$A$1:$ZZ$1, 0))</f>
        <v/>
      </c>
      <c r="B1433">
        <f>INDEX(resultados!$A$2:$ZZ$1797, 1427, MATCH($B$2, resultados!$A$1:$ZZ$1, 0))</f>
        <v/>
      </c>
      <c r="C1433">
        <f>INDEX(resultados!$A$2:$ZZ$1797, 1427, MATCH($B$3, resultados!$A$1:$ZZ$1, 0))</f>
        <v/>
      </c>
    </row>
    <row r="1434">
      <c r="A1434">
        <f>INDEX(resultados!$A$2:$ZZ$1797, 1428, MATCH($B$1, resultados!$A$1:$ZZ$1, 0))</f>
        <v/>
      </c>
      <c r="B1434">
        <f>INDEX(resultados!$A$2:$ZZ$1797, 1428, MATCH($B$2, resultados!$A$1:$ZZ$1, 0))</f>
        <v/>
      </c>
      <c r="C1434">
        <f>INDEX(resultados!$A$2:$ZZ$1797, 1428, MATCH($B$3, resultados!$A$1:$ZZ$1, 0))</f>
        <v/>
      </c>
    </row>
    <row r="1435">
      <c r="A1435">
        <f>INDEX(resultados!$A$2:$ZZ$1797, 1429, MATCH($B$1, resultados!$A$1:$ZZ$1, 0))</f>
        <v/>
      </c>
      <c r="B1435">
        <f>INDEX(resultados!$A$2:$ZZ$1797, 1429, MATCH($B$2, resultados!$A$1:$ZZ$1, 0))</f>
        <v/>
      </c>
      <c r="C1435">
        <f>INDEX(resultados!$A$2:$ZZ$1797, 1429, MATCH($B$3, resultados!$A$1:$ZZ$1, 0))</f>
        <v/>
      </c>
    </row>
    <row r="1436">
      <c r="A1436">
        <f>INDEX(resultados!$A$2:$ZZ$1797, 1430, MATCH($B$1, resultados!$A$1:$ZZ$1, 0))</f>
        <v/>
      </c>
      <c r="B1436">
        <f>INDEX(resultados!$A$2:$ZZ$1797, 1430, MATCH($B$2, resultados!$A$1:$ZZ$1, 0))</f>
        <v/>
      </c>
      <c r="C1436">
        <f>INDEX(resultados!$A$2:$ZZ$1797, 1430, MATCH($B$3, resultados!$A$1:$ZZ$1, 0))</f>
        <v/>
      </c>
    </row>
    <row r="1437">
      <c r="A1437">
        <f>INDEX(resultados!$A$2:$ZZ$1797, 1431, MATCH($B$1, resultados!$A$1:$ZZ$1, 0))</f>
        <v/>
      </c>
      <c r="B1437">
        <f>INDEX(resultados!$A$2:$ZZ$1797, 1431, MATCH($B$2, resultados!$A$1:$ZZ$1, 0))</f>
        <v/>
      </c>
      <c r="C1437">
        <f>INDEX(resultados!$A$2:$ZZ$1797, 1431, MATCH($B$3, resultados!$A$1:$ZZ$1, 0))</f>
        <v/>
      </c>
    </row>
    <row r="1438">
      <c r="A1438">
        <f>INDEX(resultados!$A$2:$ZZ$1797, 1432, MATCH($B$1, resultados!$A$1:$ZZ$1, 0))</f>
        <v/>
      </c>
      <c r="B1438">
        <f>INDEX(resultados!$A$2:$ZZ$1797, 1432, MATCH($B$2, resultados!$A$1:$ZZ$1, 0))</f>
        <v/>
      </c>
      <c r="C1438">
        <f>INDEX(resultados!$A$2:$ZZ$1797, 1432, MATCH($B$3, resultados!$A$1:$ZZ$1, 0))</f>
        <v/>
      </c>
    </row>
    <row r="1439">
      <c r="A1439">
        <f>INDEX(resultados!$A$2:$ZZ$1797, 1433, MATCH($B$1, resultados!$A$1:$ZZ$1, 0))</f>
        <v/>
      </c>
      <c r="B1439">
        <f>INDEX(resultados!$A$2:$ZZ$1797, 1433, MATCH($B$2, resultados!$A$1:$ZZ$1, 0))</f>
        <v/>
      </c>
      <c r="C1439">
        <f>INDEX(resultados!$A$2:$ZZ$1797, 1433, MATCH($B$3, resultados!$A$1:$ZZ$1, 0))</f>
        <v/>
      </c>
    </row>
    <row r="1440">
      <c r="A1440">
        <f>INDEX(resultados!$A$2:$ZZ$1797, 1434, MATCH($B$1, resultados!$A$1:$ZZ$1, 0))</f>
        <v/>
      </c>
      <c r="B1440">
        <f>INDEX(resultados!$A$2:$ZZ$1797, 1434, MATCH($B$2, resultados!$A$1:$ZZ$1, 0))</f>
        <v/>
      </c>
      <c r="C1440">
        <f>INDEX(resultados!$A$2:$ZZ$1797, 1434, MATCH($B$3, resultados!$A$1:$ZZ$1, 0))</f>
        <v/>
      </c>
    </row>
    <row r="1441">
      <c r="A1441">
        <f>INDEX(resultados!$A$2:$ZZ$1797, 1435, MATCH($B$1, resultados!$A$1:$ZZ$1, 0))</f>
        <v/>
      </c>
      <c r="B1441">
        <f>INDEX(resultados!$A$2:$ZZ$1797, 1435, MATCH($B$2, resultados!$A$1:$ZZ$1, 0))</f>
        <v/>
      </c>
      <c r="C1441">
        <f>INDEX(resultados!$A$2:$ZZ$1797, 1435, MATCH($B$3, resultados!$A$1:$ZZ$1, 0))</f>
        <v/>
      </c>
    </row>
    <row r="1442">
      <c r="A1442">
        <f>INDEX(resultados!$A$2:$ZZ$1797, 1436, MATCH($B$1, resultados!$A$1:$ZZ$1, 0))</f>
        <v/>
      </c>
      <c r="B1442">
        <f>INDEX(resultados!$A$2:$ZZ$1797, 1436, MATCH($B$2, resultados!$A$1:$ZZ$1, 0))</f>
        <v/>
      </c>
      <c r="C1442">
        <f>INDEX(resultados!$A$2:$ZZ$1797, 1436, MATCH($B$3, resultados!$A$1:$ZZ$1, 0))</f>
        <v/>
      </c>
    </row>
    <row r="1443">
      <c r="A1443">
        <f>INDEX(resultados!$A$2:$ZZ$1797, 1437, MATCH($B$1, resultados!$A$1:$ZZ$1, 0))</f>
        <v/>
      </c>
      <c r="B1443">
        <f>INDEX(resultados!$A$2:$ZZ$1797, 1437, MATCH($B$2, resultados!$A$1:$ZZ$1, 0))</f>
        <v/>
      </c>
      <c r="C1443">
        <f>INDEX(resultados!$A$2:$ZZ$1797, 1437, MATCH($B$3, resultados!$A$1:$ZZ$1, 0))</f>
        <v/>
      </c>
    </row>
    <row r="1444">
      <c r="A1444">
        <f>INDEX(resultados!$A$2:$ZZ$1797, 1438, MATCH($B$1, resultados!$A$1:$ZZ$1, 0))</f>
        <v/>
      </c>
      <c r="B1444">
        <f>INDEX(resultados!$A$2:$ZZ$1797, 1438, MATCH($B$2, resultados!$A$1:$ZZ$1, 0))</f>
        <v/>
      </c>
      <c r="C1444">
        <f>INDEX(resultados!$A$2:$ZZ$1797, 1438, MATCH($B$3, resultados!$A$1:$ZZ$1, 0))</f>
        <v/>
      </c>
    </row>
    <row r="1445">
      <c r="A1445">
        <f>INDEX(resultados!$A$2:$ZZ$1797, 1439, MATCH($B$1, resultados!$A$1:$ZZ$1, 0))</f>
        <v/>
      </c>
      <c r="B1445">
        <f>INDEX(resultados!$A$2:$ZZ$1797, 1439, MATCH($B$2, resultados!$A$1:$ZZ$1, 0))</f>
        <v/>
      </c>
      <c r="C1445">
        <f>INDEX(resultados!$A$2:$ZZ$1797, 1439, MATCH($B$3, resultados!$A$1:$ZZ$1, 0))</f>
        <v/>
      </c>
    </row>
    <row r="1446">
      <c r="A1446">
        <f>INDEX(resultados!$A$2:$ZZ$1797, 1440, MATCH($B$1, resultados!$A$1:$ZZ$1, 0))</f>
        <v/>
      </c>
      <c r="B1446">
        <f>INDEX(resultados!$A$2:$ZZ$1797, 1440, MATCH($B$2, resultados!$A$1:$ZZ$1, 0))</f>
        <v/>
      </c>
      <c r="C1446">
        <f>INDEX(resultados!$A$2:$ZZ$1797, 1440, MATCH($B$3, resultados!$A$1:$ZZ$1, 0))</f>
        <v/>
      </c>
    </row>
    <row r="1447">
      <c r="A1447">
        <f>INDEX(resultados!$A$2:$ZZ$1797, 1441, MATCH($B$1, resultados!$A$1:$ZZ$1, 0))</f>
        <v/>
      </c>
      <c r="B1447">
        <f>INDEX(resultados!$A$2:$ZZ$1797, 1441, MATCH($B$2, resultados!$A$1:$ZZ$1, 0))</f>
        <v/>
      </c>
      <c r="C1447">
        <f>INDEX(resultados!$A$2:$ZZ$1797, 1441, MATCH($B$3, resultados!$A$1:$ZZ$1, 0))</f>
        <v/>
      </c>
    </row>
    <row r="1448">
      <c r="A1448">
        <f>INDEX(resultados!$A$2:$ZZ$1797, 1442, MATCH($B$1, resultados!$A$1:$ZZ$1, 0))</f>
        <v/>
      </c>
      <c r="B1448">
        <f>INDEX(resultados!$A$2:$ZZ$1797, 1442, MATCH($B$2, resultados!$A$1:$ZZ$1, 0))</f>
        <v/>
      </c>
      <c r="C1448">
        <f>INDEX(resultados!$A$2:$ZZ$1797, 1442, MATCH($B$3, resultados!$A$1:$ZZ$1, 0))</f>
        <v/>
      </c>
    </row>
    <row r="1449">
      <c r="A1449">
        <f>INDEX(resultados!$A$2:$ZZ$1797, 1443, MATCH($B$1, resultados!$A$1:$ZZ$1, 0))</f>
        <v/>
      </c>
      <c r="B1449">
        <f>INDEX(resultados!$A$2:$ZZ$1797, 1443, MATCH($B$2, resultados!$A$1:$ZZ$1, 0))</f>
        <v/>
      </c>
      <c r="C1449">
        <f>INDEX(resultados!$A$2:$ZZ$1797, 1443, MATCH($B$3, resultados!$A$1:$ZZ$1, 0))</f>
        <v/>
      </c>
    </row>
    <row r="1450">
      <c r="A1450">
        <f>INDEX(resultados!$A$2:$ZZ$1797, 1444, MATCH($B$1, resultados!$A$1:$ZZ$1, 0))</f>
        <v/>
      </c>
      <c r="B1450">
        <f>INDEX(resultados!$A$2:$ZZ$1797, 1444, MATCH($B$2, resultados!$A$1:$ZZ$1, 0))</f>
        <v/>
      </c>
      <c r="C1450">
        <f>INDEX(resultados!$A$2:$ZZ$1797, 1444, MATCH($B$3, resultados!$A$1:$ZZ$1, 0))</f>
        <v/>
      </c>
    </row>
    <row r="1451">
      <c r="A1451">
        <f>INDEX(resultados!$A$2:$ZZ$1797, 1445, MATCH($B$1, resultados!$A$1:$ZZ$1, 0))</f>
        <v/>
      </c>
      <c r="B1451">
        <f>INDEX(resultados!$A$2:$ZZ$1797, 1445, MATCH($B$2, resultados!$A$1:$ZZ$1, 0))</f>
        <v/>
      </c>
      <c r="C1451">
        <f>INDEX(resultados!$A$2:$ZZ$1797, 1445, MATCH($B$3, resultados!$A$1:$ZZ$1, 0))</f>
        <v/>
      </c>
    </row>
    <row r="1452">
      <c r="A1452">
        <f>INDEX(resultados!$A$2:$ZZ$1797, 1446, MATCH($B$1, resultados!$A$1:$ZZ$1, 0))</f>
        <v/>
      </c>
      <c r="B1452">
        <f>INDEX(resultados!$A$2:$ZZ$1797, 1446, MATCH($B$2, resultados!$A$1:$ZZ$1, 0))</f>
        <v/>
      </c>
      <c r="C1452">
        <f>INDEX(resultados!$A$2:$ZZ$1797, 1446, MATCH($B$3, resultados!$A$1:$ZZ$1, 0))</f>
        <v/>
      </c>
    </row>
    <row r="1453">
      <c r="A1453">
        <f>INDEX(resultados!$A$2:$ZZ$1797, 1447, MATCH($B$1, resultados!$A$1:$ZZ$1, 0))</f>
        <v/>
      </c>
      <c r="B1453">
        <f>INDEX(resultados!$A$2:$ZZ$1797, 1447, MATCH($B$2, resultados!$A$1:$ZZ$1, 0))</f>
        <v/>
      </c>
      <c r="C1453">
        <f>INDEX(resultados!$A$2:$ZZ$1797, 1447, MATCH($B$3, resultados!$A$1:$ZZ$1, 0))</f>
        <v/>
      </c>
    </row>
    <row r="1454">
      <c r="A1454">
        <f>INDEX(resultados!$A$2:$ZZ$1797, 1448, MATCH($B$1, resultados!$A$1:$ZZ$1, 0))</f>
        <v/>
      </c>
      <c r="B1454">
        <f>INDEX(resultados!$A$2:$ZZ$1797, 1448, MATCH($B$2, resultados!$A$1:$ZZ$1, 0))</f>
        <v/>
      </c>
      <c r="C1454">
        <f>INDEX(resultados!$A$2:$ZZ$1797, 1448, MATCH($B$3, resultados!$A$1:$ZZ$1, 0))</f>
        <v/>
      </c>
    </row>
    <row r="1455">
      <c r="A1455">
        <f>INDEX(resultados!$A$2:$ZZ$1797, 1449, MATCH($B$1, resultados!$A$1:$ZZ$1, 0))</f>
        <v/>
      </c>
      <c r="B1455">
        <f>INDEX(resultados!$A$2:$ZZ$1797, 1449, MATCH($B$2, resultados!$A$1:$ZZ$1, 0))</f>
        <v/>
      </c>
      <c r="C1455">
        <f>INDEX(resultados!$A$2:$ZZ$1797, 1449, MATCH($B$3, resultados!$A$1:$ZZ$1, 0))</f>
        <v/>
      </c>
    </row>
    <row r="1456">
      <c r="A1456">
        <f>INDEX(resultados!$A$2:$ZZ$1797, 1450, MATCH($B$1, resultados!$A$1:$ZZ$1, 0))</f>
        <v/>
      </c>
      <c r="B1456">
        <f>INDEX(resultados!$A$2:$ZZ$1797, 1450, MATCH($B$2, resultados!$A$1:$ZZ$1, 0))</f>
        <v/>
      </c>
      <c r="C1456">
        <f>INDEX(resultados!$A$2:$ZZ$1797, 1450, MATCH($B$3, resultados!$A$1:$ZZ$1, 0))</f>
        <v/>
      </c>
    </row>
    <row r="1457">
      <c r="A1457">
        <f>INDEX(resultados!$A$2:$ZZ$1797, 1451, MATCH($B$1, resultados!$A$1:$ZZ$1, 0))</f>
        <v/>
      </c>
      <c r="B1457">
        <f>INDEX(resultados!$A$2:$ZZ$1797, 1451, MATCH($B$2, resultados!$A$1:$ZZ$1, 0))</f>
        <v/>
      </c>
      <c r="C1457">
        <f>INDEX(resultados!$A$2:$ZZ$1797, 1451, MATCH($B$3, resultados!$A$1:$ZZ$1, 0))</f>
        <v/>
      </c>
    </row>
    <row r="1458">
      <c r="A1458">
        <f>INDEX(resultados!$A$2:$ZZ$1797, 1452, MATCH($B$1, resultados!$A$1:$ZZ$1, 0))</f>
        <v/>
      </c>
      <c r="B1458">
        <f>INDEX(resultados!$A$2:$ZZ$1797, 1452, MATCH($B$2, resultados!$A$1:$ZZ$1, 0))</f>
        <v/>
      </c>
      <c r="C1458">
        <f>INDEX(resultados!$A$2:$ZZ$1797, 1452, MATCH($B$3, resultados!$A$1:$ZZ$1, 0))</f>
        <v/>
      </c>
    </row>
    <row r="1459">
      <c r="A1459">
        <f>INDEX(resultados!$A$2:$ZZ$1797, 1453, MATCH($B$1, resultados!$A$1:$ZZ$1, 0))</f>
        <v/>
      </c>
      <c r="B1459">
        <f>INDEX(resultados!$A$2:$ZZ$1797, 1453, MATCH($B$2, resultados!$A$1:$ZZ$1, 0))</f>
        <v/>
      </c>
      <c r="C1459">
        <f>INDEX(resultados!$A$2:$ZZ$1797, 1453, MATCH($B$3, resultados!$A$1:$ZZ$1, 0))</f>
        <v/>
      </c>
    </row>
    <row r="1460">
      <c r="A1460">
        <f>INDEX(resultados!$A$2:$ZZ$1797, 1454, MATCH($B$1, resultados!$A$1:$ZZ$1, 0))</f>
        <v/>
      </c>
      <c r="B1460">
        <f>INDEX(resultados!$A$2:$ZZ$1797, 1454, MATCH($B$2, resultados!$A$1:$ZZ$1, 0))</f>
        <v/>
      </c>
      <c r="C1460">
        <f>INDEX(resultados!$A$2:$ZZ$1797, 1454, MATCH($B$3, resultados!$A$1:$ZZ$1, 0))</f>
        <v/>
      </c>
    </row>
    <row r="1461">
      <c r="A1461">
        <f>INDEX(resultados!$A$2:$ZZ$1797, 1455, MATCH($B$1, resultados!$A$1:$ZZ$1, 0))</f>
        <v/>
      </c>
      <c r="B1461">
        <f>INDEX(resultados!$A$2:$ZZ$1797, 1455, MATCH($B$2, resultados!$A$1:$ZZ$1, 0))</f>
        <v/>
      </c>
      <c r="C1461">
        <f>INDEX(resultados!$A$2:$ZZ$1797, 1455, MATCH($B$3, resultados!$A$1:$ZZ$1, 0))</f>
        <v/>
      </c>
    </row>
    <row r="1462">
      <c r="A1462">
        <f>INDEX(resultados!$A$2:$ZZ$1797, 1456, MATCH($B$1, resultados!$A$1:$ZZ$1, 0))</f>
        <v/>
      </c>
      <c r="B1462">
        <f>INDEX(resultados!$A$2:$ZZ$1797, 1456, MATCH($B$2, resultados!$A$1:$ZZ$1, 0))</f>
        <v/>
      </c>
      <c r="C1462">
        <f>INDEX(resultados!$A$2:$ZZ$1797, 1456, MATCH($B$3, resultados!$A$1:$ZZ$1, 0))</f>
        <v/>
      </c>
    </row>
    <row r="1463">
      <c r="A1463">
        <f>INDEX(resultados!$A$2:$ZZ$1797, 1457, MATCH($B$1, resultados!$A$1:$ZZ$1, 0))</f>
        <v/>
      </c>
      <c r="B1463">
        <f>INDEX(resultados!$A$2:$ZZ$1797, 1457, MATCH($B$2, resultados!$A$1:$ZZ$1, 0))</f>
        <v/>
      </c>
      <c r="C1463">
        <f>INDEX(resultados!$A$2:$ZZ$1797, 1457, MATCH($B$3, resultados!$A$1:$ZZ$1, 0))</f>
        <v/>
      </c>
    </row>
    <row r="1464">
      <c r="A1464">
        <f>INDEX(resultados!$A$2:$ZZ$1797, 1458, MATCH($B$1, resultados!$A$1:$ZZ$1, 0))</f>
        <v/>
      </c>
      <c r="B1464">
        <f>INDEX(resultados!$A$2:$ZZ$1797, 1458, MATCH($B$2, resultados!$A$1:$ZZ$1, 0))</f>
        <v/>
      </c>
      <c r="C1464">
        <f>INDEX(resultados!$A$2:$ZZ$1797, 1458, MATCH($B$3, resultados!$A$1:$ZZ$1, 0))</f>
        <v/>
      </c>
    </row>
    <row r="1465">
      <c r="A1465">
        <f>INDEX(resultados!$A$2:$ZZ$1797, 1459, MATCH($B$1, resultados!$A$1:$ZZ$1, 0))</f>
        <v/>
      </c>
      <c r="B1465">
        <f>INDEX(resultados!$A$2:$ZZ$1797, 1459, MATCH($B$2, resultados!$A$1:$ZZ$1, 0))</f>
        <v/>
      </c>
      <c r="C1465">
        <f>INDEX(resultados!$A$2:$ZZ$1797, 1459, MATCH($B$3, resultados!$A$1:$ZZ$1, 0))</f>
        <v/>
      </c>
    </row>
    <row r="1466">
      <c r="A1466">
        <f>INDEX(resultados!$A$2:$ZZ$1797, 1460, MATCH($B$1, resultados!$A$1:$ZZ$1, 0))</f>
        <v/>
      </c>
      <c r="B1466">
        <f>INDEX(resultados!$A$2:$ZZ$1797, 1460, MATCH($B$2, resultados!$A$1:$ZZ$1, 0))</f>
        <v/>
      </c>
      <c r="C1466">
        <f>INDEX(resultados!$A$2:$ZZ$1797, 1460, MATCH($B$3, resultados!$A$1:$ZZ$1, 0))</f>
        <v/>
      </c>
    </row>
    <row r="1467">
      <c r="A1467">
        <f>INDEX(resultados!$A$2:$ZZ$1797, 1461, MATCH($B$1, resultados!$A$1:$ZZ$1, 0))</f>
        <v/>
      </c>
      <c r="B1467">
        <f>INDEX(resultados!$A$2:$ZZ$1797, 1461, MATCH($B$2, resultados!$A$1:$ZZ$1, 0))</f>
        <v/>
      </c>
      <c r="C1467">
        <f>INDEX(resultados!$A$2:$ZZ$1797, 1461, MATCH($B$3, resultados!$A$1:$ZZ$1, 0))</f>
        <v/>
      </c>
    </row>
    <row r="1468">
      <c r="A1468">
        <f>INDEX(resultados!$A$2:$ZZ$1797, 1462, MATCH($B$1, resultados!$A$1:$ZZ$1, 0))</f>
        <v/>
      </c>
      <c r="B1468">
        <f>INDEX(resultados!$A$2:$ZZ$1797, 1462, MATCH($B$2, resultados!$A$1:$ZZ$1, 0))</f>
        <v/>
      </c>
      <c r="C1468">
        <f>INDEX(resultados!$A$2:$ZZ$1797, 1462, MATCH($B$3, resultados!$A$1:$ZZ$1, 0))</f>
        <v/>
      </c>
    </row>
    <row r="1469">
      <c r="A1469">
        <f>INDEX(resultados!$A$2:$ZZ$1797, 1463, MATCH($B$1, resultados!$A$1:$ZZ$1, 0))</f>
        <v/>
      </c>
      <c r="B1469">
        <f>INDEX(resultados!$A$2:$ZZ$1797, 1463, MATCH($B$2, resultados!$A$1:$ZZ$1, 0))</f>
        <v/>
      </c>
      <c r="C1469">
        <f>INDEX(resultados!$A$2:$ZZ$1797, 1463, MATCH($B$3, resultados!$A$1:$ZZ$1, 0))</f>
        <v/>
      </c>
    </row>
    <row r="1470">
      <c r="A1470">
        <f>INDEX(resultados!$A$2:$ZZ$1797, 1464, MATCH($B$1, resultados!$A$1:$ZZ$1, 0))</f>
        <v/>
      </c>
      <c r="B1470">
        <f>INDEX(resultados!$A$2:$ZZ$1797, 1464, MATCH($B$2, resultados!$A$1:$ZZ$1, 0))</f>
        <v/>
      </c>
      <c r="C1470">
        <f>INDEX(resultados!$A$2:$ZZ$1797, 1464, MATCH($B$3, resultados!$A$1:$ZZ$1, 0))</f>
        <v/>
      </c>
    </row>
    <row r="1471">
      <c r="A1471">
        <f>INDEX(resultados!$A$2:$ZZ$1797, 1465, MATCH($B$1, resultados!$A$1:$ZZ$1, 0))</f>
        <v/>
      </c>
      <c r="B1471">
        <f>INDEX(resultados!$A$2:$ZZ$1797, 1465, MATCH($B$2, resultados!$A$1:$ZZ$1, 0))</f>
        <v/>
      </c>
      <c r="C1471">
        <f>INDEX(resultados!$A$2:$ZZ$1797, 1465, MATCH($B$3, resultados!$A$1:$ZZ$1, 0))</f>
        <v/>
      </c>
    </row>
    <row r="1472">
      <c r="A1472">
        <f>INDEX(resultados!$A$2:$ZZ$1797, 1466, MATCH($B$1, resultados!$A$1:$ZZ$1, 0))</f>
        <v/>
      </c>
      <c r="B1472">
        <f>INDEX(resultados!$A$2:$ZZ$1797, 1466, MATCH($B$2, resultados!$A$1:$ZZ$1, 0))</f>
        <v/>
      </c>
      <c r="C1472">
        <f>INDEX(resultados!$A$2:$ZZ$1797, 1466, MATCH($B$3, resultados!$A$1:$ZZ$1, 0))</f>
        <v/>
      </c>
    </row>
    <row r="1473">
      <c r="A1473">
        <f>INDEX(resultados!$A$2:$ZZ$1797, 1467, MATCH($B$1, resultados!$A$1:$ZZ$1, 0))</f>
        <v/>
      </c>
      <c r="B1473">
        <f>INDEX(resultados!$A$2:$ZZ$1797, 1467, MATCH($B$2, resultados!$A$1:$ZZ$1, 0))</f>
        <v/>
      </c>
      <c r="C1473">
        <f>INDEX(resultados!$A$2:$ZZ$1797, 1467, MATCH($B$3, resultados!$A$1:$ZZ$1, 0))</f>
        <v/>
      </c>
    </row>
    <row r="1474">
      <c r="A1474">
        <f>INDEX(resultados!$A$2:$ZZ$1797, 1468, MATCH($B$1, resultados!$A$1:$ZZ$1, 0))</f>
        <v/>
      </c>
      <c r="B1474">
        <f>INDEX(resultados!$A$2:$ZZ$1797, 1468, MATCH($B$2, resultados!$A$1:$ZZ$1, 0))</f>
        <v/>
      </c>
      <c r="C1474">
        <f>INDEX(resultados!$A$2:$ZZ$1797, 1468, MATCH($B$3, resultados!$A$1:$ZZ$1, 0))</f>
        <v/>
      </c>
    </row>
    <row r="1475">
      <c r="A1475">
        <f>INDEX(resultados!$A$2:$ZZ$1797, 1469, MATCH($B$1, resultados!$A$1:$ZZ$1, 0))</f>
        <v/>
      </c>
      <c r="B1475">
        <f>INDEX(resultados!$A$2:$ZZ$1797, 1469, MATCH($B$2, resultados!$A$1:$ZZ$1, 0))</f>
        <v/>
      </c>
      <c r="C1475">
        <f>INDEX(resultados!$A$2:$ZZ$1797, 1469, MATCH($B$3, resultados!$A$1:$ZZ$1, 0))</f>
        <v/>
      </c>
    </row>
    <row r="1476">
      <c r="A1476">
        <f>INDEX(resultados!$A$2:$ZZ$1797, 1470, MATCH($B$1, resultados!$A$1:$ZZ$1, 0))</f>
        <v/>
      </c>
      <c r="B1476">
        <f>INDEX(resultados!$A$2:$ZZ$1797, 1470, MATCH($B$2, resultados!$A$1:$ZZ$1, 0))</f>
        <v/>
      </c>
      <c r="C1476">
        <f>INDEX(resultados!$A$2:$ZZ$1797, 1470, MATCH($B$3, resultados!$A$1:$ZZ$1, 0))</f>
        <v/>
      </c>
    </row>
    <row r="1477">
      <c r="A1477">
        <f>INDEX(resultados!$A$2:$ZZ$1797, 1471, MATCH($B$1, resultados!$A$1:$ZZ$1, 0))</f>
        <v/>
      </c>
      <c r="B1477">
        <f>INDEX(resultados!$A$2:$ZZ$1797, 1471, MATCH($B$2, resultados!$A$1:$ZZ$1, 0))</f>
        <v/>
      </c>
      <c r="C1477">
        <f>INDEX(resultados!$A$2:$ZZ$1797, 1471, MATCH($B$3, resultados!$A$1:$ZZ$1, 0))</f>
        <v/>
      </c>
    </row>
    <row r="1478">
      <c r="A1478">
        <f>INDEX(resultados!$A$2:$ZZ$1797, 1472, MATCH($B$1, resultados!$A$1:$ZZ$1, 0))</f>
        <v/>
      </c>
      <c r="B1478">
        <f>INDEX(resultados!$A$2:$ZZ$1797, 1472, MATCH($B$2, resultados!$A$1:$ZZ$1, 0))</f>
        <v/>
      </c>
      <c r="C1478">
        <f>INDEX(resultados!$A$2:$ZZ$1797, 1472, MATCH($B$3, resultados!$A$1:$ZZ$1, 0))</f>
        <v/>
      </c>
    </row>
    <row r="1479">
      <c r="A1479">
        <f>INDEX(resultados!$A$2:$ZZ$1797, 1473, MATCH($B$1, resultados!$A$1:$ZZ$1, 0))</f>
        <v/>
      </c>
      <c r="B1479">
        <f>INDEX(resultados!$A$2:$ZZ$1797, 1473, MATCH($B$2, resultados!$A$1:$ZZ$1, 0))</f>
        <v/>
      </c>
      <c r="C1479">
        <f>INDEX(resultados!$A$2:$ZZ$1797, 1473, MATCH($B$3, resultados!$A$1:$ZZ$1, 0))</f>
        <v/>
      </c>
    </row>
    <row r="1480">
      <c r="A1480">
        <f>INDEX(resultados!$A$2:$ZZ$1797, 1474, MATCH($B$1, resultados!$A$1:$ZZ$1, 0))</f>
        <v/>
      </c>
      <c r="B1480">
        <f>INDEX(resultados!$A$2:$ZZ$1797, 1474, MATCH($B$2, resultados!$A$1:$ZZ$1, 0))</f>
        <v/>
      </c>
      <c r="C1480">
        <f>INDEX(resultados!$A$2:$ZZ$1797, 1474, MATCH($B$3, resultados!$A$1:$ZZ$1, 0))</f>
        <v/>
      </c>
    </row>
    <row r="1481">
      <c r="A1481">
        <f>INDEX(resultados!$A$2:$ZZ$1797, 1475, MATCH($B$1, resultados!$A$1:$ZZ$1, 0))</f>
        <v/>
      </c>
      <c r="B1481">
        <f>INDEX(resultados!$A$2:$ZZ$1797, 1475, MATCH($B$2, resultados!$A$1:$ZZ$1, 0))</f>
        <v/>
      </c>
      <c r="C1481">
        <f>INDEX(resultados!$A$2:$ZZ$1797, 1475, MATCH($B$3, resultados!$A$1:$ZZ$1, 0))</f>
        <v/>
      </c>
    </row>
    <row r="1482">
      <c r="A1482">
        <f>INDEX(resultados!$A$2:$ZZ$1797, 1476, MATCH($B$1, resultados!$A$1:$ZZ$1, 0))</f>
        <v/>
      </c>
      <c r="B1482">
        <f>INDEX(resultados!$A$2:$ZZ$1797, 1476, MATCH($B$2, resultados!$A$1:$ZZ$1, 0))</f>
        <v/>
      </c>
      <c r="C1482">
        <f>INDEX(resultados!$A$2:$ZZ$1797, 1476, MATCH($B$3, resultados!$A$1:$ZZ$1, 0))</f>
        <v/>
      </c>
    </row>
    <row r="1483">
      <c r="A1483">
        <f>INDEX(resultados!$A$2:$ZZ$1797, 1477, MATCH($B$1, resultados!$A$1:$ZZ$1, 0))</f>
        <v/>
      </c>
      <c r="B1483">
        <f>INDEX(resultados!$A$2:$ZZ$1797, 1477, MATCH($B$2, resultados!$A$1:$ZZ$1, 0))</f>
        <v/>
      </c>
      <c r="C1483">
        <f>INDEX(resultados!$A$2:$ZZ$1797, 1477, MATCH($B$3, resultados!$A$1:$ZZ$1, 0))</f>
        <v/>
      </c>
    </row>
    <row r="1484">
      <c r="A1484">
        <f>INDEX(resultados!$A$2:$ZZ$1797, 1478, MATCH($B$1, resultados!$A$1:$ZZ$1, 0))</f>
        <v/>
      </c>
      <c r="B1484">
        <f>INDEX(resultados!$A$2:$ZZ$1797, 1478, MATCH($B$2, resultados!$A$1:$ZZ$1, 0))</f>
        <v/>
      </c>
      <c r="C1484">
        <f>INDEX(resultados!$A$2:$ZZ$1797, 1478, MATCH($B$3, resultados!$A$1:$ZZ$1, 0))</f>
        <v/>
      </c>
    </row>
    <row r="1485">
      <c r="A1485">
        <f>INDEX(resultados!$A$2:$ZZ$1797, 1479, MATCH($B$1, resultados!$A$1:$ZZ$1, 0))</f>
        <v/>
      </c>
      <c r="B1485">
        <f>INDEX(resultados!$A$2:$ZZ$1797, 1479, MATCH($B$2, resultados!$A$1:$ZZ$1, 0))</f>
        <v/>
      </c>
      <c r="C1485">
        <f>INDEX(resultados!$A$2:$ZZ$1797, 1479, MATCH($B$3, resultados!$A$1:$ZZ$1, 0))</f>
        <v/>
      </c>
    </row>
    <row r="1486">
      <c r="A1486">
        <f>INDEX(resultados!$A$2:$ZZ$1797, 1480, MATCH($B$1, resultados!$A$1:$ZZ$1, 0))</f>
        <v/>
      </c>
      <c r="B1486">
        <f>INDEX(resultados!$A$2:$ZZ$1797, 1480, MATCH($B$2, resultados!$A$1:$ZZ$1, 0))</f>
        <v/>
      </c>
      <c r="C1486">
        <f>INDEX(resultados!$A$2:$ZZ$1797, 1480, MATCH($B$3, resultados!$A$1:$ZZ$1, 0))</f>
        <v/>
      </c>
    </row>
    <row r="1487">
      <c r="A1487">
        <f>INDEX(resultados!$A$2:$ZZ$1797, 1481, MATCH($B$1, resultados!$A$1:$ZZ$1, 0))</f>
        <v/>
      </c>
      <c r="B1487">
        <f>INDEX(resultados!$A$2:$ZZ$1797, 1481, MATCH($B$2, resultados!$A$1:$ZZ$1, 0))</f>
        <v/>
      </c>
      <c r="C1487">
        <f>INDEX(resultados!$A$2:$ZZ$1797, 1481, MATCH($B$3, resultados!$A$1:$ZZ$1, 0))</f>
        <v/>
      </c>
    </row>
    <row r="1488">
      <c r="A1488">
        <f>INDEX(resultados!$A$2:$ZZ$1797, 1482, MATCH($B$1, resultados!$A$1:$ZZ$1, 0))</f>
        <v/>
      </c>
      <c r="B1488">
        <f>INDEX(resultados!$A$2:$ZZ$1797, 1482, MATCH($B$2, resultados!$A$1:$ZZ$1, 0))</f>
        <v/>
      </c>
      <c r="C1488">
        <f>INDEX(resultados!$A$2:$ZZ$1797, 1482, MATCH($B$3, resultados!$A$1:$ZZ$1, 0))</f>
        <v/>
      </c>
    </row>
    <row r="1489">
      <c r="A1489">
        <f>INDEX(resultados!$A$2:$ZZ$1797, 1483, MATCH($B$1, resultados!$A$1:$ZZ$1, 0))</f>
        <v/>
      </c>
      <c r="B1489">
        <f>INDEX(resultados!$A$2:$ZZ$1797, 1483, MATCH($B$2, resultados!$A$1:$ZZ$1, 0))</f>
        <v/>
      </c>
      <c r="C1489">
        <f>INDEX(resultados!$A$2:$ZZ$1797, 1483, MATCH($B$3, resultados!$A$1:$ZZ$1, 0))</f>
        <v/>
      </c>
    </row>
    <row r="1490">
      <c r="A1490">
        <f>INDEX(resultados!$A$2:$ZZ$1797, 1484, MATCH($B$1, resultados!$A$1:$ZZ$1, 0))</f>
        <v/>
      </c>
      <c r="B1490">
        <f>INDEX(resultados!$A$2:$ZZ$1797, 1484, MATCH($B$2, resultados!$A$1:$ZZ$1, 0))</f>
        <v/>
      </c>
      <c r="C1490">
        <f>INDEX(resultados!$A$2:$ZZ$1797, 1484, MATCH($B$3, resultados!$A$1:$ZZ$1, 0))</f>
        <v/>
      </c>
    </row>
    <row r="1491">
      <c r="A1491">
        <f>INDEX(resultados!$A$2:$ZZ$1797, 1485, MATCH($B$1, resultados!$A$1:$ZZ$1, 0))</f>
        <v/>
      </c>
      <c r="B1491">
        <f>INDEX(resultados!$A$2:$ZZ$1797, 1485, MATCH($B$2, resultados!$A$1:$ZZ$1, 0))</f>
        <v/>
      </c>
      <c r="C1491">
        <f>INDEX(resultados!$A$2:$ZZ$1797, 1485, MATCH($B$3, resultados!$A$1:$ZZ$1, 0))</f>
        <v/>
      </c>
    </row>
    <row r="1492">
      <c r="A1492">
        <f>INDEX(resultados!$A$2:$ZZ$1797, 1486, MATCH($B$1, resultados!$A$1:$ZZ$1, 0))</f>
        <v/>
      </c>
      <c r="B1492">
        <f>INDEX(resultados!$A$2:$ZZ$1797, 1486, MATCH($B$2, resultados!$A$1:$ZZ$1, 0))</f>
        <v/>
      </c>
      <c r="C1492">
        <f>INDEX(resultados!$A$2:$ZZ$1797, 1486, MATCH($B$3, resultados!$A$1:$ZZ$1, 0))</f>
        <v/>
      </c>
    </row>
    <row r="1493">
      <c r="A1493">
        <f>INDEX(resultados!$A$2:$ZZ$1797, 1487, MATCH($B$1, resultados!$A$1:$ZZ$1, 0))</f>
        <v/>
      </c>
      <c r="B1493">
        <f>INDEX(resultados!$A$2:$ZZ$1797, 1487, MATCH($B$2, resultados!$A$1:$ZZ$1, 0))</f>
        <v/>
      </c>
      <c r="C1493">
        <f>INDEX(resultados!$A$2:$ZZ$1797, 1487, MATCH($B$3, resultados!$A$1:$ZZ$1, 0))</f>
        <v/>
      </c>
    </row>
    <row r="1494">
      <c r="A1494">
        <f>INDEX(resultados!$A$2:$ZZ$1797, 1488, MATCH($B$1, resultados!$A$1:$ZZ$1, 0))</f>
        <v/>
      </c>
      <c r="B1494">
        <f>INDEX(resultados!$A$2:$ZZ$1797, 1488, MATCH($B$2, resultados!$A$1:$ZZ$1, 0))</f>
        <v/>
      </c>
      <c r="C1494">
        <f>INDEX(resultados!$A$2:$ZZ$1797, 1488, MATCH($B$3, resultados!$A$1:$ZZ$1, 0))</f>
        <v/>
      </c>
    </row>
    <row r="1495">
      <c r="A1495">
        <f>INDEX(resultados!$A$2:$ZZ$1797, 1489, MATCH($B$1, resultados!$A$1:$ZZ$1, 0))</f>
        <v/>
      </c>
      <c r="B1495">
        <f>INDEX(resultados!$A$2:$ZZ$1797, 1489, MATCH($B$2, resultados!$A$1:$ZZ$1, 0))</f>
        <v/>
      </c>
      <c r="C1495">
        <f>INDEX(resultados!$A$2:$ZZ$1797, 1489, MATCH($B$3, resultados!$A$1:$ZZ$1, 0))</f>
        <v/>
      </c>
    </row>
    <row r="1496">
      <c r="A1496">
        <f>INDEX(resultados!$A$2:$ZZ$1797, 1490, MATCH($B$1, resultados!$A$1:$ZZ$1, 0))</f>
        <v/>
      </c>
      <c r="B1496">
        <f>INDEX(resultados!$A$2:$ZZ$1797, 1490, MATCH($B$2, resultados!$A$1:$ZZ$1, 0))</f>
        <v/>
      </c>
      <c r="C1496">
        <f>INDEX(resultados!$A$2:$ZZ$1797, 1490, MATCH($B$3, resultados!$A$1:$ZZ$1, 0))</f>
        <v/>
      </c>
    </row>
    <row r="1497">
      <c r="A1497">
        <f>INDEX(resultados!$A$2:$ZZ$1797, 1491, MATCH($B$1, resultados!$A$1:$ZZ$1, 0))</f>
        <v/>
      </c>
      <c r="B1497">
        <f>INDEX(resultados!$A$2:$ZZ$1797, 1491, MATCH($B$2, resultados!$A$1:$ZZ$1, 0))</f>
        <v/>
      </c>
      <c r="C1497">
        <f>INDEX(resultados!$A$2:$ZZ$1797, 1491, MATCH($B$3, resultados!$A$1:$ZZ$1, 0))</f>
        <v/>
      </c>
    </row>
    <row r="1498">
      <c r="A1498">
        <f>INDEX(resultados!$A$2:$ZZ$1797, 1492, MATCH($B$1, resultados!$A$1:$ZZ$1, 0))</f>
        <v/>
      </c>
      <c r="B1498">
        <f>INDEX(resultados!$A$2:$ZZ$1797, 1492, MATCH($B$2, resultados!$A$1:$ZZ$1, 0))</f>
        <v/>
      </c>
      <c r="C1498">
        <f>INDEX(resultados!$A$2:$ZZ$1797, 1492, MATCH($B$3, resultados!$A$1:$ZZ$1, 0))</f>
        <v/>
      </c>
    </row>
    <row r="1499">
      <c r="A1499">
        <f>INDEX(resultados!$A$2:$ZZ$1797, 1493, MATCH($B$1, resultados!$A$1:$ZZ$1, 0))</f>
        <v/>
      </c>
      <c r="B1499">
        <f>INDEX(resultados!$A$2:$ZZ$1797, 1493, MATCH($B$2, resultados!$A$1:$ZZ$1, 0))</f>
        <v/>
      </c>
      <c r="C1499">
        <f>INDEX(resultados!$A$2:$ZZ$1797, 1493, MATCH($B$3, resultados!$A$1:$ZZ$1, 0))</f>
        <v/>
      </c>
    </row>
    <row r="1500">
      <c r="A1500">
        <f>INDEX(resultados!$A$2:$ZZ$1797, 1494, MATCH($B$1, resultados!$A$1:$ZZ$1, 0))</f>
        <v/>
      </c>
      <c r="B1500">
        <f>INDEX(resultados!$A$2:$ZZ$1797, 1494, MATCH($B$2, resultados!$A$1:$ZZ$1, 0))</f>
        <v/>
      </c>
      <c r="C1500">
        <f>INDEX(resultados!$A$2:$ZZ$1797, 1494, MATCH($B$3, resultados!$A$1:$ZZ$1, 0))</f>
        <v/>
      </c>
    </row>
    <row r="1501">
      <c r="A1501">
        <f>INDEX(resultados!$A$2:$ZZ$1797, 1495, MATCH($B$1, resultados!$A$1:$ZZ$1, 0))</f>
        <v/>
      </c>
      <c r="B1501">
        <f>INDEX(resultados!$A$2:$ZZ$1797, 1495, MATCH($B$2, resultados!$A$1:$ZZ$1, 0))</f>
        <v/>
      </c>
      <c r="C1501">
        <f>INDEX(resultados!$A$2:$ZZ$1797, 1495, MATCH($B$3, resultados!$A$1:$ZZ$1, 0))</f>
        <v/>
      </c>
    </row>
    <row r="1502">
      <c r="A1502">
        <f>INDEX(resultados!$A$2:$ZZ$1797, 1496, MATCH($B$1, resultados!$A$1:$ZZ$1, 0))</f>
        <v/>
      </c>
      <c r="B1502">
        <f>INDEX(resultados!$A$2:$ZZ$1797, 1496, MATCH($B$2, resultados!$A$1:$ZZ$1, 0))</f>
        <v/>
      </c>
      <c r="C1502">
        <f>INDEX(resultados!$A$2:$ZZ$1797, 1496, MATCH($B$3, resultados!$A$1:$ZZ$1, 0))</f>
        <v/>
      </c>
    </row>
    <row r="1503">
      <c r="A1503">
        <f>INDEX(resultados!$A$2:$ZZ$1797, 1497, MATCH($B$1, resultados!$A$1:$ZZ$1, 0))</f>
        <v/>
      </c>
      <c r="B1503">
        <f>INDEX(resultados!$A$2:$ZZ$1797, 1497, MATCH($B$2, resultados!$A$1:$ZZ$1, 0))</f>
        <v/>
      </c>
      <c r="C1503">
        <f>INDEX(resultados!$A$2:$ZZ$1797, 1497, MATCH($B$3, resultados!$A$1:$ZZ$1, 0))</f>
        <v/>
      </c>
    </row>
    <row r="1504">
      <c r="A1504">
        <f>INDEX(resultados!$A$2:$ZZ$1797, 1498, MATCH($B$1, resultados!$A$1:$ZZ$1, 0))</f>
        <v/>
      </c>
      <c r="B1504">
        <f>INDEX(resultados!$A$2:$ZZ$1797, 1498, MATCH($B$2, resultados!$A$1:$ZZ$1, 0))</f>
        <v/>
      </c>
      <c r="C1504">
        <f>INDEX(resultados!$A$2:$ZZ$1797, 1498, MATCH($B$3, resultados!$A$1:$ZZ$1, 0))</f>
        <v/>
      </c>
    </row>
    <row r="1505">
      <c r="A1505">
        <f>INDEX(resultados!$A$2:$ZZ$1797, 1499, MATCH($B$1, resultados!$A$1:$ZZ$1, 0))</f>
        <v/>
      </c>
      <c r="B1505">
        <f>INDEX(resultados!$A$2:$ZZ$1797, 1499, MATCH($B$2, resultados!$A$1:$ZZ$1, 0))</f>
        <v/>
      </c>
      <c r="C1505">
        <f>INDEX(resultados!$A$2:$ZZ$1797, 1499, MATCH($B$3, resultados!$A$1:$ZZ$1, 0))</f>
        <v/>
      </c>
    </row>
    <row r="1506">
      <c r="A1506">
        <f>INDEX(resultados!$A$2:$ZZ$1797, 1500, MATCH($B$1, resultados!$A$1:$ZZ$1, 0))</f>
        <v/>
      </c>
      <c r="B1506">
        <f>INDEX(resultados!$A$2:$ZZ$1797, 1500, MATCH($B$2, resultados!$A$1:$ZZ$1, 0))</f>
        <v/>
      </c>
      <c r="C1506">
        <f>INDEX(resultados!$A$2:$ZZ$1797, 1500, MATCH($B$3, resultados!$A$1:$ZZ$1, 0))</f>
        <v/>
      </c>
    </row>
    <row r="1507">
      <c r="A1507">
        <f>INDEX(resultados!$A$2:$ZZ$1797, 1501, MATCH($B$1, resultados!$A$1:$ZZ$1, 0))</f>
        <v/>
      </c>
      <c r="B1507">
        <f>INDEX(resultados!$A$2:$ZZ$1797, 1501, MATCH($B$2, resultados!$A$1:$ZZ$1, 0))</f>
        <v/>
      </c>
      <c r="C1507">
        <f>INDEX(resultados!$A$2:$ZZ$1797, 1501, MATCH($B$3, resultados!$A$1:$ZZ$1, 0))</f>
        <v/>
      </c>
    </row>
    <row r="1508">
      <c r="A1508">
        <f>INDEX(resultados!$A$2:$ZZ$1797, 1502, MATCH($B$1, resultados!$A$1:$ZZ$1, 0))</f>
        <v/>
      </c>
      <c r="B1508">
        <f>INDEX(resultados!$A$2:$ZZ$1797, 1502, MATCH($B$2, resultados!$A$1:$ZZ$1, 0))</f>
        <v/>
      </c>
      <c r="C1508">
        <f>INDEX(resultados!$A$2:$ZZ$1797, 1502, MATCH($B$3, resultados!$A$1:$ZZ$1, 0))</f>
        <v/>
      </c>
    </row>
    <row r="1509">
      <c r="A1509">
        <f>INDEX(resultados!$A$2:$ZZ$1797, 1503, MATCH($B$1, resultados!$A$1:$ZZ$1, 0))</f>
        <v/>
      </c>
      <c r="B1509">
        <f>INDEX(resultados!$A$2:$ZZ$1797, 1503, MATCH($B$2, resultados!$A$1:$ZZ$1, 0))</f>
        <v/>
      </c>
      <c r="C1509">
        <f>INDEX(resultados!$A$2:$ZZ$1797, 1503, MATCH($B$3, resultados!$A$1:$ZZ$1, 0))</f>
        <v/>
      </c>
    </row>
    <row r="1510">
      <c r="A1510">
        <f>INDEX(resultados!$A$2:$ZZ$1797, 1504, MATCH($B$1, resultados!$A$1:$ZZ$1, 0))</f>
        <v/>
      </c>
      <c r="B1510">
        <f>INDEX(resultados!$A$2:$ZZ$1797, 1504, MATCH($B$2, resultados!$A$1:$ZZ$1, 0))</f>
        <v/>
      </c>
      <c r="C1510">
        <f>INDEX(resultados!$A$2:$ZZ$1797, 1504, MATCH($B$3, resultados!$A$1:$ZZ$1, 0))</f>
        <v/>
      </c>
    </row>
    <row r="1511">
      <c r="A1511">
        <f>INDEX(resultados!$A$2:$ZZ$1797, 1505, MATCH($B$1, resultados!$A$1:$ZZ$1, 0))</f>
        <v/>
      </c>
      <c r="B1511">
        <f>INDEX(resultados!$A$2:$ZZ$1797, 1505, MATCH($B$2, resultados!$A$1:$ZZ$1, 0))</f>
        <v/>
      </c>
      <c r="C1511">
        <f>INDEX(resultados!$A$2:$ZZ$1797, 1505, MATCH($B$3, resultados!$A$1:$ZZ$1, 0))</f>
        <v/>
      </c>
    </row>
    <row r="1512">
      <c r="A1512">
        <f>INDEX(resultados!$A$2:$ZZ$1797, 1506, MATCH($B$1, resultados!$A$1:$ZZ$1, 0))</f>
        <v/>
      </c>
      <c r="B1512">
        <f>INDEX(resultados!$A$2:$ZZ$1797, 1506, MATCH($B$2, resultados!$A$1:$ZZ$1, 0))</f>
        <v/>
      </c>
      <c r="C1512">
        <f>INDEX(resultados!$A$2:$ZZ$1797, 1506, MATCH($B$3, resultados!$A$1:$ZZ$1, 0))</f>
        <v/>
      </c>
    </row>
    <row r="1513">
      <c r="A1513">
        <f>INDEX(resultados!$A$2:$ZZ$1797, 1507, MATCH($B$1, resultados!$A$1:$ZZ$1, 0))</f>
        <v/>
      </c>
      <c r="B1513">
        <f>INDEX(resultados!$A$2:$ZZ$1797, 1507, MATCH($B$2, resultados!$A$1:$ZZ$1, 0))</f>
        <v/>
      </c>
      <c r="C1513">
        <f>INDEX(resultados!$A$2:$ZZ$1797, 1507, MATCH($B$3, resultados!$A$1:$ZZ$1, 0))</f>
        <v/>
      </c>
    </row>
    <row r="1514">
      <c r="A1514">
        <f>INDEX(resultados!$A$2:$ZZ$1797, 1508, MATCH($B$1, resultados!$A$1:$ZZ$1, 0))</f>
        <v/>
      </c>
      <c r="B1514">
        <f>INDEX(resultados!$A$2:$ZZ$1797, 1508, MATCH($B$2, resultados!$A$1:$ZZ$1, 0))</f>
        <v/>
      </c>
      <c r="C1514">
        <f>INDEX(resultados!$A$2:$ZZ$1797, 1508, MATCH($B$3, resultados!$A$1:$ZZ$1, 0))</f>
        <v/>
      </c>
    </row>
    <row r="1515">
      <c r="A1515">
        <f>INDEX(resultados!$A$2:$ZZ$1797, 1509, MATCH($B$1, resultados!$A$1:$ZZ$1, 0))</f>
        <v/>
      </c>
      <c r="B1515">
        <f>INDEX(resultados!$A$2:$ZZ$1797, 1509, MATCH($B$2, resultados!$A$1:$ZZ$1, 0))</f>
        <v/>
      </c>
      <c r="C1515">
        <f>INDEX(resultados!$A$2:$ZZ$1797, 1509, MATCH($B$3, resultados!$A$1:$ZZ$1, 0))</f>
        <v/>
      </c>
    </row>
    <row r="1516">
      <c r="A1516">
        <f>INDEX(resultados!$A$2:$ZZ$1797, 1510, MATCH($B$1, resultados!$A$1:$ZZ$1, 0))</f>
        <v/>
      </c>
      <c r="B1516">
        <f>INDEX(resultados!$A$2:$ZZ$1797, 1510, MATCH($B$2, resultados!$A$1:$ZZ$1, 0))</f>
        <v/>
      </c>
      <c r="C1516">
        <f>INDEX(resultados!$A$2:$ZZ$1797, 1510, MATCH($B$3, resultados!$A$1:$ZZ$1, 0))</f>
        <v/>
      </c>
    </row>
    <row r="1517">
      <c r="A1517">
        <f>INDEX(resultados!$A$2:$ZZ$1797, 1511, MATCH($B$1, resultados!$A$1:$ZZ$1, 0))</f>
        <v/>
      </c>
      <c r="B1517">
        <f>INDEX(resultados!$A$2:$ZZ$1797, 1511, MATCH($B$2, resultados!$A$1:$ZZ$1, 0))</f>
        <v/>
      </c>
      <c r="C1517">
        <f>INDEX(resultados!$A$2:$ZZ$1797, 1511, MATCH($B$3, resultados!$A$1:$ZZ$1, 0))</f>
        <v/>
      </c>
    </row>
    <row r="1518">
      <c r="A1518">
        <f>INDEX(resultados!$A$2:$ZZ$1797, 1512, MATCH($B$1, resultados!$A$1:$ZZ$1, 0))</f>
        <v/>
      </c>
      <c r="B1518">
        <f>INDEX(resultados!$A$2:$ZZ$1797, 1512, MATCH($B$2, resultados!$A$1:$ZZ$1, 0))</f>
        <v/>
      </c>
      <c r="C1518">
        <f>INDEX(resultados!$A$2:$ZZ$1797, 1512, MATCH($B$3, resultados!$A$1:$ZZ$1, 0))</f>
        <v/>
      </c>
    </row>
    <row r="1519">
      <c r="A1519">
        <f>INDEX(resultados!$A$2:$ZZ$1797, 1513, MATCH($B$1, resultados!$A$1:$ZZ$1, 0))</f>
        <v/>
      </c>
      <c r="B1519">
        <f>INDEX(resultados!$A$2:$ZZ$1797, 1513, MATCH($B$2, resultados!$A$1:$ZZ$1, 0))</f>
        <v/>
      </c>
      <c r="C1519">
        <f>INDEX(resultados!$A$2:$ZZ$1797, 1513, MATCH($B$3, resultados!$A$1:$ZZ$1, 0))</f>
        <v/>
      </c>
    </row>
    <row r="1520">
      <c r="A1520">
        <f>INDEX(resultados!$A$2:$ZZ$1797, 1514, MATCH($B$1, resultados!$A$1:$ZZ$1, 0))</f>
        <v/>
      </c>
      <c r="B1520">
        <f>INDEX(resultados!$A$2:$ZZ$1797, 1514, MATCH($B$2, resultados!$A$1:$ZZ$1, 0))</f>
        <v/>
      </c>
      <c r="C1520">
        <f>INDEX(resultados!$A$2:$ZZ$1797, 1514, MATCH($B$3, resultados!$A$1:$ZZ$1, 0))</f>
        <v/>
      </c>
    </row>
    <row r="1521">
      <c r="A1521">
        <f>INDEX(resultados!$A$2:$ZZ$1797, 1515, MATCH($B$1, resultados!$A$1:$ZZ$1, 0))</f>
        <v/>
      </c>
      <c r="B1521">
        <f>INDEX(resultados!$A$2:$ZZ$1797, 1515, MATCH($B$2, resultados!$A$1:$ZZ$1, 0))</f>
        <v/>
      </c>
      <c r="C1521">
        <f>INDEX(resultados!$A$2:$ZZ$1797, 1515, MATCH($B$3, resultados!$A$1:$ZZ$1, 0))</f>
        <v/>
      </c>
    </row>
    <row r="1522">
      <c r="A1522">
        <f>INDEX(resultados!$A$2:$ZZ$1797, 1516, MATCH($B$1, resultados!$A$1:$ZZ$1, 0))</f>
        <v/>
      </c>
      <c r="B1522">
        <f>INDEX(resultados!$A$2:$ZZ$1797, 1516, MATCH($B$2, resultados!$A$1:$ZZ$1, 0))</f>
        <v/>
      </c>
      <c r="C1522">
        <f>INDEX(resultados!$A$2:$ZZ$1797, 1516, MATCH($B$3, resultados!$A$1:$ZZ$1, 0))</f>
        <v/>
      </c>
    </row>
    <row r="1523">
      <c r="A1523">
        <f>INDEX(resultados!$A$2:$ZZ$1797, 1517, MATCH($B$1, resultados!$A$1:$ZZ$1, 0))</f>
        <v/>
      </c>
      <c r="B1523">
        <f>INDEX(resultados!$A$2:$ZZ$1797, 1517, MATCH($B$2, resultados!$A$1:$ZZ$1, 0))</f>
        <v/>
      </c>
      <c r="C1523">
        <f>INDEX(resultados!$A$2:$ZZ$1797, 1517, MATCH($B$3, resultados!$A$1:$ZZ$1, 0))</f>
        <v/>
      </c>
    </row>
    <row r="1524">
      <c r="A1524">
        <f>INDEX(resultados!$A$2:$ZZ$1797, 1518, MATCH($B$1, resultados!$A$1:$ZZ$1, 0))</f>
        <v/>
      </c>
      <c r="B1524">
        <f>INDEX(resultados!$A$2:$ZZ$1797, 1518, MATCH($B$2, resultados!$A$1:$ZZ$1, 0))</f>
        <v/>
      </c>
      <c r="C1524">
        <f>INDEX(resultados!$A$2:$ZZ$1797, 1518, MATCH($B$3, resultados!$A$1:$ZZ$1, 0))</f>
        <v/>
      </c>
    </row>
    <row r="1525">
      <c r="A1525">
        <f>INDEX(resultados!$A$2:$ZZ$1797, 1519, MATCH($B$1, resultados!$A$1:$ZZ$1, 0))</f>
        <v/>
      </c>
      <c r="B1525">
        <f>INDEX(resultados!$A$2:$ZZ$1797, 1519, MATCH($B$2, resultados!$A$1:$ZZ$1, 0))</f>
        <v/>
      </c>
      <c r="C1525">
        <f>INDEX(resultados!$A$2:$ZZ$1797, 1519, MATCH($B$3, resultados!$A$1:$ZZ$1, 0))</f>
        <v/>
      </c>
    </row>
    <row r="1526">
      <c r="A1526">
        <f>INDEX(resultados!$A$2:$ZZ$1797, 1520, MATCH($B$1, resultados!$A$1:$ZZ$1, 0))</f>
        <v/>
      </c>
      <c r="B1526">
        <f>INDEX(resultados!$A$2:$ZZ$1797, 1520, MATCH($B$2, resultados!$A$1:$ZZ$1, 0))</f>
        <v/>
      </c>
      <c r="C1526">
        <f>INDEX(resultados!$A$2:$ZZ$1797, 1520, MATCH($B$3, resultados!$A$1:$ZZ$1, 0))</f>
        <v/>
      </c>
    </row>
    <row r="1527">
      <c r="A1527">
        <f>INDEX(resultados!$A$2:$ZZ$1797, 1521, MATCH($B$1, resultados!$A$1:$ZZ$1, 0))</f>
        <v/>
      </c>
      <c r="B1527">
        <f>INDEX(resultados!$A$2:$ZZ$1797, 1521, MATCH($B$2, resultados!$A$1:$ZZ$1, 0))</f>
        <v/>
      </c>
      <c r="C1527">
        <f>INDEX(resultados!$A$2:$ZZ$1797, 1521, MATCH($B$3, resultados!$A$1:$ZZ$1, 0))</f>
        <v/>
      </c>
    </row>
    <row r="1528">
      <c r="A1528">
        <f>INDEX(resultados!$A$2:$ZZ$1797, 1522, MATCH($B$1, resultados!$A$1:$ZZ$1, 0))</f>
        <v/>
      </c>
      <c r="B1528">
        <f>INDEX(resultados!$A$2:$ZZ$1797, 1522, MATCH($B$2, resultados!$A$1:$ZZ$1, 0))</f>
        <v/>
      </c>
      <c r="C1528">
        <f>INDEX(resultados!$A$2:$ZZ$1797, 1522, MATCH($B$3, resultados!$A$1:$ZZ$1, 0))</f>
        <v/>
      </c>
    </row>
    <row r="1529">
      <c r="A1529">
        <f>INDEX(resultados!$A$2:$ZZ$1797, 1523, MATCH($B$1, resultados!$A$1:$ZZ$1, 0))</f>
        <v/>
      </c>
      <c r="B1529">
        <f>INDEX(resultados!$A$2:$ZZ$1797, 1523, MATCH($B$2, resultados!$A$1:$ZZ$1, 0))</f>
        <v/>
      </c>
      <c r="C1529">
        <f>INDEX(resultados!$A$2:$ZZ$1797, 1523, MATCH($B$3, resultados!$A$1:$ZZ$1, 0))</f>
        <v/>
      </c>
    </row>
    <row r="1530">
      <c r="A1530">
        <f>INDEX(resultados!$A$2:$ZZ$1797, 1524, MATCH($B$1, resultados!$A$1:$ZZ$1, 0))</f>
        <v/>
      </c>
      <c r="B1530">
        <f>INDEX(resultados!$A$2:$ZZ$1797, 1524, MATCH($B$2, resultados!$A$1:$ZZ$1, 0))</f>
        <v/>
      </c>
      <c r="C1530">
        <f>INDEX(resultados!$A$2:$ZZ$1797, 1524, MATCH($B$3, resultados!$A$1:$ZZ$1, 0))</f>
        <v/>
      </c>
    </row>
    <row r="1531">
      <c r="A1531">
        <f>INDEX(resultados!$A$2:$ZZ$1797, 1525, MATCH($B$1, resultados!$A$1:$ZZ$1, 0))</f>
        <v/>
      </c>
      <c r="B1531">
        <f>INDEX(resultados!$A$2:$ZZ$1797, 1525, MATCH($B$2, resultados!$A$1:$ZZ$1, 0))</f>
        <v/>
      </c>
      <c r="C1531">
        <f>INDEX(resultados!$A$2:$ZZ$1797, 1525, MATCH($B$3, resultados!$A$1:$ZZ$1, 0))</f>
        <v/>
      </c>
    </row>
    <row r="1532">
      <c r="A1532">
        <f>INDEX(resultados!$A$2:$ZZ$1797, 1526, MATCH($B$1, resultados!$A$1:$ZZ$1, 0))</f>
        <v/>
      </c>
      <c r="B1532">
        <f>INDEX(resultados!$A$2:$ZZ$1797, 1526, MATCH($B$2, resultados!$A$1:$ZZ$1, 0))</f>
        <v/>
      </c>
      <c r="C1532">
        <f>INDEX(resultados!$A$2:$ZZ$1797, 1526, MATCH($B$3, resultados!$A$1:$ZZ$1, 0))</f>
        <v/>
      </c>
    </row>
    <row r="1533">
      <c r="A1533">
        <f>INDEX(resultados!$A$2:$ZZ$1797, 1527, MATCH($B$1, resultados!$A$1:$ZZ$1, 0))</f>
        <v/>
      </c>
      <c r="B1533">
        <f>INDEX(resultados!$A$2:$ZZ$1797, 1527, MATCH($B$2, resultados!$A$1:$ZZ$1, 0))</f>
        <v/>
      </c>
      <c r="C1533">
        <f>INDEX(resultados!$A$2:$ZZ$1797, 1527, MATCH($B$3, resultados!$A$1:$ZZ$1, 0))</f>
        <v/>
      </c>
    </row>
    <row r="1534">
      <c r="A1534">
        <f>INDEX(resultados!$A$2:$ZZ$1797, 1528, MATCH($B$1, resultados!$A$1:$ZZ$1, 0))</f>
        <v/>
      </c>
      <c r="B1534">
        <f>INDEX(resultados!$A$2:$ZZ$1797, 1528, MATCH($B$2, resultados!$A$1:$ZZ$1, 0))</f>
        <v/>
      </c>
      <c r="C1534">
        <f>INDEX(resultados!$A$2:$ZZ$1797, 1528, MATCH($B$3, resultados!$A$1:$ZZ$1, 0))</f>
        <v/>
      </c>
    </row>
    <row r="1535">
      <c r="A1535">
        <f>INDEX(resultados!$A$2:$ZZ$1797, 1529, MATCH($B$1, resultados!$A$1:$ZZ$1, 0))</f>
        <v/>
      </c>
      <c r="B1535">
        <f>INDEX(resultados!$A$2:$ZZ$1797, 1529, MATCH($B$2, resultados!$A$1:$ZZ$1, 0))</f>
        <v/>
      </c>
      <c r="C1535">
        <f>INDEX(resultados!$A$2:$ZZ$1797, 1529, MATCH($B$3, resultados!$A$1:$ZZ$1, 0))</f>
        <v/>
      </c>
    </row>
    <row r="1536">
      <c r="A1536">
        <f>INDEX(resultados!$A$2:$ZZ$1797, 1530, MATCH($B$1, resultados!$A$1:$ZZ$1, 0))</f>
        <v/>
      </c>
      <c r="B1536">
        <f>INDEX(resultados!$A$2:$ZZ$1797, 1530, MATCH($B$2, resultados!$A$1:$ZZ$1, 0))</f>
        <v/>
      </c>
      <c r="C1536">
        <f>INDEX(resultados!$A$2:$ZZ$1797, 1530, MATCH($B$3, resultados!$A$1:$ZZ$1, 0))</f>
        <v/>
      </c>
    </row>
    <row r="1537">
      <c r="A1537">
        <f>INDEX(resultados!$A$2:$ZZ$1797, 1531, MATCH($B$1, resultados!$A$1:$ZZ$1, 0))</f>
        <v/>
      </c>
      <c r="B1537">
        <f>INDEX(resultados!$A$2:$ZZ$1797, 1531, MATCH($B$2, resultados!$A$1:$ZZ$1, 0))</f>
        <v/>
      </c>
      <c r="C1537">
        <f>INDEX(resultados!$A$2:$ZZ$1797, 1531, MATCH($B$3, resultados!$A$1:$ZZ$1, 0))</f>
        <v/>
      </c>
    </row>
    <row r="1538">
      <c r="A1538">
        <f>INDEX(resultados!$A$2:$ZZ$1797, 1532, MATCH($B$1, resultados!$A$1:$ZZ$1, 0))</f>
        <v/>
      </c>
      <c r="B1538">
        <f>INDEX(resultados!$A$2:$ZZ$1797, 1532, MATCH($B$2, resultados!$A$1:$ZZ$1, 0))</f>
        <v/>
      </c>
      <c r="C1538">
        <f>INDEX(resultados!$A$2:$ZZ$1797, 1532, MATCH($B$3, resultados!$A$1:$ZZ$1, 0))</f>
        <v/>
      </c>
    </row>
    <row r="1539">
      <c r="A1539">
        <f>INDEX(resultados!$A$2:$ZZ$1797, 1533, MATCH($B$1, resultados!$A$1:$ZZ$1, 0))</f>
        <v/>
      </c>
      <c r="B1539">
        <f>INDEX(resultados!$A$2:$ZZ$1797, 1533, MATCH($B$2, resultados!$A$1:$ZZ$1, 0))</f>
        <v/>
      </c>
      <c r="C1539">
        <f>INDEX(resultados!$A$2:$ZZ$1797, 1533, MATCH($B$3, resultados!$A$1:$ZZ$1, 0))</f>
        <v/>
      </c>
    </row>
    <row r="1540">
      <c r="A1540">
        <f>INDEX(resultados!$A$2:$ZZ$1797, 1534, MATCH($B$1, resultados!$A$1:$ZZ$1, 0))</f>
        <v/>
      </c>
      <c r="B1540">
        <f>INDEX(resultados!$A$2:$ZZ$1797, 1534, MATCH($B$2, resultados!$A$1:$ZZ$1, 0))</f>
        <v/>
      </c>
      <c r="C1540">
        <f>INDEX(resultados!$A$2:$ZZ$1797, 1534, MATCH($B$3, resultados!$A$1:$ZZ$1, 0))</f>
        <v/>
      </c>
    </row>
    <row r="1541">
      <c r="A1541">
        <f>INDEX(resultados!$A$2:$ZZ$1797, 1535, MATCH($B$1, resultados!$A$1:$ZZ$1, 0))</f>
        <v/>
      </c>
      <c r="B1541">
        <f>INDEX(resultados!$A$2:$ZZ$1797, 1535, MATCH($B$2, resultados!$A$1:$ZZ$1, 0))</f>
        <v/>
      </c>
      <c r="C1541">
        <f>INDEX(resultados!$A$2:$ZZ$1797, 1535, MATCH($B$3, resultados!$A$1:$ZZ$1, 0))</f>
        <v/>
      </c>
    </row>
    <row r="1542">
      <c r="A1542">
        <f>INDEX(resultados!$A$2:$ZZ$1797, 1536, MATCH($B$1, resultados!$A$1:$ZZ$1, 0))</f>
        <v/>
      </c>
      <c r="B1542">
        <f>INDEX(resultados!$A$2:$ZZ$1797, 1536, MATCH($B$2, resultados!$A$1:$ZZ$1, 0))</f>
        <v/>
      </c>
      <c r="C1542">
        <f>INDEX(resultados!$A$2:$ZZ$1797, 1536, MATCH($B$3, resultados!$A$1:$ZZ$1, 0))</f>
        <v/>
      </c>
    </row>
    <row r="1543">
      <c r="A1543">
        <f>INDEX(resultados!$A$2:$ZZ$1797, 1537, MATCH($B$1, resultados!$A$1:$ZZ$1, 0))</f>
        <v/>
      </c>
      <c r="B1543">
        <f>INDEX(resultados!$A$2:$ZZ$1797, 1537, MATCH($B$2, resultados!$A$1:$ZZ$1, 0))</f>
        <v/>
      </c>
      <c r="C1543">
        <f>INDEX(resultados!$A$2:$ZZ$1797, 1537, MATCH($B$3, resultados!$A$1:$ZZ$1, 0))</f>
        <v/>
      </c>
    </row>
    <row r="1544">
      <c r="A1544">
        <f>INDEX(resultados!$A$2:$ZZ$1797, 1538, MATCH($B$1, resultados!$A$1:$ZZ$1, 0))</f>
        <v/>
      </c>
      <c r="B1544">
        <f>INDEX(resultados!$A$2:$ZZ$1797, 1538, MATCH($B$2, resultados!$A$1:$ZZ$1, 0))</f>
        <v/>
      </c>
      <c r="C1544">
        <f>INDEX(resultados!$A$2:$ZZ$1797, 1538, MATCH($B$3, resultados!$A$1:$ZZ$1, 0))</f>
        <v/>
      </c>
    </row>
    <row r="1545">
      <c r="A1545">
        <f>INDEX(resultados!$A$2:$ZZ$1797, 1539, MATCH($B$1, resultados!$A$1:$ZZ$1, 0))</f>
        <v/>
      </c>
      <c r="B1545">
        <f>INDEX(resultados!$A$2:$ZZ$1797, 1539, MATCH($B$2, resultados!$A$1:$ZZ$1, 0))</f>
        <v/>
      </c>
      <c r="C1545">
        <f>INDEX(resultados!$A$2:$ZZ$1797, 1539, MATCH($B$3, resultados!$A$1:$ZZ$1, 0))</f>
        <v/>
      </c>
    </row>
    <row r="1546">
      <c r="A1546">
        <f>INDEX(resultados!$A$2:$ZZ$1797, 1540, MATCH($B$1, resultados!$A$1:$ZZ$1, 0))</f>
        <v/>
      </c>
      <c r="B1546">
        <f>INDEX(resultados!$A$2:$ZZ$1797, 1540, MATCH($B$2, resultados!$A$1:$ZZ$1, 0))</f>
        <v/>
      </c>
      <c r="C1546">
        <f>INDEX(resultados!$A$2:$ZZ$1797, 1540, MATCH($B$3, resultados!$A$1:$ZZ$1, 0))</f>
        <v/>
      </c>
    </row>
    <row r="1547">
      <c r="A1547">
        <f>INDEX(resultados!$A$2:$ZZ$1797, 1541, MATCH($B$1, resultados!$A$1:$ZZ$1, 0))</f>
        <v/>
      </c>
      <c r="B1547">
        <f>INDEX(resultados!$A$2:$ZZ$1797, 1541, MATCH($B$2, resultados!$A$1:$ZZ$1, 0))</f>
        <v/>
      </c>
      <c r="C1547">
        <f>INDEX(resultados!$A$2:$ZZ$1797, 1541, MATCH($B$3, resultados!$A$1:$ZZ$1, 0))</f>
        <v/>
      </c>
    </row>
    <row r="1548">
      <c r="A1548">
        <f>INDEX(resultados!$A$2:$ZZ$1797, 1542, MATCH($B$1, resultados!$A$1:$ZZ$1, 0))</f>
        <v/>
      </c>
      <c r="B1548">
        <f>INDEX(resultados!$A$2:$ZZ$1797, 1542, MATCH($B$2, resultados!$A$1:$ZZ$1, 0))</f>
        <v/>
      </c>
      <c r="C1548">
        <f>INDEX(resultados!$A$2:$ZZ$1797, 1542, MATCH($B$3, resultados!$A$1:$ZZ$1, 0))</f>
        <v/>
      </c>
    </row>
    <row r="1549">
      <c r="A1549">
        <f>INDEX(resultados!$A$2:$ZZ$1797, 1543, MATCH($B$1, resultados!$A$1:$ZZ$1, 0))</f>
        <v/>
      </c>
      <c r="B1549">
        <f>INDEX(resultados!$A$2:$ZZ$1797, 1543, MATCH($B$2, resultados!$A$1:$ZZ$1, 0))</f>
        <v/>
      </c>
      <c r="C1549">
        <f>INDEX(resultados!$A$2:$ZZ$1797, 1543, MATCH($B$3, resultados!$A$1:$ZZ$1, 0))</f>
        <v/>
      </c>
    </row>
    <row r="1550">
      <c r="A1550">
        <f>INDEX(resultados!$A$2:$ZZ$1797, 1544, MATCH($B$1, resultados!$A$1:$ZZ$1, 0))</f>
        <v/>
      </c>
      <c r="B1550">
        <f>INDEX(resultados!$A$2:$ZZ$1797, 1544, MATCH($B$2, resultados!$A$1:$ZZ$1, 0))</f>
        <v/>
      </c>
      <c r="C1550">
        <f>INDEX(resultados!$A$2:$ZZ$1797, 1544, MATCH($B$3, resultados!$A$1:$ZZ$1, 0))</f>
        <v/>
      </c>
    </row>
    <row r="1551">
      <c r="A1551">
        <f>INDEX(resultados!$A$2:$ZZ$1797, 1545, MATCH($B$1, resultados!$A$1:$ZZ$1, 0))</f>
        <v/>
      </c>
      <c r="B1551">
        <f>INDEX(resultados!$A$2:$ZZ$1797, 1545, MATCH($B$2, resultados!$A$1:$ZZ$1, 0))</f>
        <v/>
      </c>
      <c r="C1551">
        <f>INDEX(resultados!$A$2:$ZZ$1797, 1545, MATCH($B$3, resultados!$A$1:$ZZ$1, 0))</f>
        <v/>
      </c>
    </row>
    <row r="1552">
      <c r="A1552">
        <f>INDEX(resultados!$A$2:$ZZ$1797, 1546, MATCH($B$1, resultados!$A$1:$ZZ$1, 0))</f>
        <v/>
      </c>
      <c r="B1552">
        <f>INDEX(resultados!$A$2:$ZZ$1797, 1546, MATCH($B$2, resultados!$A$1:$ZZ$1, 0))</f>
        <v/>
      </c>
      <c r="C1552">
        <f>INDEX(resultados!$A$2:$ZZ$1797, 1546, MATCH($B$3, resultados!$A$1:$ZZ$1, 0))</f>
        <v/>
      </c>
    </row>
    <row r="1553">
      <c r="A1553">
        <f>INDEX(resultados!$A$2:$ZZ$1797, 1547, MATCH($B$1, resultados!$A$1:$ZZ$1, 0))</f>
        <v/>
      </c>
      <c r="B1553">
        <f>INDEX(resultados!$A$2:$ZZ$1797, 1547, MATCH($B$2, resultados!$A$1:$ZZ$1, 0))</f>
        <v/>
      </c>
      <c r="C1553">
        <f>INDEX(resultados!$A$2:$ZZ$1797, 1547, MATCH($B$3, resultados!$A$1:$ZZ$1, 0))</f>
        <v/>
      </c>
    </row>
    <row r="1554">
      <c r="A1554">
        <f>INDEX(resultados!$A$2:$ZZ$1797, 1548, MATCH($B$1, resultados!$A$1:$ZZ$1, 0))</f>
        <v/>
      </c>
      <c r="B1554">
        <f>INDEX(resultados!$A$2:$ZZ$1797, 1548, MATCH($B$2, resultados!$A$1:$ZZ$1, 0))</f>
        <v/>
      </c>
      <c r="C1554">
        <f>INDEX(resultados!$A$2:$ZZ$1797, 1548, MATCH($B$3, resultados!$A$1:$ZZ$1, 0))</f>
        <v/>
      </c>
    </row>
    <row r="1555">
      <c r="A1555">
        <f>INDEX(resultados!$A$2:$ZZ$1797, 1549, MATCH($B$1, resultados!$A$1:$ZZ$1, 0))</f>
        <v/>
      </c>
      <c r="B1555">
        <f>INDEX(resultados!$A$2:$ZZ$1797, 1549, MATCH($B$2, resultados!$A$1:$ZZ$1, 0))</f>
        <v/>
      </c>
      <c r="C1555">
        <f>INDEX(resultados!$A$2:$ZZ$1797, 1549, MATCH($B$3, resultados!$A$1:$ZZ$1, 0))</f>
        <v/>
      </c>
    </row>
    <row r="1556">
      <c r="A1556">
        <f>INDEX(resultados!$A$2:$ZZ$1797, 1550, MATCH($B$1, resultados!$A$1:$ZZ$1, 0))</f>
        <v/>
      </c>
      <c r="B1556">
        <f>INDEX(resultados!$A$2:$ZZ$1797, 1550, MATCH($B$2, resultados!$A$1:$ZZ$1, 0))</f>
        <v/>
      </c>
      <c r="C1556">
        <f>INDEX(resultados!$A$2:$ZZ$1797, 1550, MATCH($B$3, resultados!$A$1:$ZZ$1, 0))</f>
        <v/>
      </c>
    </row>
    <row r="1557">
      <c r="A1557">
        <f>INDEX(resultados!$A$2:$ZZ$1797, 1551, MATCH($B$1, resultados!$A$1:$ZZ$1, 0))</f>
        <v/>
      </c>
      <c r="B1557">
        <f>INDEX(resultados!$A$2:$ZZ$1797, 1551, MATCH($B$2, resultados!$A$1:$ZZ$1, 0))</f>
        <v/>
      </c>
      <c r="C1557">
        <f>INDEX(resultados!$A$2:$ZZ$1797, 1551, MATCH($B$3, resultados!$A$1:$ZZ$1, 0))</f>
        <v/>
      </c>
    </row>
    <row r="1558">
      <c r="A1558">
        <f>INDEX(resultados!$A$2:$ZZ$1797, 1552, MATCH($B$1, resultados!$A$1:$ZZ$1, 0))</f>
        <v/>
      </c>
      <c r="B1558">
        <f>INDEX(resultados!$A$2:$ZZ$1797, 1552, MATCH($B$2, resultados!$A$1:$ZZ$1, 0))</f>
        <v/>
      </c>
      <c r="C1558">
        <f>INDEX(resultados!$A$2:$ZZ$1797, 1552, MATCH($B$3, resultados!$A$1:$ZZ$1, 0))</f>
        <v/>
      </c>
    </row>
    <row r="1559">
      <c r="A1559">
        <f>INDEX(resultados!$A$2:$ZZ$1797, 1553, MATCH($B$1, resultados!$A$1:$ZZ$1, 0))</f>
        <v/>
      </c>
      <c r="B1559">
        <f>INDEX(resultados!$A$2:$ZZ$1797, 1553, MATCH($B$2, resultados!$A$1:$ZZ$1, 0))</f>
        <v/>
      </c>
      <c r="C1559">
        <f>INDEX(resultados!$A$2:$ZZ$1797, 1553, MATCH($B$3, resultados!$A$1:$ZZ$1, 0))</f>
        <v/>
      </c>
    </row>
    <row r="1560">
      <c r="A1560">
        <f>INDEX(resultados!$A$2:$ZZ$1797, 1554, MATCH($B$1, resultados!$A$1:$ZZ$1, 0))</f>
        <v/>
      </c>
      <c r="B1560">
        <f>INDEX(resultados!$A$2:$ZZ$1797, 1554, MATCH($B$2, resultados!$A$1:$ZZ$1, 0))</f>
        <v/>
      </c>
      <c r="C1560">
        <f>INDEX(resultados!$A$2:$ZZ$1797, 1554, MATCH($B$3, resultados!$A$1:$ZZ$1, 0))</f>
        <v/>
      </c>
    </row>
    <row r="1561">
      <c r="A1561">
        <f>INDEX(resultados!$A$2:$ZZ$1797, 1555, MATCH($B$1, resultados!$A$1:$ZZ$1, 0))</f>
        <v/>
      </c>
      <c r="B1561">
        <f>INDEX(resultados!$A$2:$ZZ$1797, 1555, MATCH($B$2, resultados!$A$1:$ZZ$1, 0))</f>
        <v/>
      </c>
      <c r="C1561">
        <f>INDEX(resultados!$A$2:$ZZ$1797, 1555, MATCH($B$3, resultados!$A$1:$ZZ$1, 0))</f>
        <v/>
      </c>
    </row>
    <row r="1562">
      <c r="A1562">
        <f>INDEX(resultados!$A$2:$ZZ$1797, 1556, MATCH($B$1, resultados!$A$1:$ZZ$1, 0))</f>
        <v/>
      </c>
      <c r="B1562">
        <f>INDEX(resultados!$A$2:$ZZ$1797, 1556, MATCH($B$2, resultados!$A$1:$ZZ$1, 0))</f>
        <v/>
      </c>
      <c r="C1562">
        <f>INDEX(resultados!$A$2:$ZZ$1797, 1556, MATCH($B$3, resultados!$A$1:$ZZ$1, 0))</f>
        <v/>
      </c>
    </row>
    <row r="1563">
      <c r="A1563">
        <f>INDEX(resultados!$A$2:$ZZ$1797, 1557, MATCH($B$1, resultados!$A$1:$ZZ$1, 0))</f>
        <v/>
      </c>
      <c r="B1563">
        <f>INDEX(resultados!$A$2:$ZZ$1797, 1557, MATCH($B$2, resultados!$A$1:$ZZ$1, 0))</f>
        <v/>
      </c>
      <c r="C1563">
        <f>INDEX(resultados!$A$2:$ZZ$1797, 1557, MATCH($B$3, resultados!$A$1:$ZZ$1, 0))</f>
        <v/>
      </c>
    </row>
    <row r="1564">
      <c r="A1564">
        <f>INDEX(resultados!$A$2:$ZZ$1797, 1558, MATCH($B$1, resultados!$A$1:$ZZ$1, 0))</f>
        <v/>
      </c>
      <c r="B1564">
        <f>INDEX(resultados!$A$2:$ZZ$1797, 1558, MATCH($B$2, resultados!$A$1:$ZZ$1, 0))</f>
        <v/>
      </c>
      <c r="C1564">
        <f>INDEX(resultados!$A$2:$ZZ$1797, 1558, MATCH($B$3, resultados!$A$1:$ZZ$1, 0))</f>
        <v/>
      </c>
    </row>
    <row r="1565">
      <c r="A1565">
        <f>INDEX(resultados!$A$2:$ZZ$1797, 1559, MATCH($B$1, resultados!$A$1:$ZZ$1, 0))</f>
        <v/>
      </c>
      <c r="B1565">
        <f>INDEX(resultados!$A$2:$ZZ$1797, 1559, MATCH($B$2, resultados!$A$1:$ZZ$1, 0))</f>
        <v/>
      </c>
      <c r="C1565">
        <f>INDEX(resultados!$A$2:$ZZ$1797, 1559, MATCH($B$3, resultados!$A$1:$ZZ$1, 0))</f>
        <v/>
      </c>
    </row>
    <row r="1566">
      <c r="A1566">
        <f>INDEX(resultados!$A$2:$ZZ$1797, 1560, MATCH($B$1, resultados!$A$1:$ZZ$1, 0))</f>
        <v/>
      </c>
      <c r="B1566">
        <f>INDEX(resultados!$A$2:$ZZ$1797, 1560, MATCH($B$2, resultados!$A$1:$ZZ$1, 0))</f>
        <v/>
      </c>
      <c r="C1566">
        <f>INDEX(resultados!$A$2:$ZZ$1797, 1560, MATCH($B$3, resultados!$A$1:$ZZ$1, 0))</f>
        <v/>
      </c>
    </row>
    <row r="1567">
      <c r="A1567">
        <f>INDEX(resultados!$A$2:$ZZ$1797, 1561, MATCH($B$1, resultados!$A$1:$ZZ$1, 0))</f>
        <v/>
      </c>
      <c r="B1567">
        <f>INDEX(resultados!$A$2:$ZZ$1797, 1561, MATCH($B$2, resultados!$A$1:$ZZ$1, 0))</f>
        <v/>
      </c>
      <c r="C1567">
        <f>INDEX(resultados!$A$2:$ZZ$1797, 1561, MATCH($B$3, resultados!$A$1:$ZZ$1, 0))</f>
        <v/>
      </c>
    </row>
    <row r="1568">
      <c r="A1568">
        <f>INDEX(resultados!$A$2:$ZZ$1797, 1562, MATCH($B$1, resultados!$A$1:$ZZ$1, 0))</f>
        <v/>
      </c>
      <c r="B1568">
        <f>INDEX(resultados!$A$2:$ZZ$1797, 1562, MATCH($B$2, resultados!$A$1:$ZZ$1, 0))</f>
        <v/>
      </c>
      <c r="C1568">
        <f>INDEX(resultados!$A$2:$ZZ$1797, 1562, MATCH($B$3, resultados!$A$1:$ZZ$1, 0))</f>
        <v/>
      </c>
    </row>
    <row r="1569">
      <c r="A1569">
        <f>INDEX(resultados!$A$2:$ZZ$1797, 1563, MATCH($B$1, resultados!$A$1:$ZZ$1, 0))</f>
        <v/>
      </c>
      <c r="B1569">
        <f>INDEX(resultados!$A$2:$ZZ$1797, 1563, MATCH($B$2, resultados!$A$1:$ZZ$1, 0))</f>
        <v/>
      </c>
      <c r="C1569">
        <f>INDEX(resultados!$A$2:$ZZ$1797, 1563, MATCH($B$3, resultados!$A$1:$ZZ$1, 0))</f>
        <v/>
      </c>
    </row>
    <row r="1570">
      <c r="A1570">
        <f>INDEX(resultados!$A$2:$ZZ$1797, 1564, MATCH($B$1, resultados!$A$1:$ZZ$1, 0))</f>
        <v/>
      </c>
      <c r="B1570">
        <f>INDEX(resultados!$A$2:$ZZ$1797, 1564, MATCH($B$2, resultados!$A$1:$ZZ$1, 0))</f>
        <v/>
      </c>
      <c r="C1570">
        <f>INDEX(resultados!$A$2:$ZZ$1797, 1564, MATCH($B$3, resultados!$A$1:$ZZ$1, 0))</f>
        <v/>
      </c>
    </row>
    <row r="1571">
      <c r="A1571">
        <f>INDEX(resultados!$A$2:$ZZ$1797, 1565, MATCH($B$1, resultados!$A$1:$ZZ$1, 0))</f>
        <v/>
      </c>
      <c r="B1571">
        <f>INDEX(resultados!$A$2:$ZZ$1797, 1565, MATCH($B$2, resultados!$A$1:$ZZ$1, 0))</f>
        <v/>
      </c>
      <c r="C1571">
        <f>INDEX(resultados!$A$2:$ZZ$1797, 1565, MATCH($B$3, resultados!$A$1:$ZZ$1, 0))</f>
        <v/>
      </c>
    </row>
    <row r="1572">
      <c r="A1572">
        <f>INDEX(resultados!$A$2:$ZZ$1797, 1566, MATCH($B$1, resultados!$A$1:$ZZ$1, 0))</f>
        <v/>
      </c>
      <c r="B1572">
        <f>INDEX(resultados!$A$2:$ZZ$1797, 1566, MATCH($B$2, resultados!$A$1:$ZZ$1, 0))</f>
        <v/>
      </c>
      <c r="C1572">
        <f>INDEX(resultados!$A$2:$ZZ$1797, 1566, MATCH($B$3, resultados!$A$1:$ZZ$1, 0))</f>
        <v/>
      </c>
    </row>
    <row r="1573">
      <c r="A1573">
        <f>INDEX(resultados!$A$2:$ZZ$1797, 1567, MATCH($B$1, resultados!$A$1:$ZZ$1, 0))</f>
        <v/>
      </c>
      <c r="B1573">
        <f>INDEX(resultados!$A$2:$ZZ$1797, 1567, MATCH($B$2, resultados!$A$1:$ZZ$1, 0))</f>
        <v/>
      </c>
      <c r="C1573">
        <f>INDEX(resultados!$A$2:$ZZ$1797, 1567, MATCH($B$3, resultados!$A$1:$ZZ$1, 0))</f>
        <v/>
      </c>
    </row>
    <row r="1574">
      <c r="A1574">
        <f>INDEX(resultados!$A$2:$ZZ$1797, 1568, MATCH($B$1, resultados!$A$1:$ZZ$1, 0))</f>
        <v/>
      </c>
      <c r="B1574">
        <f>INDEX(resultados!$A$2:$ZZ$1797, 1568, MATCH($B$2, resultados!$A$1:$ZZ$1, 0))</f>
        <v/>
      </c>
      <c r="C1574">
        <f>INDEX(resultados!$A$2:$ZZ$1797, 1568, MATCH($B$3, resultados!$A$1:$ZZ$1, 0))</f>
        <v/>
      </c>
    </row>
    <row r="1575">
      <c r="A1575">
        <f>INDEX(resultados!$A$2:$ZZ$1797, 1569, MATCH($B$1, resultados!$A$1:$ZZ$1, 0))</f>
        <v/>
      </c>
      <c r="B1575">
        <f>INDEX(resultados!$A$2:$ZZ$1797, 1569, MATCH($B$2, resultados!$A$1:$ZZ$1, 0))</f>
        <v/>
      </c>
      <c r="C1575">
        <f>INDEX(resultados!$A$2:$ZZ$1797, 1569, MATCH($B$3, resultados!$A$1:$ZZ$1, 0))</f>
        <v/>
      </c>
    </row>
    <row r="1576">
      <c r="A1576">
        <f>INDEX(resultados!$A$2:$ZZ$1797, 1570, MATCH($B$1, resultados!$A$1:$ZZ$1, 0))</f>
        <v/>
      </c>
      <c r="B1576">
        <f>INDEX(resultados!$A$2:$ZZ$1797, 1570, MATCH($B$2, resultados!$A$1:$ZZ$1, 0))</f>
        <v/>
      </c>
      <c r="C1576">
        <f>INDEX(resultados!$A$2:$ZZ$1797, 1570, MATCH($B$3, resultados!$A$1:$ZZ$1, 0))</f>
        <v/>
      </c>
    </row>
    <row r="1577">
      <c r="A1577">
        <f>INDEX(resultados!$A$2:$ZZ$1797, 1571, MATCH($B$1, resultados!$A$1:$ZZ$1, 0))</f>
        <v/>
      </c>
      <c r="B1577">
        <f>INDEX(resultados!$A$2:$ZZ$1797, 1571, MATCH($B$2, resultados!$A$1:$ZZ$1, 0))</f>
        <v/>
      </c>
      <c r="C1577">
        <f>INDEX(resultados!$A$2:$ZZ$1797, 1571, MATCH($B$3, resultados!$A$1:$ZZ$1, 0))</f>
        <v/>
      </c>
    </row>
    <row r="1578">
      <c r="A1578">
        <f>INDEX(resultados!$A$2:$ZZ$1797, 1572, MATCH($B$1, resultados!$A$1:$ZZ$1, 0))</f>
        <v/>
      </c>
      <c r="B1578">
        <f>INDEX(resultados!$A$2:$ZZ$1797, 1572, MATCH($B$2, resultados!$A$1:$ZZ$1, 0))</f>
        <v/>
      </c>
      <c r="C1578">
        <f>INDEX(resultados!$A$2:$ZZ$1797, 1572, MATCH($B$3, resultados!$A$1:$ZZ$1, 0))</f>
        <v/>
      </c>
    </row>
    <row r="1579">
      <c r="A1579">
        <f>INDEX(resultados!$A$2:$ZZ$1797, 1573, MATCH($B$1, resultados!$A$1:$ZZ$1, 0))</f>
        <v/>
      </c>
      <c r="B1579">
        <f>INDEX(resultados!$A$2:$ZZ$1797, 1573, MATCH($B$2, resultados!$A$1:$ZZ$1, 0))</f>
        <v/>
      </c>
      <c r="C1579">
        <f>INDEX(resultados!$A$2:$ZZ$1797, 1573, MATCH($B$3, resultados!$A$1:$ZZ$1, 0))</f>
        <v/>
      </c>
    </row>
    <row r="1580">
      <c r="A1580">
        <f>INDEX(resultados!$A$2:$ZZ$1797, 1574, MATCH($B$1, resultados!$A$1:$ZZ$1, 0))</f>
        <v/>
      </c>
      <c r="B1580">
        <f>INDEX(resultados!$A$2:$ZZ$1797, 1574, MATCH($B$2, resultados!$A$1:$ZZ$1, 0))</f>
        <v/>
      </c>
      <c r="C1580">
        <f>INDEX(resultados!$A$2:$ZZ$1797, 1574, MATCH($B$3, resultados!$A$1:$ZZ$1, 0))</f>
        <v/>
      </c>
    </row>
    <row r="1581">
      <c r="A1581">
        <f>INDEX(resultados!$A$2:$ZZ$1797, 1575, MATCH($B$1, resultados!$A$1:$ZZ$1, 0))</f>
        <v/>
      </c>
      <c r="B1581">
        <f>INDEX(resultados!$A$2:$ZZ$1797, 1575, MATCH($B$2, resultados!$A$1:$ZZ$1, 0))</f>
        <v/>
      </c>
      <c r="C1581">
        <f>INDEX(resultados!$A$2:$ZZ$1797, 1575, MATCH($B$3, resultados!$A$1:$ZZ$1, 0))</f>
        <v/>
      </c>
    </row>
    <row r="1582">
      <c r="A1582">
        <f>INDEX(resultados!$A$2:$ZZ$1797, 1576, MATCH($B$1, resultados!$A$1:$ZZ$1, 0))</f>
        <v/>
      </c>
      <c r="B1582">
        <f>INDEX(resultados!$A$2:$ZZ$1797, 1576, MATCH($B$2, resultados!$A$1:$ZZ$1, 0))</f>
        <v/>
      </c>
      <c r="C1582">
        <f>INDEX(resultados!$A$2:$ZZ$1797, 1576, MATCH($B$3, resultados!$A$1:$ZZ$1, 0))</f>
        <v/>
      </c>
    </row>
    <row r="1583">
      <c r="A1583">
        <f>INDEX(resultados!$A$2:$ZZ$1797, 1577, MATCH($B$1, resultados!$A$1:$ZZ$1, 0))</f>
        <v/>
      </c>
      <c r="B1583">
        <f>INDEX(resultados!$A$2:$ZZ$1797, 1577, MATCH($B$2, resultados!$A$1:$ZZ$1, 0))</f>
        <v/>
      </c>
      <c r="C1583">
        <f>INDEX(resultados!$A$2:$ZZ$1797, 1577, MATCH($B$3, resultados!$A$1:$ZZ$1, 0))</f>
        <v/>
      </c>
    </row>
    <row r="1584">
      <c r="A1584">
        <f>INDEX(resultados!$A$2:$ZZ$1797, 1578, MATCH($B$1, resultados!$A$1:$ZZ$1, 0))</f>
        <v/>
      </c>
      <c r="B1584">
        <f>INDEX(resultados!$A$2:$ZZ$1797, 1578, MATCH($B$2, resultados!$A$1:$ZZ$1, 0))</f>
        <v/>
      </c>
      <c r="C1584">
        <f>INDEX(resultados!$A$2:$ZZ$1797, 1578, MATCH($B$3, resultados!$A$1:$ZZ$1, 0))</f>
        <v/>
      </c>
    </row>
    <row r="1585">
      <c r="A1585">
        <f>INDEX(resultados!$A$2:$ZZ$1797, 1579, MATCH($B$1, resultados!$A$1:$ZZ$1, 0))</f>
        <v/>
      </c>
      <c r="B1585">
        <f>INDEX(resultados!$A$2:$ZZ$1797, 1579, MATCH($B$2, resultados!$A$1:$ZZ$1, 0))</f>
        <v/>
      </c>
      <c r="C1585">
        <f>INDEX(resultados!$A$2:$ZZ$1797, 1579, MATCH($B$3, resultados!$A$1:$ZZ$1, 0))</f>
        <v/>
      </c>
    </row>
    <row r="1586">
      <c r="A1586">
        <f>INDEX(resultados!$A$2:$ZZ$1797, 1580, MATCH($B$1, resultados!$A$1:$ZZ$1, 0))</f>
        <v/>
      </c>
      <c r="B1586">
        <f>INDEX(resultados!$A$2:$ZZ$1797, 1580, MATCH($B$2, resultados!$A$1:$ZZ$1, 0))</f>
        <v/>
      </c>
      <c r="C1586">
        <f>INDEX(resultados!$A$2:$ZZ$1797, 1580, MATCH($B$3, resultados!$A$1:$ZZ$1, 0))</f>
        <v/>
      </c>
    </row>
    <row r="1587">
      <c r="A1587">
        <f>INDEX(resultados!$A$2:$ZZ$1797, 1581, MATCH($B$1, resultados!$A$1:$ZZ$1, 0))</f>
        <v/>
      </c>
      <c r="B1587">
        <f>INDEX(resultados!$A$2:$ZZ$1797, 1581, MATCH($B$2, resultados!$A$1:$ZZ$1, 0))</f>
        <v/>
      </c>
      <c r="C1587">
        <f>INDEX(resultados!$A$2:$ZZ$1797, 1581, MATCH($B$3, resultados!$A$1:$ZZ$1, 0))</f>
        <v/>
      </c>
    </row>
    <row r="1588">
      <c r="A1588">
        <f>INDEX(resultados!$A$2:$ZZ$1797, 1582, MATCH($B$1, resultados!$A$1:$ZZ$1, 0))</f>
        <v/>
      </c>
      <c r="B1588">
        <f>INDEX(resultados!$A$2:$ZZ$1797, 1582, MATCH($B$2, resultados!$A$1:$ZZ$1, 0))</f>
        <v/>
      </c>
      <c r="C1588">
        <f>INDEX(resultados!$A$2:$ZZ$1797, 1582, MATCH($B$3, resultados!$A$1:$ZZ$1, 0))</f>
        <v/>
      </c>
    </row>
    <row r="1589">
      <c r="A1589">
        <f>INDEX(resultados!$A$2:$ZZ$1797, 1583, MATCH($B$1, resultados!$A$1:$ZZ$1, 0))</f>
        <v/>
      </c>
      <c r="B1589">
        <f>INDEX(resultados!$A$2:$ZZ$1797, 1583, MATCH($B$2, resultados!$A$1:$ZZ$1, 0))</f>
        <v/>
      </c>
      <c r="C1589">
        <f>INDEX(resultados!$A$2:$ZZ$1797, 1583, MATCH($B$3, resultados!$A$1:$ZZ$1, 0))</f>
        <v/>
      </c>
    </row>
    <row r="1590">
      <c r="A1590">
        <f>INDEX(resultados!$A$2:$ZZ$1797, 1584, MATCH($B$1, resultados!$A$1:$ZZ$1, 0))</f>
        <v/>
      </c>
      <c r="B1590">
        <f>INDEX(resultados!$A$2:$ZZ$1797, 1584, MATCH($B$2, resultados!$A$1:$ZZ$1, 0))</f>
        <v/>
      </c>
      <c r="C1590">
        <f>INDEX(resultados!$A$2:$ZZ$1797, 1584, MATCH($B$3, resultados!$A$1:$ZZ$1, 0))</f>
        <v/>
      </c>
    </row>
    <row r="1591">
      <c r="A1591">
        <f>INDEX(resultados!$A$2:$ZZ$1797, 1585, MATCH($B$1, resultados!$A$1:$ZZ$1, 0))</f>
        <v/>
      </c>
      <c r="B1591">
        <f>INDEX(resultados!$A$2:$ZZ$1797, 1585, MATCH($B$2, resultados!$A$1:$ZZ$1, 0))</f>
        <v/>
      </c>
      <c r="C1591">
        <f>INDEX(resultados!$A$2:$ZZ$1797, 1585, MATCH($B$3, resultados!$A$1:$ZZ$1, 0))</f>
        <v/>
      </c>
    </row>
    <row r="1592">
      <c r="A1592">
        <f>INDEX(resultados!$A$2:$ZZ$1797, 1586, MATCH($B$1, resultados!$A$1:$ZZ$1, 0))</f>
        <v/>
      </c>
      <c r="B1592">
        <f>INDEX(resultados!$A$2:$ZZ$1797, 1586, MATCH($B$2, resultados!$A$1:$ZZ$1, 0))</f>
        <v/>
      </c>
      <c r="C1592">
        <f>INDEX(resultados!$A$2:$ZZ$1797, 1586, MATCH($B$3, resultados!$A$1:$ZZ$1, 0))</f>
        <v/>
      </c>
    </row>
    <row r="1593">
      <c r="A1593">
        <f>INDEX(resultados!$A$2:$ZZ$1797, 1587, MATCH($B$1, resultados!$A$1:$ZZ$1, 0))</f>
        <v/>
      </c>
      <c r="B1593">
        <f>INDEX(resultados!$A$2:$ZZ$1797, 1587, MATCH($B$2, resultados!$A$1:$ZZ$1, 0))</f>
        <v/>
      </c>
      <c r="C1593">
        <f>INDEX(resultados!$A$2:$ZZ$1797, 1587, MATCH($B$3, resultados!$A$1:$ZZ$1, 0))</f>
        <v/>
      </c>
    </row>
    <row r="1594">
      <c r="A1594">
        <f>INDEX(resultados!$A$2:$ZZ$1797, 1588, MATCH($B$1, resultados!$A$1:$ZZ$1, 0))</f>
        <v/>
      </c>
      <c r="B1594">
        <f>INDEX(resultados!$A$2:$ZZ$1797, 1588, MATCH($B$2, resultados!$A$1:$ZZ$1, 0))</f>
        <v/>
      </c>
      <c r="C1594">
        <f>INDEX(resultados!$A$2:$ZZ$1797, 1588, MATCH($B$3, resultados!$A$1:$ZZ$1, 0))</f>
        <v/>
      </c>
    </row>
    <row r="1595">
      <c r="A1595">
        <f>INDEX(resultados!$A$2:$ZZ$1797, 1589, MATCH($B$1, resultados!$A$1:$ZZ$1, 0))</f>
        <v/>
      </c>
      <c r="B1595">
        <f>INDEX(resultados!$A$2:$ZZ$1797, 1589, MATCH($B$2, resultados!$A$1:$ZZ$1, 0))</f>
        <v/>
      </c>
      <c r="C1595">
        <f>INDEX(resultados!$A$2:$ZZ$1797, 1589, MATCH($B$3, resultados!$A$1:$ZZ$1, 0))</f>
        <v/>
      </c>
    </row>
    <row r="1596">
      <c r="A1596">
        <f>INDEX(resultados!$A$2:$ZZ$1797, 1590, MATCH($B$1, resultados!$A$1:$ZZ$1, 0))</f>
        <v/>
      </c>
      <c r="B1596">
        <f>INDEX(resultados!$A$2:$ZZ$1797, 1590, MATCH($B$2, resultados!$A$1:$ZZ$1, 0))</f>
        <v/>
      </c>
      <c r="C1596">
        <f>INDEX(resultados!$A$2:$ZZ$1797, 1590, MATCH($B$3, resultados!$A$1:$ZZ$1, 0))</f>
        <v/>
      </c>
    </row>
    <row r="1597">
      <c r="A1597">
        <f>INDEX(resultados!$A$2:$ZZ$1797, 1591, MATCH($B$1, resultados!$A$1:$ZZ$1, 0))</f>
        <v/>
      </c>
      <c r="B1597">
        <f>INDEX(resultados!$A$2:$ZZ$1797, 1591, MATCH($B$2, resultados!$A$1:$ZZ$1, 0))</f>
        <v/>
      </c>
      <c r="C1597">
        <f>INDEX(resultados!$A$2:$ZZ$1797, 1591, MATCH($B$3, resultados!$A$1:$ZZ$1, 0))</f>
        <v/>
      </c>
    </row>
    <row r="1598">
      <c r="A1598">
        <f>INDEX(resultados!$A$2:$ZZ$1797, 1592, MATCH($B$1, resultados!$A$1:$ZZ$1, 0))</f>
        <v/>
      </c>
      <c r="B1598">
        <f>INDEX(resultados!$A$2:$ZZ$1797, 1592, MATCH($B$2, resultados!$A$1:$ZZ$1, 0))</f>
        <v/>
      </c>
      <c r="C1598">
        <f>INDEX(resultados!$A$2:$ZZ$1797, 1592, MATCH($B$3, resultados!$A$1:$ZZ$1, 0))</f>
        <v/>
      </c>
    </row>
    <row r="1599">
      <c r="A1599">
        <f>INDEX(resultados!$A$2:$ZZ$1797, 1593, MATCH($B$1, resultados!$A$1:$ZZ$1, 0))</f>
        <v/>
      </c>
      <c r="B1599">
        <f>INDEX(resultados!$A$2:$ZZ$1797, 1593, MATCH($B$2, resultados!$A$1:$ZZ$1, 0))</f>
        <v/>
      </c>
      <c r="C1599">
        <f>INDEX(resultados!$A$2:$ZZ$1797, 1593, MATCH($B$3, resultados!$A$1:$ZZ$1, 0))</f>
        <v/>
      </c>
    </row>
    <row r="1600">
      <c r="A1600">
        <f>INDEX(resultados!$A$2:$ZZ$1797, 1594, MATCH($B$1, resultados!$A$1:$ZZ$1, 0))</f>
        <v/>
      </c>
      <c r="B1600">
        <f>INDEX(resultados!$A$2:$ZZ$1797, 1594, MATCH($B$2, resultados!$A$1:$ZZ$1, 0))</f>
        <v/>
      </c>
      <c r="C1600">
        <f>INDEX(resultados!$A$2:$ZZ$1797, 1594, MATCH($B$3, resultados!$A$1:$ZZ$1, 0))</f>
        <v/>
      </c>
    </row>
    <row r="1601">
      <c r="A1601">
        <f>INDEX(resultados!$A$2:$ZZ$1797, 1595, MATCH($B$1, resultados!$A$1:$ZZ$1, 0))</f>
        <v/>
      </c>
      <c r="B1601">
        <f>INDEX(resultados!$A$2:$ZZ$1797, 1595, MATCH($B$2, resultados!$A$1:$ZZ$1, 0))</f>
        <v/>
      </c>
      <c r="C1601">
        <f>INDEX(resultados!$A$2:$ZZ$1797, 1595, MATCH($B$3, resultados!$A$1:$ZZ$1, 0))</f>
        <v/>
      </c>
    </row>
    <row r="1602">
      <c r="A1602">
        <f>INDEX(resultados!$A$2:$ZZ$1797, 1596, MATCH($B$1, resultados!$A$1:$ZZ$1, 0))</f>
        <v/>
      </c>
      <c r="B1602">
        <f>INDEX(resultados!$A$2:$ZZ$1797, 1596, MATCH($B$2, resultados!$A$1:$ZZ$1, 0))</f>
        <v/>
      </c>
      <c r="C1602">
        <f>INDEX(resultados!$A$2:$ZZ$1797, 1596, MATCH($B$3, resultados!$A$1:$ZZ$1, 0))</f>
        <v/>
      </c>
    </row>
    <row r="1603">
      <c r="A1603">
        <f>INDEX(resultados!$A$2:$ZZ$1797, 1597, MATCH($B$1, resultados!$A$1:$ZZ$1, 0))</f>
        <v/>
      </c>
      <c r="B1603">
        <f>INDEX(resultados!$A$2:$ZZ$1797, 1597, MATCH($B$2, resultados!$A$1:$ZZ$1, 0))</f>
        <v/>
      </c>
      <c r="C1603">
        <f>INDEX(resultados!$A$2:$ZZ$1797, 1597, MATCH($B$3, resultados!$A$1:$ZZ$1, 0))</f>
        <v/>
      </c>
    </row>
    <row r="1604">
      <c r="A1604">
        <f>INDEX(resultados!$A$2:$ZZ$1797, 1598, MATCH($B$1, resultados!$A$1:$ZZ$1, 0))</f>
        <v/>
      </c>
      <c r="B1604">
        <f>INDEX(resultados!$A$2:$ZZ$1797, 1598, MATCH($B$2, resultados!$A$1:$ZZ$1, 0))</f>
        <v/>
      </c>
      <c r="C1604">
        <f>INDEX(resultados!$A$2:$ZZ$1797, 1598, MATCH($B$3, resultados!$A$1:$ZZ$1, 0))</f>
        <v/>
      </c>
    </row>
    <row r="1605">
      <c r="A1605">
        <f>INDEX(resultados!$A$2:$ZZ$1797, 1599, MATCH($B$1, resultados!$A$1:$ZZ$1, 0))</f>
        <v/>
      </c>
      <c r="B1605">
        <f>INDEX(resultados!$A$2:$ZZ$1797, 1599, MATCH($B$2, resultados!$A$1:$ZZ$1, 0))</f>
        <v/>
      </c>
      <c r="C1605">
        <f>INDEX(resultados!$A$2:$ZZ$1797, 1599, MATCH($B$3, resultados!$A$1:$ZZ$1, 0))</f>
        <v/>
      </c>
    </row>
    <row r="1606">
      <c r="A1606">
        <f>INDEX(resultados!$A$2:$ZZ$1797, 1600, MATCH($B$1, resultados!$A$1:$ZZ$1, 0))</f>
        <v/>
      </c>
      <c r="B1606">
        <f>INDEX(resultados!$A$2:$ZZ$1797, 1600, MATCH($B$2, resultados!$A$1:$ZZ$1, 0))</f>
        <v/>
      </c>
      <c r="C1606">
        <f>INDEX(resultados!$A$2:$ZZ$1797, 1600, MATCH($B$3, resultados!$A$1:$ZZ$1, 0))</f>
        <v/>
      </c>
    </row>
    <row r="1607">
      <c r="A1607">
        <f>INDEX(resultados!$A$2:$ZZ$1797, 1601, MATCH($B$1, resultados!$A$1:$ZZ$1, 0))</f>
        <v/>
      </c>
      <c r="B1607">
        <f>INDEX(resultados!$A$2:$ZZ$1797, 1601, MATCH($B$2, resultados!$A$1:$ZZ$1, 0))</f>
        <v/>
      </c>
      <c r="C1607">
        <f>INDEX(resultados!$A$2:$ZZ$1797, 1601, MATCH($B$3, resultados!$A$1:$ZZ$1, 0))</f>
        <v/>
      </c>
    </row>
    <row r="1608">
      <c r="A1608">
        <f>INDEX(resultados!$A$2:$ZZ$1797, 1602, MATCH($B$1, resultados!$A$1:$ZZ$1, 0))</f>
        <v/>
      </c>
      <c r="B1608">
        <f>INDEX(resultados!$A$2:$ZZ$1797, 1602, MATCH($B$2, resultados!$A$1:$ZZ$1, 0))</f>
        <v/>
      </c>
      <c r="C1608">
        <f>INDEX(resultados!$A$2:$ZZ$1797, 1602, MATCH($B$3, resultados!$A$1:$ZZ$1, 0))</f>
        <v/>
      </c>
    </row>
    <row r="1609">
      <c r="A1609">
        <f>INDEX(resultados!$A$2:$ZZ$1797, 1603, MATCH($B$1, resultados!$A$1:$ZZ$1, 0))</f>
        <v/>
      </c>
      <c r="B1609">
        <f>INDEX(resultados!$A$2:$ZZ$1797, 1603, MATCH($B$2, resultados!$A$1:$ZZ$1, 0))</f>
        <v/>
      </c>
      <c r="C1609">
        <f>INDEX(resultados!$A$2:$ZZ$1797, 1603, MATCH($B$3, resultados!$A$1:$ZZ$1, 0))</f>
        <v/>
      </c>
    </row>
    <row r="1610">
      <c r="A1610">
        <f>INDEX(resultados!$A$2:$ZZ$1797, 1604, MATCH($B$1, resultados!$A$1:$ZZ$1, 0))</f>
        <v/>
      </c>
      <c r="B1610">
        <f>INDEX(resultados!$A$2:$ZZ$1797, 1604, MATCH($B$2, resultados!$A$1:$ZZ$1, 0))</f>
        <v/>
      </c>
      <c r="C1610">
        <f>INDEX(resultados!$A$2:$ZZ$1797, 1604, MATCH($B$3, resultados!$A$1:$ZZ$1, 0))</f>
        <v/>
      </c>
    </row>
    <row r="1611">
      <c r="A1611">
        <f>INDEX(resultados!$A$2:$ZZ$1797, 1605, MATCH($B$1, resultados!$A$1:$ZZ$1, 0))</f>
        <v/>
      </c>
      <c r="B1611">
        <f>INDEX(resultados!$A$2:$ZZ$1797, 1605, MATCH($B$2, resultados!$A$1:$ZZ$1, 0))</f>
        <v/>
      </c>
      <c r="C1611">
        <f>INDEX(resultados!$A$2:$ZZ$1797, 1605, MATCH($B$3, resultados!$A$1:$ZZ$1, 0))</f>
        <v/>
      </c>
    </row>
    <row r="1612">
      <c r="A1612">
        <f>INDEX(resultados!$A$2:$ZZ$1797, 1606, MATCH($B$1, resultados!$A$1:$ZZ$1, 0))</f>
        <v/>
      </c>
      <c r="B1612">
        <f>INDEX(resultados!$A$2:$ZZ$1797, 1606, MATCH($B$2, resultados!$A$1:$ZZ$1, 0))</f>
        <v/>
      </c>
      <c r="C1612">
        <f>INDEX(resultados!$A$2:$ZZ$1797, 1606, MATCH($B$3, resultados!$A$1:$ZZ$1, 0))</f>
        <v/>
      </c>
    </row>
    <row r="1613">
      <c r="A1613">
        <f>INDEX(resultados!$A$2:$ZZ$1797, 1607, MATCH($B$1, resultados!$A$1:$ZZ$1, 0))</f>
        <v/>
      </c>
      <c r="B1613">
        <f>INDEX(resultados!$A$2:$ZZ$1797, 1607, MATCH($B$2, resultados!$A$1:$ZZ$1, 0))</f>
        <v/>
      </c>
      <c r="C1613">
        <f>INDEX(resultados!$A$2:$ZZ$1797, 1607, MATCH($B$3, resultados!$A$1:$ZZ$1, 0))</f>
        <v/>
      </c>
    </row>
    <row r="1614">
      <c r="A1614">
        <f>INDEX(resultados!$A$2:$ZZ$1797, 1608, MATCH($B$1, resultados!$A$1:$ZZ$1, 0))</f>
        <v/>
      </c>
      <c r="B1614">
        <f>INDEX(resultados!$A$2:$ZZ$1797, 1608, MATCH($B$2, resultados!$A$1:$ZZ$1, 0))</f>
        <v/>
      </c>
      <c r="C1614">
        <f>INDEX(resultados!$A$2:$ZZ$1797, 1608, MATCH($B$3, resultados!$A$1:$ZZ$1, 0))</f>
        <v/>
      </c>
    </row>
    <row r="1615">
      <c r="A1615">
        <f>INDEX(resultados!$A$2:$ZZ$1797, 1609, MATCH($B$1, resultados!$A$1:$ZZ$1, 0))</f>
        <v/>
      </c>
      <c r="B1615">
        <f>INDEX(resultados!$A$2:$ZZ$1797, 1609, MATCH($B$2, resultados!$A$1:$ZZ$1, 0))</f>
        <v/>
      </c>
      <c r="C1615">
        <f>INDEX(resultados!$A$2:$ZZ$1797, 1609, MATCH($B$3, resultados!$A$1:$ZZ$1, 0))</f>
        <v/>
      </c>
    </row>
    <row r="1616">
      <c r="A1616">
        <f>INDEX(resultados!$A$2:$ZZ$1797, 1610, MATCH($B$1, resultados!$A$1:$ZZ$1, 0))</f>
        <v/>
      </c>
      <c r="B1616">
        <f>INDEX(resultados!$A$2:$ZZ$1797, 1610, MATCH($B$2, resultados!$A$1:$ZZ$1, 0))</f>
        <v/>
      </c>
      <c r="C1616">
        <f>INDEX(resultados!$A$2:$ZZ$1797, 1610, MATCH($B$3, resultados!$A$1:$ZZ$1, 0))</f>
        <v/>
      </c>
    </row>
    <row r="1617">
      <c r="A1617">
        <f>INDEX(resultados!$A$2:$ZZ$1797, 1611, MATCH($B$1, resultados!$A$1:$ZZ$1, 0))</f>
        <v/>
      </c>
      <c r="B1617">
        <f>INDEX(resultados!$A$2:$ZZ$1797, 1611, MATCH($B$2, resultados!$A$1:$ZZ$1, 0))</f>
        <v/>
      </c>
      <c r="C1617">
        <f>INDEX(resultados!$A$2:$ZZ$1797, 1611, MATCH($B$3, resultados!$A$1:$ZZ$1, 0))</f>
        <v/>
      </c>
    </row>
    <row r="1618">
      <c r="A1618">
        <f>INDEX(resultados!$A$2:$ZZ$1797, 1612, MATCH($B$1, resultados!$A$1:$ZZ$1, 0))</f>
        <v/>
      </c>
      <c r="B1618">
        <f>INDEX(resultados!$A$2:$ZZ$1797, 1612, MATCH($B$2, resultados!$A$1:$ZZ$1, 0))</f>
        <v/>
      </c>
      <c r="C1618">
        <f>INDEX(resultados!$A$2:$ZZ$1797, 1612, MATCH($B$3, resultados!$A$1:$ZZ$1, 0))</f>
        <v/>
      </c>
    </row>
    <row r="1619">
      <c r="A1619">
        <f>INDEX(resultados!$A$2:$ZZ$1797, 1613, MATCH($B$1, resultados!$A$1:$ZZ$1, 0))</f>
        <v/>
      </c>
      <c r="B1619">
        <f>INDEX(resultados!$A$2:$ZZ$1797, 1613, MATCH($B$2, resultados!$A$1:$ZZ$1, 0))</f>
        <v/>
      </c>
      <c r="C1619">
        <f>INDEX(resultados!$A$2:$ZZ$1797, 1613, MATCH($B$3, resultados!$A$1:$ZZ$1, 0))</f>
        <v/>
      </c>
    </row>
    <row r="1620">
      <c r="A1620">
        <f>INDEX(resultados!$A$2:$ZZ$1797, 1614, MATCH($B$1, resultados!$A$1:$ZZ$1, 0))</f>
        <v/>
      </c>
      <c r="B1620">
        <f>INDEX(resultados!$A$2:$ZZ$1797, 1614, MATCH($B$2, resultados!$A$1:$ZZ$1, 0))</f>
        <v/>
      </c>
      <c r="C1620">
        <f>INDEX(resultados!$A$2:$ZZ$1797, 1614, MATCH($B$3, resultados!$A$1:$ZZ$1, 0))</f>
        <v/>
      </c>
    </row>
    <row r="1621">
      <c r="A1621">
        <f>INDEX(resultados!$A$2:$ZZ$1797, 1615, MATCH($B$1, resultados!$A$1:$ZZ$1, 0))</f>
        <v/>
      </c>
      <c r="B1621">
        <f>INDEX(resultados!$A$2:$ZZ$1797, 1615, MATCH($B$2, resultados!$A$1:$ZZ$1, 0))</f>
        <v/>
      </c>
      <c r="C1621">
        <f>INDEX(resultados!$A$2:$ZZ$1797, 1615, MATCH($B$3, resultados!$A$1:$ZZ$1, 0))</f>
        <v/>
      </c>
    </row>
    <row r="1622">
      <c r="A1622">
        <f>INDEX(resultados!$A$2:$ZZ$1797, 1616, MATCH($B$1, resultados!$A$1:$ZZ$1, 0))</f>
        <v/>
      </c>
      <c r="B1622">
        <f>INDEX(resultados!$A$2:$ZZ$1797, 1616, MATCH($B$2, resultados!$A$1:$ZZ$1, 0))</f>
        <v/>
      </c>
      <c r="C1622">
        <f>INDEX(resultados!$A$2:$ZZ$1797, 1616, MATCH($B$3, resultados!$A$1:$ZZ$1, 0))</f>
        <v/>
      </c>
    </row>
    <row r="1623">
      <c r="A1623">
        <f>INDEX(resultados!$A$2:$ZZ$1797, 1617, MATCH($B$1, resultados!$A$1:$ZZ$1, 0))</f>
        <v/>
      </c>
      <c r="B1623">
        <f>INDEX(resultados!$A$2:$ZZ$1797, 1617, MATCH($B$2, resultados!$A$1:$ZZ$1, 0))</f>
        <v/>
      </c>
      <c r="C1623">
        <f>INDEX(resultados!$A$2:$ZZ$1797, 1617, MATCH($B$3, resultados!$A$1:$ZZ$1, 0))</f>
        <v/>
      </c>
    </row>
    <row r="1624">
      <c r="A1624">
        <f>INDEX(resultados!$A$2:$ZZ$1797, 1618, MATCH($B$1, resultados!$A$1:$ZZ$1, 0))</f>
        <v/>
      </c>
      <c r="B1624">
        <f>INDEX(resultados!$A$2:$ZZ$1797, 1618, MATCH($B$2, resultados!$A$1:$ZZ$1, 0))</f>
        <v/>
      </c>
      <c r="C1624">
        <f>INDEX(resultados!$A$2:$ZZ$1797, 1618, MATCH($B$3, resultados!$A$1:$ZZ$1, 0))</f>
        <v/>
      </c>
    </row>
    <row r="1625">
      <c r="A1625">
        <f>INDEX(resultados!$A$2:$ZZ$1797, 1619, MATCH($B$1, resultados!$A$1:$ZZ$1, 0))</f>
        <v/>
      </c>
      <c r="B1625">
        <f>INDEX(resultados!$A$2:$ZZ$1797, 1619, MATCH($B$2, resultados!$A$1:$ZZ$1, 0))</f>
        <v/>
      </c>
      <c r="C1625">
        <f>INDEX(resultados!$A$2:$ZZ$1797, 1619, MATCH($B$3, resultados!$A$1:$ZZ$1, 0))</f>
        <v/>
      </c>
    </row>
    <row r="1626">
      <c r="A1626">
        <f>INDEX(resultados!$A$2:$ZZ$1797, 1620, MATCH($B$1, resultados!$A$1:$ZZ$1, 0))</f>
        <v/>
      </c>
      <c r="B1626">
        <f>INDEX(resultados!$A$2:$ZZ$1797, 1620, MATCH($B$2, resultados!$A$1:$ZZ$1, 0))</f>
        <v/>
      </c>
      <c r="C1626">
        <f>INDEX(resultados!$A$2:$ZZ$1797, 1620, MATCH($B$3, resultados!$A$1:$ZZ$1, 0))</f>
        <v/>
      </c>
    </row>
    <row r="1627">
      <c r="A1627">
        <f>INDEX(resultados!$A$2:$ZZ$1797, 1621, MATCH($B$1, resultados!$A$1:$ZZ$1, 0))</f>
        <v/>
      </c>
      <c r="B1627">
        <f>INDEX(resultados!$A$2:$ZZ$1797, 1621, MATCH($B$2, resultados!$A$1:$ZZ$1, 0))</f>
        <v/>
      </c>
      <c r="C1627">
        <f>INDEX(resultados!$A$2:$ZZ$1797, 1621, MATCH($B$3, resultados!$A$1:$ZZ$1, 0))</f>
        <v/>
      </c>
    </row>
    <row r="1628">
      <c r="A1628">
        <f>INDEX(resultados!$A$2:$ZZ$1797, 1622, MATCH($B$1, resultados!$A$1:$ZZ$1, 0))</f>
        <v/>
      </c>
      <c r="B1628">
        <f>INDEX(resultados!$A$2:$ZZ$1797, 1622, MATCH($B$2, resultados!$A$1:$ZZ$1, 0))</f>
        <v/>
      </c>
      <c r="C1628">
        <f>INDEX(resultados!$A$2:$ZZ$1797, 1622, MATCH($B$3, resultados!$A$1:$ZZ$1, 0))</f>
        <v/>
      </c>
    </row>
    <row r="1629">
      <c r="A1629">
        <f>INDEX(resultados!$A$2:$ZZ$1797, 1623, MATCH($B$1, resultados!$A$1:$ZZ$1, 0))</f>
        <v/>
      </c>
      <c r="B1629">
        <f>INDEX(resultados!$A$2:$ZZ$1797, 1623, MATCH($B$2, resultados!$A$1:$ZZ$1, 0))</f>
        <v/>
      </c>
      <c r="C1629">
        <f>INDEX(resultados!$A$2:$ZZ$1797, 1623, MATCH($B$3, resultados!$A$1:$ZZ$1, 0))</f>
        <v/>
      </c>
    </row>
    <row r="1630">
      <c r="A1630">
        <f>INDEX(resultados!$A$2:$ZZ$1797, 1624, MATCH($B$1, resultados!$A$1:$ZZ$1, 0))</f>
        <v/>
      </c>
      <c r="B1630">
        <f>INDEX(resultados!$A$2:$ZZ$1797, 1624, MATCH($B$2, resultados!$A$1:$ZZ$1, 0))</f>
        <v/>
      </c>
      <c r="C1630">
        <f>INDEX(resultados!$A$2:$ZZ$1797, 1624, MATCH($B$3, resultados!$A$1:$ZZ$1, 0))</f>
        <v/>
      </c>
    </row>
    <row r="1631">
      <c r="A1631">
        <f>INDEX(resultados!$A$2:$ZZ$1797, 1625, MATCH($B$1, resultados!$A$1:$ZZ$1, 0))</f>
        <v/>
      </c>
      <c r="B1631">
        <f>INDEX(resultados!$A$2:$ZZ$1797, 1625, MATCH($B$2, resultados!$A$1:$ZZ$1, 0))</f>
        <v/>
      </c>
      <c r="C1631">
        <f>INDEX(resultados!$A$2:$ZZ$1797, 1625, MATCH($B$3, resultados!$A$1:$ZZ$1, 0))</f>
        <v/>
      </c>
    </row>
    <row r="1632">
      <c r="A1632">
        <f>INDEX(resultados!$A$2:$ZZ$1797, 1626, MATCH($B$1, resultados!$A$1:$ZZ$1, 0))</f>
        <v/>
      </c>
      <c r="B1632">
        <f>INDEX(resultados!$A$2:$ZZ$1797, 1626, MATCH($B$2, resultados!$A$1:$ZZ$1, 0))</f>
        <v/>
      </c>
      <c r="C1632">
        <f>INDEX(resultados!$A$2:$ZZ$1797, 1626, MATCH($B$3, resultados!$A$1:$ZZ$1, 0))</f>
        <v/>
      </c>
    </row>
    <row r="1633">
      <c r="A1633">
        <f>INDEX(resultados!$A$2:$ZZ$1797, 1627, MATCH($B$1, resultados!$A$1:$ZZ$1, 0))</f>
        <v/>
      </c>
      <c r="B1633">
        <f>INDEX(resultados!$A$2:$ZZ$1797, 1627, MATCH($B$2, resultados!$A$1:$ZZ$1, 0))</f>
        <v/>
      </c>
      <c r="C1633">
        <f>INDEX(resultados!$A$2:$ZZ$1797, 1627, MATCH($B$3, resultados!$A$1:$ZZ$1, 0))</f>
        <v/>
      </c>
    </row>
    <row r="1634">
      <c r="A1634">
        <f>INDEX(resultados!$A$2:$ZZ$1797, 1628, MATCH($B$1, resultados!$A$1:$ZZ$1, 0))</f>
        <v/>
      </c>
      <c r="B1634">
        <f>INDEX(resultados!$A$2:$ZZ$1797, 1628, MATCH($B$2, resultados!$A$1:$ZZ$1, 0))</f>
        <v/>
      </c>
      <c r="C1634">
        <f>INDEX(resultados!$A$2:$ZZ$1797, 1628, MATCH($B$3, resultados!$A$1:$ZZ$1, 0))</f>
        <v/>
      </c>
    </row>
    <row r="1635">
      <c r="A1635">
        <f>INDEX(resultados!$A$2:$ZZ$1797, 1629, MATCH($B$1, resultados!$A$1:$ZZ$1, 0))</f>
        <v/>
      </c>
      <c r="B1635">
        <f>INDEX(resultados!$A$2:$ZZ$1797, 1629, MATCH($B$2, resultados!$A$1:$ZZ$1, 0))</f>
        <v/>
      </c>
      <c r="C1635">
        <f>INDEX(resultados!$A$2:$ZZ$1797, 1629, MATCH($B$3, resultados!$A$1:$ZZ$1, 0))</f>
        <v/>
      </c>
    </row>
    <row r="1636">
      <c r="A1636">
        <f>INDEX(resultados!$A$2:$ZZ$1797, 1630, MATCH($B$1, resultados!$A$1:$ZZ$1, 0))</f>
        <v/>
      </c>
      <c r="B1636">
        <f>INDEX(resultados!$A$2:$ZZ$1797, 1630, MATCH($B$2, resultados!$A$1:$ZZ$1, 0))</f>
        <v/>
      </c>
      <c r="C1636">
        <f>INDEX(resultados!$A$2:$ZZ$1797, 1630, MATCH($B$3, resultados!$A$1:$ZZ$1, 0))</f>
        <v/>
      </c>
    </row>
    <row r="1637">
      <c r="A1637">
        <f>INDEX(resultados!$A$2:$ZZ$1797, 1631, MATCH($B$1, resultados!$A$1:$ZZ$1, 0))</f>
        <v/>
      </c>
      <c r="B1637">
        <f>INDEX(resultados!$A$2:$ZZ$1797, 1631, MATCH($B$2, resultados!$A$1:$ZZ$1, 0))</f>
        <v/>
      </c>
      <c r="C1637">
        <f>INDEX(resultados!$A$2:$ZZ$1797, 1631, MATCH($B$3, resultados!$A$1:$ZZ$1, 0))</f>
        <v/>
      </c>
    </row>
    <row r="1638">
      <c r="A1638">
        <f>INDEX(resultados!$A$2:$ZZ$1797, 1632, MATCH($B$1, resultados!$A$1:$ZZ$1, 0))</f>
        <v/>
      </c>
      <c r="B1638">
        <f>INDEX(resultados!$A$2:$ZZ$1797, 1632, MATCH($B$2, resultados!$A$1:$ZZ$1, 0))</f>
        <v/>
      </c>
      <c r="C1638">
        <f>INDEX(resultados!$A$2:$ZZ$1797, 1632, MATCH($B$3, resultados!$A$1:$ZZ$1, 0))</f>
        <v/>
      </c>
    </row>
    <row r="1639">
      <c r="A1639">
        <f>INDEX(resultados!$A$2:$ZZ$1797, 1633, MATCH($B$1, resultados!$A$1:$ZZ$1, 0))</f>
        <v/>
      </c>
      <c r="B1639">
        <f>INDEX(resultados!$A$2:$ZZ$1797, 1633, MATCH($B$2, resultados!$A$1:$ZZ$1, 0))</f>
        <v/>
      </c>
      <c r="C1639">
        <f>INDEX(resultados!$A$2:$ZZ$1797, 1633, MATCH($B$3, resultados!$A$1:$ZZ$1, 0))</f>
        <v/>
      </c>
    </row>
    <row r="1640">
      <c r="A1640">
        <f>INDEX(resultados!$A$2:$ZZ$1797, 1634, MATCH($B$1, resultados!$A$1:$ZZ$1, 0))</f>
        <v/>
      </c>
      <c r="B1640">
        <f>INDEX(resultados!$A$2:$ZZ$1797, 1634, MATCH($B$2, resultados!$A$1:$ZZ$1, 0))</f>
        <v/>
      </c>
      <c r="C1640">
        <f>INDEX(resultados!$A$2:$ZZ$1797, 1634, MATCH($B$3, resultados!$A$1:$ZZ$1, 0))</f>
        <v/>
      </c>
    </row>
    <row r="1641">
      <c r="A1641">
        <f>INDEX(resultados!$A$2:$ZZ$1797, 1635, MATCH($B$1, resultados!$A$1:$ZZ$1, 0))</f>
        <v/>
      </c>
      <c r="B1641">
        <f>INDEX(resultados!$A$2:$ZZ$1797, 1635, MATCH($B$2, resultados!$A$1:$ZZ$1, 0))</f>
        <v/>
      </c>
      <c r="C1641">
        <f>INDEX(resultados!$A$2:$ZZ$1797, 1635, MATCH($B$3, resultados!$A$1:$ZZ$1, 0))</f>
        <v/>
      </c>
    </row>
    <row r="1642">
      <c r="A1642">
        <f>INDEX(resultados!$A$2:$ZZ$1797, 1636, MATCH($B$1, resultados!$A$1:$ZZ$1, 0))</f>
        <v/>
      </c>
      <c r="B1642">
        <f>INDEX(resultados!$A$2:$ZZ$1797, 1636, MATCH($B$2, resultados!$A$1:$ZZ$1, 0))</f>
        <v/>
      </c>
      <c r="C1642">
        <f>INDEX(resultados!$A$2:$ZZ$1797, 1636, MATCH($B$3, resultados!$A$1:$ZZ$1, 0))</f>
        <v/>
      </c>
    </row>
    <row r="1643">
      <c r="A1643">
        <f>INDEX(resultados!$A$2:$ZZ$1797, 1637, MATCH($B$1, resultados!$A$1:$ZZ$1, 0))</f>
        <v/>
      </c>
      <c r="B1643">
        <f>INDEX(resultados!$A$2:$ZZ$1797, 1637, MATCH($B$2, resultados!$A$1:$ZZ$1, 0))</f>
        <v/>
      </c>
      <c r="C1643">
        <f>INDEX(resultados!$A$2:$ZZ$1797, 1637, MATCH($B$3, resultados!$A$1:$ZZ$1, 0))</f>
        <v/>
      </c>
    </row>
    <row r="1644">
      <c r="A1644">
        <f>INDEX(resultados!$A$2:$ZZ$1797, 1638, MATCH($B$1, resultados!$A$1:$ZZ$1, 0))</f>
        <v/>
      </c>
      <c r="B1644">
        <f>INDEX(resultados!$A$2:$ZZ$1797, 1638, MATCH($B$2, resultados!$A$1:$ZZ$1, 0))</f>
        <v/>
      </c>
      <c r="C1644">
        <f>INDEX(resultados!$A$2:$ZZ$1797, 1638, MATCH($B$3, resultados!$A$1:$ZZ$1, 0))</f>
        <v/>
      </c>
    </row>
    <row r="1645">
      <c r="A1645">
        <f>INDEX(resultados!$A$2:$ZZ$1797, 1639, MATCH($B$1, resultados!$A$1:$ZZ$1, 0))</f>
        <v/>
      </c>
      <c r="B1645">
        <f>INDEX(resultados!$A$2:$ZZ$1797, 1639, MATCH($B$2, resultados!$A$1:$ZZ$1, 0))</f>
        <v/>
      </c>
      <c r="C1645">
        <f>INDEX(resultados!$A$2:$ZZ$1797, 1639, MATCH($B$3, resultados!$A$1:$ZZ$1, 0))</f>
        <v/>
      </c>
    </row>
    <row r="1646">
      <c r="A1646">
        <f>INDEX(resultados!$A$2:$ZZ$1797, 1640, MATCH($B$1, resultados!$A$1:$ZZ$1, 0))</f>
        <v/>
      </c>
      <c r="B1646">
        <f>INDEX(resultados!$A$2:$ZZ$1797, 1640, MATCH($B$2, resultados!$A$1:$ZZ$1, 0))</f>
        <v/>
      </c>
      <c r="C1646">
        <f>INDEX(resultados!$A$2:$ZZ$1797, 1640, MATCH($B$3, resultados!$A$1:$ZZ$1, 0))</f>
        <v/>
      </c>
    </row>
    <row r="1647">
      <c r="A1647">
        <f>INDEX(resultados!$A$2:$ZZ$1797, 1641, MATCH($B$1, resultados!$A$1:$ZZ$1, 0))</f>
        <v/>
      </c>
      <c r="B1647">
        <f>INDEX(resultados!$A$2:$ZZ$1797, 1641, MATCH($B$2, resultados!$A$1:$ZZ$1, 0))</f>
        <v/>
      </c>
      <c r="C1647">
        <f>INDEX(resultados!$A$2:$ZZ$1797, 1641, MATCH($B$3, resultados!$A$1:$ZZ$1, 0))</f>
        <v/>
      </c>
    </row>
    <row r="1648">
      <c r="A1648">
        <f>INDEX(resultados!$A$2:$ZZ$1797, 1642, MATCH($B$1, resultados!$A$1:$ZZ$1, 0))</f>
        <v/>
      </c>
      <c r="B1648">
        <f>INDEX(resultados!$A$2:$ZZ$1797, 1642, MATCH($B$2, resultados!$A$1:$ZZ$1, 0))</f>
        <v/>
      </c>
      <c r="C1648">
        <f>INDEX(resultados!$A$2:$ZZ$1797, 1642, MATCH($B$3, resultados!$A$1:$ZZ$1, 0))</f>
        <v/>
      </c>
    </row>
    <row r="1649">
      <c r="A1649">
        <f>INDEX(resultados!$A$2:$ZZ$1797, 1643, MATCH($B$1, resultados!$A$1:$ZZ$1, 0))</f>
        <v/>
      </c>
      <c r="B1649">
        <f>INDEX(resultados!$A$2:$ZZ$1797, 1643, MATCH($B$2, resultados!$A$1:$ZZ$1, 0))</f>
        <v/>
      </c>
      <c r="C1649">
        <f>INDEX(resultados!$A$2:$ZZ$1797, 1643, MATCH($B$3, resultados!$A$1:$ZZ$1, 0))</f>
        <v/>
      </c>
    </row>
    <row r="1650">
      <c r="A1650">
        <f>INDEX(resultados!$A$2:$ZZ$1797, 1644, MATCH($B$1, resultados!$A$1:$ZZ$1, 0))</f>
        <v/>
      </c>
      <c r="B1650">
        <f>INDEX(resultados!$A$2:$ZZ$1797, 1644, MATCH($B$2, resultados!$A$1:$ZZ$1, 0))</f>
        <v/>
      </c>
      <c r="C1650">
        <f>INDEX(resultados!$A$2:$ZZ$1797, 1644, MATCH($B$3, resultados!$A$1:$ZZ$1, 0))</f>
        <v/>
      </c>
    </row>
    <row r="1651">
      <c r="A1651">
        <f>INDEX(resultados!$A$2:$ZZ$1797, 1645, MATCH($B$1, resultados!$A$1:$ZZ$1, 0))</f>
        <v/>
      </c>
      <c r="B1651">
        <f>INDEX(resultados!$A$2:$ZZ$1797, 1645, MATCH($B$2, resultados!$A$1:$ZZ$1, 0))</f>
        <v/>
      </c>
      <c r="C1651">
        <f>INDEX(resultados!$A$2:$ZZ$1797, 1645, MATCH($B$3, resultados!$A$1:$ZZ$1, 0))</f>
        <v/>
      </c>
    </row>
    <row r="1652">
      <c r="A1652">
        <f>INDEX(resultados!$A$2:$ZZ$1797, 1646, MATCH($B$1, resultados!$A$1:$ZZ$1, 0))</f>
        <v/>
      </c>
      <c r="B1652">
        <f>INDEX(resultados!$A$2:$ZZ$1797, 1646, MATCH($B$2, resultados!$A$1:$ZZ$1, 0))</f>
        <v/>
      </c>
      <c r="C1652">
        <f>INDEX(resultados!$A$2:$ZZ$1797, 1646, MATCH($B$3, resultados!$A$1:$ZZ$1, 0))</f>
        <v/>
      </c>
    </row>
    <row r="1653">
      <c r="A1653">
        <f>INDEX(resultados!$A$2:$ZZ$1797, 1647, MATCH($B$1, resultados!$A$1:$ZZ$1, 0))</f>
        <v/>
      </c>
      <c r="B1653">
        <f>INDEX(resultados!$A$2:$ZZ$1797, 1647, MATCH($B$2, resultados!$A$1:$ZZ$1, 0))</f>
        <v/>
      </c>
      <c r="C1653">
        <f>INDEX(resultados!$A$2:$ZZ$1797, 1647, MATCH($B$3, resultados!$A$1:$ZZ$1, 0))</f>
        <v/>
      </c>
    </row>
    <row r="1654">
      <c r="A1654">
        <f>INDEX(resultados!$A$2:$ZZ$1797, 1648, MATCH($B$1, resultados!$A$1:$ZZ$1, 0))</f>
        <v/>
      </c>
      <c r="B1654">
        <f>INDEX(resultados!$A$2:$ZZ$1797, 1648, MATCH($B$2, resultados!$A$1:$ZZ$1, 0))</f>
        <v/>
      </c>
      <c r="C1654">
        <f>INDEX(resultados!$A$2:$ZZ$1797, 1648, MATCH($B$3, resultados!$A$1:$ZZ$1, 0))</f>
        <v/>
      </c>
    </row>
    <row r="1655">
      <c r="A1655">
        <f>INDEX(resultados!$A$2:$ZZ$1797, 1649, MATCH($B$1, resultados!$A$1:$ZZ$1, 0))</f>
        <v/>
      </c>
      <c r="B1655">
        <f>INDEX(resultados!$A$2:$ZZ$1797, 1649, MATCH($B$2, resultados!$A$1:$ZZ$1, 0))</f>
        <v/>
      </c>
      <c r="C1655">
        <f>INDEX(resultados!$A$2:$ZZ$1797, 1649, MATCH($B$3, resultados!$A$1:$ZZ$1, 0))</f>
        <v/>
      </c>
    </row>
    <row r="1656">
      <c r="A1656">
        <f>INDEX(resultados!$A$2:$ZZ$1797, 1650, MATCH($B$1, resultados!$A$1:$ZZ$1, 0))</f>
        <v/>
      </c>
      <c r="B1656">
        <f>INDEX(resultados!$A$2:$ZZ$1797, 1650, MATCH($B$2, resultados!$A$1:$ZZ$1, 0))</f>
        <v/>
      </c>
      <c r="C1656">
        <f>INDEX(resultados!$A$2:$ZZ$1797, 1650, MATCH($B$3, resultados!$A$1:$ZZ$1, 0))</f>
        <v/>
      </c>
    </row>
    <row r="1657">
      <c r="A1657">
        <f>INDEX(resultados!$A$2:$ZZ$1797, 1651, MATCH($B$1, resultados!$A$1:$ZZ$1, 0))</f>
        <v/>
      </c>
      <c r="B1657">
        <f>INDEX(resultados!$A$2:$ZZ$1797, 1651, MATCH($B$2, resultados!$A$1:$ZZ$1, 0))</f>
        <v/>
      </c>
      <c r="C1657">
        <f>INDEX(resultados!$A$2:$ZZ$1797, 1651, MATCH($B$3, resultados!$A$1:$ZZ$1, 0))</f>
        <v/>
      </c>
    </row>
    <row r="1658">
      <c r="A1658">
        <f>INDEX(resultados!$A$2:$ZZ$1797, 1652, MATCH($B$1, resultados!$A$1:$ZZ$1, 0))</f>
        <v/>
      </c>
      <c r="B1658">
        <f>INDEX(resultados!$A$2:$ZZ$1797, 1652, MATCH($B$2, resultados!$A$1:$ZZ$1, 0))</f>
        <v/>
      </c>
      <c r="C1658">
        <f>INDEX(resultados!$A$2:$ZZ$1797, 1652, MATCH($B$3, resultados!$A$1:$ZZ$1, 0))</f>
        <v/>
      </c>
    </row>
    <row r="1659">
      <c r="A1659">
        <f>INDEX(resultados!$A$2:$ZZ$1797, 1653, MATCH($B$1, resultados!$A$1:$ZZ$1, 0))</f>
        <v/>
      </c>
      <c r="B1659">
        <f>INDEX(resultados!$A$2:$ZZ$1797, 1653, MATCH($B$2, resultados!$A$1:$ZZ$1, 0))</f>
        <v/>
      </c>
      <c r="C1659">
        <f>INDEX(resultados!$A$2:$ZZ$1797, 1653, MATCH($B$3, resultados!$A$1:$ZZ$1, 0))</f>
        <v/>
      </c>
    </row>
    <row r="1660">
      <c r="A1660">
        <f>INDEX(resultados!$A$2:$ZZ$1797, 1654, MATCH($B$1, resultados!$A$1:$ZZ$1, 0))</f>
        <v/>
      </c>
      <c r="B1660">
        <f>INDEX(resultados!$A$2:$ZZ$1797, 1654, MATCH($B$2, resultados!$A$1:$ZZ$1, 0))</f>
        <v/>
      </c>
      <c r="C1660">
        <f>INDEX(resultados!$A$2:$ZZ$1797, 1654, MATCH($B$3, resultados!$A$1:$ZZ$1, 0))</f>
        <v/>
      </c>
    </row>
    <row r="1661">
      <c r="A1661">
        <f>INDEX(resultados!$A$2:$ZZ$1797, 1655, MATCH($B$1, resultados!$A$1:$ZZ$1, 0))</f>
        <v/>
      </c>
      <c r="B1661">
        <f>INDEX(resultados!$A$2:$ZZ$1797, 1655, MATCH($B$2, resultados!$A$1:$ZZ$1, 0))</f>
        <v/>
      </c>
      <c r="C1661">
        <f>INDEX(resultados!$A$2:$ZZ$1797, 1655, MATCH($B$3, resultados!$A$1:$ZZ$1, 0))</f>
        <v/>
      </c>
    </row>
    <row r="1662">
      <c r="A1662">
        <f>INDEX(resultados!$A$2:$ZZ$1797, 1656, MATCH($B$1, resultados!$A$1:$ZZ$1, 0))</f>
        <v/>
      </c>
      <c r="B1662">
        <f>INDEX(resultados!$A$2:$ZZ$1797, 1656, MATCH($B$2, resultados!$A$1:$ZZ$1, 0))</f>
        <v/>
      </c>
      <c r="C1662">
        <f>INDEX(resultados!$A$2:$ZZ$1797, 1656, MATCH($B$3, resultados!$A$1:$ZZ$1, 0))</f>
        <v/>
      </c>
    </row>
    <row r="1663">
      <c r="A1663">
        <f>INDEX(resultados!$A$2:$ZZ$1797, 1657, MATCH($B$1, resultados!$A$1:$ZZ$1, 0))</f>
        <v/>
      </c>
      <c r="B1663">
        <f>INDEX(resultados!$A$2:$ZZ$1797, 1657, MATCH($B$2, resultados!$A$1:$ZZ$1, 0))</f>
        <v/>
      </c>
      <c r="C1663">
        <f>INDEX(resultados!$A$2:$ZZ$1797, 1657, MATCH($B$3, resultados!$A$1:$ZZ$1, 0))</f>
        <v/>
      </c>
    </row>
    <row r="1664">
      <c r="A1664">
        <f>INDEX(resultados!$A$2:$ZZ$1797, 1658, MATCH($B$1, resultados!$A$1:$ZZ$1, 0))</f>
        <v/>
      </c>
      <c r="B1664">
        <f>INDEX(resultados!$A$2:$ZZ$1797, 1658, MATCH($B$2, resultados!$A$1:$ZZ$1, 0))</f>
        <v/>
      </c>
      <c r="C1664">
        <f>INDEX(resultados!$A$2:$ZZ$1797, 1658, MATCH($B$3, resultados!$A$1:$ZZ$1, 0))</f>
        <v/>
      </c>
    </row>
    <row r="1665">
      <c r="A1665">
        <f>INDEX(resultados!$A$2:$ZZ$1797, 1659, MATCH($B$1, resultados!$A$1:$ZZ$1, 0))</f>
        <v/>
      </c>
      <c r="B1665">
        <f>INDEX(resultados!$A$2:$ZZ$1797, 1659, MATCH($B$2, resultados!$A$1:$ZZ$1, 0))</f>
        <v/>
      </c>
      <c r="C1665">
        <f>INDEX(resultados!$A$2:$ZZ$1797, 1659, MATCH($B$3, resultados!$A$1:$ZZ$1, 0))</f>
        <v/>
      </c>
    </row>
    <row r="1666">
      <c r="A1666">
        <f>INDEX(resultados!$A$2:$ZZ$1797, 1660, MATCH($B$1, resultados!$A$1:$ZZ$1, 0))</f>
        <v/>
      </c>
      <c r="B1666">
        <f>INDEX(resultados!$A$2:$ZZ$1797, 1660, MATCH($B$2, resultados!$A$1:$ZZ$1, 0))</f>
        <v/>
      </c>
      <c r="C1666">
        <f>INDEX(resultados!$A$2:$ZZ$1797, 1660, MATCH($B$3, resultados!$A$1:$ZZ$1, 0))</f>
        <v/>
      </c>
    </row>
    <row r="1667">
      <c r="A1667">
        <f>INDEX(resultados!$A$2:$ZZ$1797, 1661, MATCH($B$1, resultados!$A$1:$ZZ$1, 0))</f>
        <v/>
      </c>
      <c r="B1667">
        <f>INDEX(resultados!$A$2:$ZZ$1797, 1661, MATCH($B$2, resultados!$A$1:$ZZ$1, 0))</f>
        <v/>
      </c>
      <c r="C1667">
        <f>INDEX(resultados!$A$2:$ZZ$1797, 1661, MATCH($B$3, resultados!$A$1:$ZZ$1, 0))</f>
        <v/>
      </c>
    </row>
    <row r="1668">
      <c r="A1668">
        <f>INDEX(resultados!$A$2:$ZZ$1797, 1662, MATCH($B$1, resultados!$A$1:$ZZ$1, 0))</f>
        <v/>
      </c>
      <c r="B1668">
        <f>INDEX(resultados!$A$2:$ZZ$1797, 1662, MATCH($B$2, resultados!$A$1:$ZZ$1, 0))</f>
        <v/>
      </c>
      <c r="C1668">
        <f>INDEX(resultados!$A$2:$ZZ$1797, 1662, MATCH($B$3, resultados!$A$1:$ZZ$1, 0))</f>
        <v/>
      </c>
    </row>
    <row r="1669">
      <c r="A1669">
        <f>INDEX(resultados!$A$2:$ZZ$1797, 1663, MATCH($B$1, resultados!$A$1:$ZZ$1, 0))</f>
        <v/>
      </c>
      <c r="B1669">
        <f>INDEX(resultados!$A$2:$ZZ$1797, 1663, MATCH($B$2, resultados!$A$1:$ZZ$1, 0))</f>
        <v/>
      </c>
      <c r="C1669">
        <f>INDEX(resultados!$A$2:$ZZ$1797, 1663, MATCH($B$3, resultados!$A$1:$ZZ$1, 0))</f>
        <v/>
      </c>
    </row>
    <row r="1670">
      <c r="A1670">
        <f>INDEX(resultados!$A$2:$ZZ$1797, 1664, MATCH($B$1, resultados!$A$1:$ZZ$1, 0))</f>
        <v/>
      </c>
      <c r="B1670">
        <f>INDEX(resultados!$A$2:$ZZ$1797, 1664, MATCH($B$2, resultados!$A$1:$ZZ$1, 0))</f>
        <v/>
      </c>
      <c r="C1670">
        <f>INDEX(resultados!$A$2:$ZZ$1797, 1664, MATCH($B$3, resultados!$A$1:$ZZ$1, 0))</f>
        <v/>
      </c>
    </row>
    <row r="1671">
      <c r="A1671">
        <f>INDEX(resultados!$A$2:$ZZ$1797, 1665, MATCH($B$1, resultados!$A$1:$ZZ$1, 0))</f>
        <v/>
      </c>
      <c r="B1671">
        <f>INDEX(resultados!$A$2:$ZZ$1797, 1665, MATCH($B$2, resultados!$A$1:$ZZ$1, 0))</f>
        <v/>
      </c>
      <c r="C1671">
        <f>INDEX(resultados!$A$2:$ZZ$1797, 1665, MATCH($B$3, resultados!$A$1:$ZZ$1, 0))</f>
        <v/>
      </c>
    </row>
    <row r="1672">
      <c r="A1672">
        <f>INDEX(resultados!$A$2:$ZZ$1797, 1666, MATCH($B$1, resultados!$A$1:$ZZ$1, 0))</f>
        <v/>
      </c>
      <c r="B1672">
        <f>INDEX(resultados!$A$2:$ZZ$1797, 1666, MATCH($B$2, resultados!$A$1:$ZZ$1, 0))</f>
        <v/>
      </c>
      <c r="C1672">
        <f>INDEX(resultados!$A$2:$ZZ$1797, 1666, MATCH($B$3, resultados!$A$1:$ZZ$1, 0))</f>
        <v/>
      </c>
    </row>
    <row r="1673">
      <c r="A1673">
        <f>INDEX(resultados!$A$2:$ZZ$1797, 1667, MATCH($B$1, resultados!$A$1:$ZZ$1, 0))</f>
        <v/>
      </c>
      <c r="B1673">
        <f>INDEX(resultados!$A$2:$ZZ$1797, 1667, MATCH($B$2, resultados!$A$1:$ZZ$1, 0))</f>
        <v/>
      </c>
      <c r="C1673">
        <f>INDEX(resultados!$A$2:$ZZ$1797, 1667, MATCH($B$3, resultados!$A$1:$ZZ$1, 0))</f>
        <v/>
      </c>
    </row>
    <row r="1674">
      <c r="A1674">
        <f>INDEX(resultados!$A$2:$ZZ$1797, 1668, MATCH($B$1, resultados!$A$1:$ZZ$1, 0))</f>
        <v/>
      </c>
      <c r="B1674">
        <f>INDEX(resultados!$A$2:$ZZ$1797, 1668, MATCH($B$2, resultados!$A$1:$ZZ$1, 0))</f>
        <v/>
      </c>
      <c r="C1674">
        <f>INDEX(resultados!$A$2:$ZZ$1797, 1668, MATCH($B$3, resultados!$A$1:$ZZ$1, 0))</f>
        <v/>
      </c>
    </row>
    <row r="1675">
      <c r="A1675">
        <f>INDEX(resultados!$A$2:$ZZ$1797, 1669, MATCH($B$1, resultados!$A$1:$ZZ$1, 0))</f>
        <v/>
      </c>
      <c r="B1675">
        <f>INDEX(resultados!$A$2:$ZZ$1797, 1669, MATCH($B$2, resultados!$A$1:$ZZ$1, 0))</f>
        <v/>
      </c>
      <c r="C1675">
        <f>INDEX(resultados!$A$2:$ZZ$1797, 1669, MATCH($B$3, resultados!$A$1:$ZZ$1, 0))</f>
        <v/>
      </c>
    </row>
    <row r="1676">
      <c r="A1676">
        <f>INDEX(resultados!$A$2:$ZZ$1797, 1670, MATCH($B$1, resultados!$A$1:$ZZ$1, 0))</f>
        <v/>
      </c>
      <c r="B1676">
        <f>INDEX(resultados!$A$2:$ZZ$1797, 1670, MATCH($B$2, resultados!$A$1:$ZZ$1, 0))</f>
        <v/>
      </c>
      <c r="C1676">
        <f>INDEX(resultados!$A$2:$ZZ$1797, 1670, MATCH($B$3, resultados!$A$1:$ZZ$1, 0))</f>
        <v/>
      </c>
    </row>
    <row r="1677">
      <c r="A1677">
        <f>INDEX(resultados!$A$2:$ZZ$1797, 1671, MATCH($B$1, resultados!$A$1:$ZZ$1, 0))</f>
        <v/>
      </c>
      <c r="B1677">
        <f>INDEX(resultados!$A$2:$ZZ$1797, 1671, MATCH($B$2, resultados!$A$1:$ZZ$1, 0))</f>
        <v/>
      </c>
      <c r="C1677">
        <f>INDEX(resultados!$A$2:$ZZ$1797, 1671, MATCH($B$3, resultados!$A$1:$ZZ$1, 0))</f>
        <v/>
      </c>
    </row>
    <row r="1678">
      <c r="A1678">
        <f>INDEX(resultados!$A$2:$ZZ$1797, 1672, MATCH($B$1, resultados!$A$1:$ZZ$1, 0))</f>
        <v/>
      </c>
      <c r="B1678">
        <f>INDEX(resultados!$A$2:$ZZ$1797, 1672, MATCH($B$2, resultados!$A$1:$ZZ$1, 0))</f>
        <v/>
      </c>
      <c r="C1678">
        <f>INDEX(resultados!$A$2:$ZZ$1797, 1672, MATCH($B$3, resultados!$A$1:$ZZ$1, 0))</f>
        <v/>
      </c>
    </row>
    <row r="1679">
      <c r="A1679">
        <f>INDEX(resultados!$A$2:$ZZ$1797, 1673, MATCH($B$1, resultados!$A$1:$ZZ$1, 0))</f>
        <v/>
      </c>
      <c r="B1679">
        <f>INDEX(resultados!$A$2:$ZZ$1797, 1673, MATCH($B$2, resultados!$A$1:$ZZ$1, 0))</f>
        <v/>
      </c>
      <c r="C1679">
        <f>INDEX(resultados!$A$2:$ZZ$1797, 1673, MATCH($B$3, resultados!$A$1:$ZZ$1, 0))</f>
        <v/>
      </c>
    </row>
    <row r="1680">
      <c r="A1680">
        <f>INDEX(resultados!$A$2:$ZZ$1797, 1674, MATCH($B$1, resultados!$A$1:$ZZ$1, 0))</f>
        <v/>
      </c>
      <c r="B1680">
        <f>INDEX(resultados!$A$2:$ZZ$1797, 1674, MATCH($B$2, resultados!$A$1:$ZZ$1, 0))</f>
        <v/>
      </c>
      <c r="C1680">
        <f>INDEX(resultados!$A$2:$ZZ$1797, 1674, MATCH($B$3, resultados!$A$1:$ZZ$1, 0))</f>
        <v/>
      </c>
    </row>
    <row r="1681">
      <c r="A1681">
        <f>INDEX(resultados!$A$2:$ZZ$1797, 1675, MATCH($B$1, resultados!$A$1:$ZZ$1, 0))</f>
        <v/>
      </c>
      <c r="B1681">
        <f>INDEX(resultados!$A$2:$ZZ$1797, 1675, MATCH($B$2, resultados!$A$1:$ZZ$1, 0))</f>
        <v/>
      </c>
      <c r="C1681">
        <f>INDEX(resultados!$A$2:$ZZ$1797, 1675, MATCH($B$3, resultados!$A$1:$ZZ$1, 0))</f>
        <v/>
      </c>
    </row>
    <row r="1682">
      <c r="A1682">
        <f>INDEX(resultados!$A$2:$ZZ$1797, 1676, MATCH($B$1, resultados!$A$1:$ZZ$1, 0))</f>
        <v/>
      </c>
      <c r="B1682">
        <f>INDEX(resultados!$A$2:$ZZ$1797, 1676, MATCH($B$2, resultados!$A$1:$ZZ$1, 0))</f>
        <v/>
      </c>
      <c r="C1682">
        <f>INDEX(resultados!$A$2:$ZZ$1797, 1676, MATCH($B$3, resultados!$A$1:$ZZ$1, 0))</f>
        <v/>
      </c>
    </row>
    <row r="1683">
      <c r="A1683">
        <f>INDEX(resultados!$A$2:$ZZ$1797, 1677, MATCH($B$1, resultados!$A$1:$ZZ$1, 0))</f>
        <v/>
      </c>
      <c r="B1683">
        <f>INDEX(resultados!$A$2:$ZZ$1797, 1677, MATCH($B$2, resultados!$A$1:$ZZ$1, 0))</f>
        <v/>
      </c>
      <c r="C1683">
        <f>INDEX(resultados!$A$2:$ZZ$1797, 1677, MATCH($B$3, resultados!$A$1:$ZZ$1, 0))</f>
        <v/>
      </c>
    </row>
    <row r="1684">
      <c r="A1684">
        <f>INDEX(resultados!$A$2:$ZZ$1797, 1678, MATCH($B$1, resultados!$A$1:$ZZ$1, 0))</f>
        <v/>
      </c>
      <c r="B1684">
        <f>INDEX(resultados!$A$2:$ZZ$1797, 1678, MATCH($B$2, resultados!$A$1:$ZZ$1, 0))</f>
        <v/>
      </c>
      <c r="C1684">
        <f>INDEX(resultados!$A$2:$ZZ$1797, 1678, MATCH($B$3, resultados!$A$1:$ZZ$1, 0))</f>
        <v/>
      </c>
    </row>
    <row r="1685">
      <c r="A1685">
        <f>INDEX(resultados!$A$2:$ZZ$1797, 1679, MATCH($B$1, resultados!$A$1:$ZZ$1, 0))</f>
        <v/>
      </c>
      <c r="B1685">
        <f>INDEX(resultados!$A$2:$ZZ$1797, 1679, MATCH($B$2, resultados!$A$1:$ZZ$1, 0))</f>
        <v/>
      </c>
      <c r="C1685">
        <f>INDEX(resultados!$A$2:$ZZ$1797, 1679, MATCH($B$3, resultados!$A$1:$ZZ$1, 0))</f>
        <v/>
      </c>
    </row>
    <row r="1686">
      <c r="A1686">
        <f>INDEX(resultados!$A$2:$ZZ$1797, 1680, MATCH($B$1, resultados!$A$1:$ZZ$1, 0))</f>
        <v/>
      </c>
      <c r="B1686">
        <f>INDEX(resultados!$A$2:$ZZ$1797, 1680, MATCH($B$2, resultados!$A$1:$ZZ$1, 0))</f>
        <v/>
      </c>
      <c r="C1686">
        <f>INDEX(resultados!$A$2:$ZZ$1797, 1680, MATCH($B$3, resultados!$A$1:$ZZ$1, 0))</f>
        <v/>
      </c>
    </row>
    <row r="1687">
      <c r="A1687">
        <f>INDEX(resultados!$A$2:$ZZ$1797, 1681, MATCH($B$1, resultados!$A$1:$ZZ$1, 0))</f>
        <v/>
      </c>
      <c r="B1687">
        <f>INDEX(resultados!$A$2:$ZZ$1797, 1681, MATCH($B$2, resultados!$A$1:$ZZ$1, 0))</f>
        <v/>
      </c>
      <c r="C1687">
        <f>INDEX(resultados!$A$2:$ZZ$1797, 1681, MATCH($B$3, resultados!$A$1:$ZZ$1, 0))</f>
        <v/>
      </c>
    </row>
    <row r="1688">
      <c r="A1688">
        <f>INDEX(resultados!$A$2:$ZZ$1797, 1682, MATCH($B$1, resultados!$A$1:$ZZ$1, 0))</f>
        <v/>
      </c>
      <c r="B1688">
        <f>INDEX(resultados!$A$2:$ZZ$1797, 1682, MATCH($B$2, resultados!$A$1:$ZZ$1, 0))</f>
        <v/>
      </c>
      <c r="C1688">
        <f>INDEX(resultados!$A$2:$ZZ$1797, 1682, MATCH($B$3, resultados!$A$1:$ZZ$1, 0))</f>
        <v/>
      </c>
    </row>
    <row r="1689">
      <c r="A1689">
        <f>INDEX(resultados!$A$2:$ZZ$1797, 1683, MATCH($B$1, resultados!$A$1:$ZZ$1, 0))</f>
        <v/>
      </c>
      <c r="B1689">
        <f>INDEX(resultados!$A$2:$ZZ$1797, 1683, MATCH($B$2, resultados!$A$1:$ZZ$1, 0))</f>
        <v/>
      </c>
      <c r="C1689">
        <f>INDEX(resultados!$A$2:$ZZ$1797, 1683, MATCH($B$3, resultados!$A$1:$ZZ$1, 0))</f>
        <v/>
      </c>
    </row>
    <row r="1690">
      <c r="A1690">
        <f>INDEX(resultados!$A$2:$ZZ$1797, 1684, MATCH($B$1, resultados!$A$1:$ZZ$1, 0))</f>
        <v/>
      </c>
      <c r="B1690">
        <f>INDEX(resultados!$A$2:$ZZ$1797, 1684, MATCH($B$2, resultados!$A$1:$ZZ$1, 0))</f>
        <v/>
      </c>
      <c r="C1690">
        <f>INDEX(resultados!$A$2:$ZZ$1797, 1684, MATCH($B$3, resultados!$A$1:$ZZ$1, 0))</f>
        <v/>
      </c>
    </row>
    <row r="1691">
      <c r="A1691">
        <f>INDEX(resultados!$A$2:$ZZ$1797, 1685, MATCH($B$1, resultados!$A$1:$ZZ$1, 0))</f>
        <v/>
      </c>
      <c r="B1691">
        <f>INDEX(resultados!$A$2:$ZZ$1797, 1685, MATCH($B$2, resultados!$A$1:$ZZ$1, 0))</f>
        <v/>
      </c>
      <c r="C1691">
        <f>INDEX(resultados!$A$2:$ZZ$1797, 1685, MATCH($B$3, resultados!$A$1:$ZZ$1, 0))</f>
        <v/>
      </c>
    </row>
    <row r="1692">
      <c r="A1692">
        <f>INDEX(resultados!$A$2:$ZZ$1797, 1686, MATCH($B$1, resultados!$A$1:$ZZ$1, 0))</f>
        <v/>
      </c>
      <c r="B1692">
        <f>INDEX(resultados!$A$2:$ZZ$1797, 1686, MATCH($B$2, resultados!$A$1:$ZZ$1, 0))</f>
        <v/>
      </c>
      <c r="C1692">
        <f>INDEX(resultados!$A$2:$ZZ$1797, 1686, MATCH($B$3, resultados!$A$1:$ZZ$1, 0))</f>
        <v/>
      </c>
    </row>
    <row r="1693">
      <c r="A1693">
        <f>INDEX(resultados!$A$2:$ZZ$1797, 1687, MATCH($B$1, resultados!$A$1:$ZZ$1, 0))</f>
        <v/>
      </c>
      <c r="B1693">
        <f>INDEX(resultados!$A$2:$ZZ$1797, 1687, MATCH($B$2, resultados!$A$1:$ZZ$1, 0))</f>
        <v/>
      </c>
      <c r="C1693">
        <f>INDEX(resultados!$A$2:$ZZ$1797, 1687, MATCH($B$3, resultados!$A$1:$ZZ$1, 0))</f>
        <v/>
      </c>
    </row>
    <row r="1694">
      <c r="A1694">
        <f>INDEX(resultados!$A$2:$ZZ$1797, 1688, MATCH($B$1, resultados!$A$1:$ZZ$1, 0))</f>
        <v/>
      </c>
      <c r="B1694">
        <f>INDEX(resultados!$A$2:$ZZ$1797, 1688, MATCH($B$2, resultados!$A$1:$ZZ$1, 0))</f>
        <v/>
      </c>
      <c r="C1694">
        <f>INDEX(resultados!$A$2:$ZZ$1797, 1688, MATCH($B$3, resultados!$A$1:$ZZ$1, 0))</f>
        <v/>
      </c>
    </row>
    <row r="1695">
      <c r="A1695">
        <f>INDEX(resultados!$A$2:$ZZ$1797, 1689, MATCH($B$1, resultados!$A$1:$ZZ$1, 0))</f>
        <v/>
      </c>
      <c r="B1695">
        <f>INDEX(resultados!$A$2:$ZZ$1797, 1689, MATCH($B$2, resultados!$A$1:$ZZ$1, 0))</f>
        <v/>
      </c>
      <c r="C1695">
        <f>INDEX(resultados!$A$2:$ZZ$1797, 1689, MATCH($B$3, resultados!$A$1:$ZZ$1, 0))</f>
        <v/>
      </c>
    </row>
    <row r="1696">
      <c r="A1696">
        <f>INDEX(resultados!$A$2:$ZZ$1797, 1690, MATCH($B$1, resultados!$A$1:$ZZ$1, 0))</f>
        <v/>
      </c>
      <c r="B1696">
        <f>INDEX(resultados!$A$2:$ZZ$1797, 1690, MATCH($B$2, resultados!$A$1:$ZZ$1, 0))</f>
        <v/>
      </c>
      <c r="C1696">
        <f>INDEX(resultados!$A$2:$ZZ$1797, 1690, MATCH($B$3, resultados!$A$1:$ZZ$1, 0))</f>
        <v/>
      </c>
    </row>
    <row r="1697">
      <c r="A1697">
        <f>INDEX(resultados!$A$2:$ZZ$1797, 1691, MATCH($B$1, resultados!$A$1:$ZZ$1, 0))</f>
        <v/>
      </c>
      <c r="B1697">
        <f>INDEX(resultados!$A$2:$ZZ$1797, 1691, MATCH($B$2, resultados!$A$1:$ZZ$1, 0))</f>
        <v/>
      </c>
      <c r="C1697">
        <f>INDEX(resultados!$A$2:$ZZ$1797, 1691, MATCH($B$3, resultados!$A$1:$ZZ$1, 0))</f>
        <v/>
      </c>
    </row>
    <row r="1698">
      <c r="A1698">
        <f>INDEX(resultados!$A$2:$ZZ$1797, 1692, MATCH($B$1, resultados!$A$1:$ZZ$1, 0))</f>
        <v/>
      </c>
      <c r="B1698">
        <f>INDEX(resultados!$A$2:$ZZ$1797, 1692, MATCH($B$2, resultados!$A$1:$ZZ$1, 0))</f>
        <v/>
      </c>
      <c r="C1698">
        <f>INDEX(resultados!$A$2:$ZZ$1797, 1692, MATCH($B$3, resultados!$A$1:$ZZ$1, 0))</f>
        <v/>
      </c>
    </row>
    <row r="1699">
      <c r="A1699">
        <f>INDEX(resultados!$A$2:$ZZ$1797, 1693, MATCH($B$1, resultados!$A$1:$ZZ$1, 0))</f>
        <v/>
      </c>
      <c r="B1699">
        <f>INDEX(resultados!$A$2:$ZZ$1797, 1693, MATCH($B$2, resultados!$A$1:$ZZ$1, 0))</f>
        <v/>
      </c>
      <c r="C1699">
        <f>INDEX(resultados!$A$2:$ZZ$1797, 1693, MATCH($B$3, resultados!$A$1:$ZZ$1, 0))</f>
        <v/>
      </c>
    </row>
    <row r="1700">
      <c r="A1700">
        <f>INDEX(resultados!$A$2:$ZZ$1797, 1694, MATCH($B$1, resultados!$A$1:$ZZ$1, 0))</f>
        <v/>
      </c>
      <c r="B1700">
        <f>INDEX(resultados!$A$2:$ZZ$1797, 1694, MATCH($B$2, resultados!$A$1:$ZZ$1, 0))</f>
        <v/>
      </c>
      <c r="C1700">
        <f>INDEX(resultados!$A$2:$ZZ$1797, 1694, MATCH($B$3, resultados!$A$1:$ZZ$1, 0))</f>
        <v/>
      </c>
    </row>
    <row r="1701">
      <c r="A1701">
        <f>INDEX(resultados!$A$2:$ZZ$1797, 1695, MATCH($B$1, resultados!$A$1:$ZZ$1, 0))</f>
        <v/>
      </c>
      <c r="B1701">
        <f>INDEX(resultados!$A$2:$ZZ$1797, 1695, MATCH($B$2, resultados!$A$1:$ZZ$1, 0))</f>
        <v/>
      </c>
      <c r="C1701">
        <f>INDEX(resultados!$A$2:$ZZ$1797, 1695, MATCH($B$3, resultados!$A$1:$ZZ$1, 0))</f>
        <v/>
      </c>
    </row>
    <row r="1702">
      <c r="A1702">
        <f>INDEX(resultados!$A$2:$ZZ$1797, 1696, MATCH($B$1, resultados!$A$1:$ZZ$1, 0))</f>
        <v/>
      </c>
      <c r="B1702">
        <f>INDEX(resultados!$A$2:$ZZ$1797, 1696, MATCH($B$2, resultados!$A$1:$ZZ$1, 0))</f>
        <v/>
      </c>
      <c r="C1702">
        <f>INDEX(resultados!$A$2:$ZZ$1797, 1696, MATCH($B$3, resultados!$A$1:$ZZ$1, 0))</f>
        <v/>
      </c>
    </row>
    <row r="1703">
      <c r="A1703">
        <f>INDEX(resultados!$A$2:$ZZ$1797, 1697, MATCH($B$1, resultados!$A$1:$ZZ$1, 0))</f>
        <v/>
      </c>
      <c r="B1703">
        <f>INDEX(resultados!$A$2:$ZZ$1797, 1697, MATCH($B$2, resultados!$A$1:$ZZ$1, 0))</f>
        <v/>
      </c>
      <c r="C1703">
        <f>INDEX(resultados!$A$2:$ZZ$1797, 1697, MATCH($B$3, resultados!$A$1:$ZZ$1, 0))</f>
        <v/>
      </c>
    </row>
    <row r="1704">
      <c r="A1704">
        <f>INDEX(resultados!$A$2:$ZZ$1797, 1698, MATCH($B$1, resultados!$A$1:$ZZ$1, 0))</f>
        <v/>
      </c>
      <c r="B1704">
        <f>INDEX(resultados!$A$2:$ZZ$1797, 1698, MATCH($B$2, resultados!$A$1:$ZZ$1, 0))</f>
        <v/>
      </c>
      <c r="C1704">
        <f>INDEX(resultados!$A$2:$ZZ$1797, 1698, MATCH($B$3, resultados!$A$1:$ZZ$1, 0))</f>
        <v/>
      </c>
    </row>
    <row r="1705">
      <c r="A1705">
        <f>INDEX(resultados!$A$2:$ZZ$1797, 1699, MATCH($B$1, resultados!$A$1:$ZZ$1, 0))</f>
        <v/>
      </c>
      <c r="B1705">
        <f>INDEX(resultados!$A$2:$ZZ$1797, 1699, MATCH($B$2, resultados!$A$1:$ZZ$1, 0))</f>
        <v/>
      </c>
      <c r="C1705">
        <f>INDEX(resultados!$A$2:$ZZ$1797, 1699, MATCH($B$3, resultados!$A$1:$ZZ$1, 0))</f>
        <v/>
      </c>
    </row>
    <row r="1706">
      <c r="A1706">
        <f>INDEX(resultados!$A$2:$ZZ$1797, 1700, MATCH($B$1, resultados!$A$1:$ZZ$1, 0))</f>
        <v/>
      </c>
      <c r="B1706">
        <f>INDEX(resultados!$A$2:$ZZ$1797, 1700, MATCH($B$2, resultados!$A$1:$ZZ$1, 0))</f>
        <v/>
      </c>
      <c r="C1706">
        <f>INDEX(resultados!$A$2:$ZZ$1797, 1700, MATCH($B$3, resultados!$A$1:$ZZ$1, 0))</f>
        <v/>
      </c>
    </row>
    <row r="1707">
      <c r="A1707">
        <f>INDEX(resultados!$A$2:$ZZ$1797, 1701, MATCH($B$1, resultados!$A$1:$ZZ$1, 0))</f>
        <v/>
      </c>
      <c r="B1707">
        <f>INDEX(resultados!$A$2:$ZZ$1797, 1701, MATCH($B$2, resultados!$A$1:$ZZ$1, 0))</f>
        <v/>
      </c>
      <c r="C1707">
        <f>INDEX(resultados!$A$2:$ZZ$1797, 1701, MATCH($B$3, resultados!$A$1:$ZZ$1, 0))</f>
        <v/>
      </c>
    </row>
    <row r="1708">
      <c r="A1708">
        <f>INDEX(resultados!$A$2:$ZZ$1797, 1702, MATCH($B$1, resultados!$A$1:$ZZ$1, 0))</f>
        <v/>
      </c>
      <c r="B1708">
        <f>INDEX(resultados!$A$2:$ZZ$1797, 1702, MATCH($B$2, resultados!$A$1:$ZZ$1, 0))</f>
        <v/>
      </c>
      <c r="C1708">
        <f>INDEX(resultados!$A$2:$ZZ$1797, 1702, MATCH($B$3, resultados!$A$1:$ZZ$1, 0))</f>
        <v/>
      </c>
    </row>
    <row r="1709">
      <c r="A1709">
        <f>INDEX(resultados!$A$2:$ZZ$1797, 1703, MATCH($B$1, resultados!$A$1:$ZZ$1, 0))</f>
        <v/>
      </c>
      <c r="B1709">
        <f>INDEX(resultados!$A$2:$ZZ$1797, 1703, MATCH($B$2, resultados!$A$1:$ZZ$1, 0))</f>
        <v/>
      </c>
      <c r="C1709">
        <f>INDEX(resultados!$A$2:$ZZ$1797, 1703, MATCH($B$3, resultados!$A$1:$ZZ$1, 0))</f>
        <v/>
      </c>
    </row>
    <row r="1710">
      <c r="A1710">
        <f>INDEX(resultados!$A$2:$ZZ$1797, 1704, MATCH($B$1, resultados!$A$1:$ZZ$1, 0))</f>
        <v/>
      </c>
      <c r="B1710">
        <f>INDEX(resultados!$A$2:$ZZ$1797, 1704, MATCH($B$2, resultados!$A$1:$ZZ$1, 0))</f>
        <v/>
      </c>
      <c r="C1710">
        <f>INDEX(resultados!$A$2:$ZZ$1797, 1704, MATCH($B$3, resultados!$A$1:$ZZ$1, 0))</f>
        <v/>
      </c>
    </row>
    <row r="1711">
      <c r="A1711">
        <f>INDEX(resultados!$A$2:$ZZ$1797, 1705, MATCH($B$1, resultados!$A$1:$ZZ$1, 0))</f>
        <v/>
      </c>
      <c r="B1711">
        <f>INDEX(resultados!$A$2:$ZZ$1797, 1705, MATCH($B$2, resultados!$A$1:$ZZ$1, 0))</f>
        <v/>
      </c>
      <c r="C1711">
        <f>INDEX(resultados!$A$2:$ZZ$1797, 1705, MATCH($B$3, resultados!$A$1:$ZZ$1, 0))</f>
        <v/>
      </c>
    </row>
    <row r="1712">
      <c r="A1712">
        <f>INDEX(resultados!$A$2:$ZZ$1797, 1706, MATCH($B$1, resultados!$A$1:$ZZ$1, 0))</f>
        <v/>
      </c>
      <c r="B1712">
        <f>INDEX(resultados!$A$2:$ZZ$1797, 1706, MATCH($B$2, resultados!$A$1:$ZZ$1, 0))</f>
        <v/>
      </c>
      <c r="C1712">
        <f>INDEX(resultados!$A$2:$ZZ$1797, 1706, MATCH($B$3, resultados!$A$1:$ZZ$1, 0))</f>
        <v/>
      </c>
    </row>
    <row r="1713">
      <c r="A1713">
        <f>INDEX(resultados!$A$2:$ZZ$1797, 1707, MATCH($B$1, resultados!$A$1:$ZZ$1, 0))</f>
        <v/>
      </c>
      <c r="B1713">
        <f>INDEX(resultados!$A$2:$ZZ$1797, 1707, MATCH($B$2, resultados!$A$1:$ZZ$1, 0))</f>
        <v/>
      </c>
      <c r="C1713">
        <f>INDEX(resultados!$A$2:$ZZ$1797, 1707, MATCH($B$3, resultados!$A$1:$ZZ$1, 0))</f>
        <v/>
      </c>
    </row>
    <row r="1714">
      <c r="A1714">
        <f>INDEX(resultados!$A$2:$ZZ$1797, 1708, MATCH($B$1, resultados!$A$1:$ZZ$1, 0))</f>
        <v/>
      </c>
      <c r="B1714">
        <f>INDEX(resultados!$A$2:$ZZ$1797, 1708, MATCH($B$2, resultados!$A$1:$ZZ$1, 0))</f>
        <v/>
      </c>
      <c r="C1714">
        <f>INDEX(resultados!$A$2:$ZZ$1797, 1708, MATCH($B$3, resultados!$A$1:$ZZ$1, 0))</f>
        <v/>
      </c>
    </row>
    <row r="1715">
      <c r="A1715">
        <f>INDEX(resultados!$A$2:$ZZ$1797, 1709, MATCH($B$1, resultados!$A$1:$ZZ$1, 0))</f>
        <v/>
      </c>
      <c r="B1715">
        <f>INDEX(resultados!$A$2:$ZZ$1797, 1709, MATCH($B$2, resultados!$A$1:$ZZ$1, 0))</f>
        <v/>
      </c>
      <c r="C1715">
        <f>INDEX(resultados!$A$2:$ZZ$1797, 1709, MATCH($B$3, resultados!$A$1:$ZZ$1, 0))</f>
        <v/>
      </c>
    </row>
    <row r="1716">
      <c r="A1716">
        <f>INDEX(resultados!$A$2:$ZZ$1797, 1710, MATCH($B$1, resultados!$A$1:$ZZ$1, 0))</f>
        <v/>
      </c>
      <c r="B1716">
        <f>INDEX(resultados!$A$2:$ZZ$1797, 1710, MATCH($B$2, resultados!$A$1:$ZZ$1, 0))</f>
        <v/>
      </c>
      <c r="C1716">
        <f>INDEX(resultados!$A$2:$ZZ$1797, 1710, MATCH($B$3, resultados!$A$1:$ZZ$1, 0))</f>
        <v/>
      </c>
    </row>
    <row r="1717">
      <c r="A1717">
        <f>INDEX(resultados!$A$2:$ZZ$1797, 1711, MATCH($B$1, resultados!$A$1:$ZZ$1, 0))</f>
        <v/>
      </c>
      <c r="B1717">
        <f>INDEX(resultados!$A$2:$ZZ$1797, 1711, MATCH($B$2, resultados!$A$1:$ZZ$1, 0))</f>
        <v/>
      </c>
      <c r="C1717">
        <f>INDEX(resultados!$A$2:$ZZ$1797, 1711, MATCH($B$3, resultados!$A$1:$ZZ$1, 0))</f>
        <v/>
      </c>
    </row>
    <row r="1718">
      <c r="A1718">
        <f>INDEX(resultados!$A$2:$ZZ$1797, 1712, MATCH($B$1, resultados!$A$1:$ZZ$1, 0))</f>
        <v/>
      </c>
      <c r="B1718">
        <f>INDEX(resultados!$A$2:$ZZ$1797, 1712, MATCH($B$2, resultados!$A$1:$ZZ$1, 0))</f>
        <v/>
      </c>
      <c r="C1718">
        <f>INDEX(resultados!$A$2:$ZZ$1797, 1712, MATCH($B$3, resultados!$A$1:$ZZ$1, 0))</f>
        <v/>
      </c>
    </row>
    <row r="1719">
      <c r="A1719">
        <f>INDEX(resultados!$A$2:$ZZ$1797, 1713, MATCH($B$1, resultados!$A$1:$ZZ$1, 0))</f>
        <v/>
      </c>
      <c r="B1719">
        <f>INDEX(resultados!$A$2:$ZZ$1797, 1713, MATCH($B$2, resultados!$A$1:$ZZ$1, 0))</f>
        <v/>
      </c>
      <c r="C1719">
        <f>INDEX(resultados!$A$2:$ZZ$1797, 1713, MATCH($B$3, resultados!$A$1:$ZZ$1, 0))</f>
        <v/>
      </c>
    </row>
    <row r="1720">
      <c r="A1720">
        <f>INDEX(resultados!$A$2:$ZZ$1797, 1714, MATCH($B$1, resultados!$A$1:$ZZ$1, 0))</f>
        <v/>
      </c>
      <c r="B1720">
        <f>INDEX(resultados!$A$2:$ZZ$1797, 1714, MATCH($B$2, resultados!$A$1:$ZZ$1, 0))</f>
        <v/>
      </c>
      <c r="C1720">
        <f>INDEX(resultados!$A$2:$ZZ$1797, 1714, MATCH($B$3, resultados!$A$1:$ZZ$1, 0))</f>
        <v/>
      </c>
    </row>
    <row r="1721">
      <c r="A1721">
        <f>INDEX(resultados!$A$2:$ZZ$1797, 1715, MATCH($B$1, resultados!$A$1:$ZZ$1, 0))</f>
        <v/>
      </c>
      <c r="B1721">
        <f>INDEX(resultados!$A$2:$ZZ$1797, 1715, MATCH($B$2, resultados!$A$1:$ZZ$1, 0))</f>
        <v/>
      </c>
      <c r="C1721">
        <f>INDEX(resultados!$A$2:$ZZ$1797, 1715, MATCH($B$3, resultados!$A$1:$ZZ$1, 0))</f>
        <v/>
      </c>
    </row>
    <row r="1722">
      <c r="A1722">
        <f>INDEX(resultados!$A$2:$ZZ$1797, 1716, MATCH($B$1, resultados!$A$1:$ZZ$1, 0))</f>
        <v/>
      </c>
      <c r="B1722">
        <f>INDEX(resultados!$A$2:$ZZ$1797, 1716, MATCH($B$2, resultados!$A$1:$ZZ$1, 0))</f>
        <v/>
      </c>
      <c r="C1722">
        <f>INDEX(resultados!$A$2:$ZZ$1797, 1716, MATCH($B$3, resultados!$A$1:$ZZ$1, 0))</f>
        <v/>
      </c>
    </row>
    <row r="1723">
      <c r="A1723">
        <f>INDEX(resultados!$A$2:$ZZ$1797, 1717, MATCH($B$1, resultados!$A$1:$ZZ$1, 0))</f>
        <v/>
      </c>
      <c r="B1723">
        <f>INDEX(resultados!$A$2:$ZZ$1797, 1717, MATCH($B$2, resultados!$A$1:$ZZ$1, 0))</f>
        <v/>
      </c>
      <c r="C1723">
        <f>INDEX(resultados!$A$2:$ZZ$1797, 1717, MATCH($B$3, resultados!$A$1:$ZZ$1, 0))</f>
        <v/>
      </c>
    </row>
    <row r="1724">
      <c r="A1724">
        <f>INDEX(resultados!$A$2:$ZZ$1797, 1718, MATCH($B$1, resultados!$A$1:$ZZ$1, 0))</f>
        <v/>
      </c>
      <c r="B1724">
        <f>INDEX(resultados!$A$2:$ZZ$1797, 1718, MATCH($B$2, resultados!$A$1:$ZZ$1, 0))</f>
        <v/>
      </c>
      <c r="C1724">
        <f>INDEX(resultados!$A$2:$ZZ$1797, 1718, MATCH($B$3, resultados!$A$1:$ZZ$1, 0))</f>
        <v/>
      </c>
    </row>
    <row r="1725">
      <c r="A1725">
        <f>INDEX(resultados!$A$2:$ZZ$1797, 1719, MATCH($B$1, resultados!$A$1:$ZZ$1, 0))</f>
        <v/>
      </c>
      <c r="B1725">
        <f>INDEX(resultados!$A$2:$ZZ$1797, 1719, MATCH($B$2, resultados!$A$1:$ZZ$1, 0))</f>
        <v/>
      </c>
      <c r="C1725">
        <f>INDEX(resultados!$A$2:$ZZ$1797, 1719, MATCH($B$3, resultados!$A$1:$ZZ$1, 0))</f>
        <v/>
      </c>
    </row>
    <row r="1726">
      <c r="A1726">
        <f>INDEX(resultados!$A$2:$ZZ$1797, 1720, MATCH($B$1, resultados!$A$1:$ZZ$1, 0))</f>
        <v/>
      </c>
      <c r="B1726">
        <f>INDEX(resultados!$A$2:$ZZ$1797, 1720, MATCH($B$2, resultados!$A$1:$ZZ$1, 0))</f>
        <v/>
      </c>
      <c r="C1726">
        <f>INDEX(resultados!$A$2:$ZZ$1797, 1720, MATCH($B$3, resultados!$A$1:$ZZ$1, 0))</f>
        <v/>
      </c>
    </row>
    <row r="1727">
      <c r="A1727">
        <f>INDEX(resultados!$A$2:$ZZ$1797, 1721, MATCH($B$1, resultados!$A$1:$ZZ$1, 0))</f>
        <v/>
      </c>
      <c r="B1727">
        <f>INDEX(resultados!$A$2:$ZZ$1797, 1721, MATCH($B$2, resultados!$A$1:$ZZ$1, 0))</f>
        <v/>
      </c>
      <c r="C1727">
        <f>INDEX(resultados!$A$2:$ZZ$1797, 1721, MATCH($B$3, resultados!$A$1:$ZZ$1, 0))</f>
        <v/>
      </c>
    </row>
    <row r="1728">
      <c r="A1728">
        <f>INDEX(resultados!$A$2:$ZZ$1797, 1722, MATCH($B$1, resultados!$A$1:$ZZ$1, 0))</f>
        <v/>
      </c>
      <c r="B1728">
        <f>INDEX(resultados!$A$2:$ZZ$1797, 1722, MATCH($B$2, resultados!$A$1:$ZZ$1, 0))</f>
        <v/>
      </c>
      <c r="C1728">
        <f>INDEX(resultados!$A$2:$ZZ$1797, 1722, MATCH($B$3, resultados!$A$1:$ZZ$1, 0))</f>
        <v/>
      </c>
    </row>
    <row r="1729">
      <c r="A1729">
        <f>INDEX(resultados!$A$2:$ZZ$1797, 1723, MATCH($B$1, resultados!$A$1:$ZZ$1, 0))</f>
        <v/>
      </c>
      <c r="B1729">
        <f>INDEX(resultados!$A$2:$ZZ$1797, 1723, MATCH($B$2, resultados!$A$1:$ZZ$1, 0))</f>
        <v/>
      </c>
      <c r="C1729">
        <f>INDEX(resultados!$A$2:$ZZ$1797, 1723, MATCH($B$3, resultados!$A$1:$ZZ$1, 0))</f>
        <v/>
      </c>
    </row>
    <row r="1730">
      <c r="A1730">
        <f>INDEX(resultados!$A$2:$ZZ$1797, 1724, MATCH($B$1, resultados!$A$1:$ZZ$1, 0))</f>
        <v/>
      </c>
      <c r="B1730">
        <f>INDEX(resultados!$A$2:$ZZ$1797, 1724, MATCH($B$2, resultados!$A$1:$ZZ$1, 0))</f>
        <v/>
      </c>
      <c r="C1730">
        <f>INDEX(resultados!$A$2:$ZZ$1797, 1724, MATCH($B$3, resultados!$A$1:$ZZ$1, 0))</f>
        <v/>
      </c>
    </row>
    <row r="1731">
      <c r="A1731">
        <f>INDEX(resultados!$A$2:$ZZ$1797, 1725, MATCH($B$1, resultados!$A$1:$ZZ$1, 0))</f>
        <v/>
      </c>
      <c r="B1731">
        <f>INDEX(resultados!$A$2:$ZZ$1797, 1725, MATCH($B$2, resultados!$A$1:$ZZ$1, 0))</f>
        <v/>
      </c>
      <c r="C1731">
        <f>INDEX(resultados!$A$2:$ZZ$1797, 1725, MATCH($B$3, resultados!$A$1:$ZZ$1, 0))</f>
        <v/>
      </c>
    </row>
    <row r="1732">
      <c r="A1732">
        <f>INDEX(resultados!$A$2:$ZZ$1797, 1726, MATCH($B$1, resultados!$A$1:$ZZ$1, 0))</f>
        <v/>
      </c>
      <c r="B1732">
        <f>INDEX(resultados!$A$2:$ZZ$1797, 1726, MATCH($B$2, resultados!$A$1:$ZZ$1, 0))</f>
        <v/>
      </c>
      <c r="C1732">
        <f>INDEX(resultados!$A$2:$ZZ$1797, 1726, MATCH($B$3, resultados!$A$1:$ZZ$1, 0))</f>
        <v/>
      </c>
    </row>
    <row r="1733">
      <c r="A1733">
        <f>INDEX(resultados!$A$2:$ZZ$1797, 1727, MATCH($B$1, resultados!$A$1:$ZZ$1, 0))</f>
        <v/>
      </c>
      <c r="B1733">
        <f>INDEX(resultados!$A$2:$ZZ$1797, 1727, MATCH($B$2, resultados!$A$1:$ZZ$1, 0))</f>
        <v/>
      </c>
      <c r="C1733">
        <f>INDEX(resultados!$A$2:$ZZ$1797, 1727, MATCH($B$3, resultados!$A$1:$ZZ$1, 0))</f>
        <v/>
      </c>
    </row>
    <row r="1734">
      <c r="A1734">
        <f>INDEX(resultados!$A$2:$ZZ$1797, 1728, MATCH($B$1, resultados!$A$1:$ZZ$1, 0))</f>
        <v/>
      </c>
      <c r="B1734">
        <f>INDEX(resultados!$A$2:$ZZ$1797, 1728, MATCH($B$2, resultados!$A$1:$ZZ$1, 0))</f>
        <v/>
      </c>
      <c r="C1734">
        <f>INDEX(resultados!$A$2:$ZZ$1797, 1728, MATCH($B$3, resultados!$A$1:$ZZ$1, 0))</f>
        <v/>
      </c>
    </row>
    <row r="1735">
      <c r="A1735">
        <f>INDEX(resultados!$A$2:$ZZ$1797, 1729, MATCH($B$1, resultados!$A$1:$ZZ$1, 0))</f>
        <v/>
      </c>
      <c r="B1735">
        <f>INDEX(resultados!$A$2:$ZZ$1797, 1729, MATCH($B$2, resultados!$A$1:$ZZ$1, 0))</f>
        <v/>
      </c>
      <c r="C1735">
        <f>INDEX(resultados!$A$2:$ZZ$1797, 1729, MATCH($B$3, resultados!$A$1:$ZZ$1, 0))</f>
        <v/>
      </c>
    </row>
    <row r="1736">
      <c r="A1736">
        <f>INDEX(resultados!$A$2:$ZZ$1797, 1730, MATCH($B$1, resultados!$A$1:$ZZ$1, 0))</f>
        <v/>
      </c>
      <c r="B1736">
        <f>INDEX(resultados!$A$2:$ZZ$1797, 1730, MATCH($B$2, resultados!$A$1:$ZZ$1, 0))</f>
        <v/>
      </c>
      <c r="C1736">
        <f>INDEX(resultados!$A$2:$ZZ$1797, 1730, MATCH($B$3, resultados!$A$1:$ZZ$1, 0))</f>
        <v/>
      </c>
    </row>
    <row r="1737">
      <c r="A1737">
        <f>INDEX(resultados!$A$2:$ZZ$1797, 1731, MATCH($B$1, resultados!$A$1:$ZZ$1, 0))</f>
        <v/>
      </c>
      <c r="B1737">
        <f>INDEX(resultados!$A$2:$ZZ$1797, 1731, MATCH($B$2, resultados!$A$1:$ZZ$1, 0))</f>
        <v/>
      </c>
      <c r="C1737">
        <f>INDEX(resultados!$A$2:$ZZ$1797, 1731, MATCH($B$3, resultados!$A$1:$ZZ$1, 0))</f>
        <v/>
      </c>
    </row>
    <row r="1738">
      <c r="A1738">
        <f>INDEX(resultados!$A$2:$ZZ$1797, 1732, MATCH($B$1, resultados!$A$1:$ZZ$1, 0))</f>
        <v/>
      </c>
      <c r="B1738">
        <f>INDEX(resultados!$A$2:$ZZ$1797, 1732, MATCH($B$2, resultados!$A$1:$ZZ$1, 0))</f>
        <v/>
      </c>
      <c r="C1738">
        <f>INDEX(resultados!$A$2:$ZZ$1797, 1732, MATCH($B$3, resultados!$A$1:$ZZ$1, 0))</f>
        <v/>
      </c>
    </row>
    <row r="1739">
      <c r="A1739">
        <f>INDEX(resultados!$A$2:$ZZ$1797, 1733, MATCH($B$1, resultados!$A$1:$ZZ$1, 0))</f>
        <v/>
      </c>
      <c r="B1739">
        <f>INDEX(resultados!$A$2:$ZZ$1797, 1733, MATCH($B$2, resultados!$A$1:$ZZ$1, 0))</f>
        <v/>
      </c>
      <c r="C1739">
        <f>INDEX(resultados!$A$2:$ZZ$1797, 1733, MATCH($B$3, resultados!$A$1:$ZZ$1, 0))</f>
        <v/>
      </c>
    </row>
    <row r="1740">
      <c r="A1740">
        <f>INDEX(resultados!$A$2:$ZZ$1797, 1734, MATCH($B$1, resultados!$A$1:$ZZ$1, 0))</f>
        <v/>
      </c>
      <c r="B1740">
        <f>INDEX(resultados!$A$2:$ZZ$1797, 1734, MATCH($B$2, resultados!$A$1:$ZZ$1, 0))</f>
        <v/>
      </c>
      <c r="C1740">
        <f>INDEX(resultados!$A$2:$ZZ$1797, 1734, MATCH($B$3, resultados!$A$1:$ZZ$1, 0))</f>
        <v/>
      </c>
    </row>
    <row r="1741">
      <c r="A1741">
        <f>INDEX(resultados!$A$2:$ZZ$1797, 1735, MATCH($B$1, resultados!$A$1:$ZZ$1, 0))</f>
        <v/>
      </c>
      <c r="B1741">
        <f>INDEX(resultados!$A$2:$ZZ$1797, 1735, MATCH($B$2, resultados!$A$1:$ZZ$1, 0))</f>
        <v/>
      </c>
      <c r="C1741">
        <f>INDEX(resultados!$A$2:$ZZ$1797, 1735, MATCH($B$3, resultados!$A$1:$ZZ$1, 0))</f>
        <v/>
      </c>
    </row>
    <row r="1742">
      <c r="A1742">
        <f>INDEX(resultados!$A$2:$ZZ$1797, 1736, MATCH($B$1, resultados!$A$1:$ZZ$1, 0))</f>
        <v/>
      </c>
      <c r="B1742">
        <f>INDEX(resultados!$A$2:$ZZ$1797, 1736, MATCH($B$2, resultados!$A$1:$ZZ$1, 0))</f>
        <v/>
      </c>
      <c r="C1742">
        <f>INDEX(resultados!$A$2:$ZZ$1797, 1736, MATCH($B$3, resultados!$A$1:$ZZ$1, 0))</f>
        <v/>
      </c>
    </row>
    <row r="1743">
      <c r="A1743">
        <f>INDEX(resultados!$A$2:$ZZ$1797, 1737, MATCH($B$1, resultados!$A$1:$ZZ$1, 0))</f>
        <v/>
      </c>
      <c r="B1743">
        <f>INDEX(resultados!$A$2:$ZZ$1797, 1737, MATCH($B$2, resultados!$A$1:$ZZ$1, 0))</f>
        <v/>
      </c>
      <c r="C1743">
        <f>INDEX(resultados!$A$2:$ZZ$1797, 1737, MATCH($B$3, resultados!$A$1:$ZZ$1, 0))</f>
        <v/>
      </c>
    </row>
    <row r="1744">
      <c r="A1744">
        <f>INDEX(resultados!$A$2:$ZZ$1797, 1738, MATCH($B$1, resultados!$A$1:$ZZ$1, 0))</f>
        <v/>
      </c>
      <c r="B1744">
        <f>INDEX(resultados!$A$2:$ZZ$1797, 1738, MATCH($B$2, resultados!$A$1:$ZZ$1, 0))</f>
        <v/>
      </c>
      <c r="C1744">
        <f>INDEX(resultados!$A$2:$ZZ$1797, 1738, MATCH($B$3, resultados!$A$1:$ZZ$1, 0))</f>
        <v/>
      </c>
    </row>
    <row r="1745">
      <c r="A1745">
        <f>INDEX(resultados!$A$2:$ZZ$1797, 1739, MATCH($B$1, resultados!$A$1:$ZZ$1, 0))</f>
        <v/>
      </c>
      <c r="B1745">
        <f>INDEX(resultados!$A$2:$ZZ$1797, 1739, MATCH($B$2, resultados!$A$1:$ZZ$1, 0))</f>
        <v/>
      </c>
      <c r="C1745">
        <f>INDEX(resultados!$A$2:$ZZ$1797, 1739, MATCH($B$3, resultados!$A$1:$ZZ$1, 0))</f>
        <v/>
      </c>
    </row>
    <row r="1746">
      <c r="A1746">
        <f>INDEX(resultados!$A$2:$ZZ$1797, 1740, MATCH($B$1, resultados!$A$1:$ZZ$1, 0))</f>
        <v/>
      </c>
      <c r="B1746">
        <f>INDEX(resultados!$A$2:$ZZ$1797, 1740, MATCH($B$2, resultados!$A$1:$ZZ$1, 0))</f>
        <v/>
      </c>
      <c r="C1746">
        <f>INDEX(resultados!$A$2:$ZZ$1797, 1740, MATCH($B$3, resultados!$A$1:$ZZ$1, 0))</f>
        <v/>
      </c>
    </row>
    <row r="1747">
      <c r="A1747">
        <f>INDEX(resultados!$A$2:$ZZ$1797, 1741, MATCH($B$1, resultados!$A$1:$ZZ$1, 0))</f>
        <v/>
      </c>
      <c r="B1747">
        <f>INDEX(resultados!$A$2:$ZZ$1797, 1741, MATCH($B$2, resultados!$A$1:$ZZ$1, 0))</f>
        <v/>
      </c>
      <c r="C1747">
        <f>INDEX(resultados!$A$2:$ZZ$1797, 1741, MATCH($B$3, resultados!$A$1:$ZZ$1, 0))</f>
        <v/>
      </c>
    </row>
    <row r="1748">
      <c r="A1748">
        <f>INDEX(resultados!$A$2:$ZZ$1797, 1742, MATCH($B$1, resultados!$A$1:$ZZ$1, 0))</f>
        <v/>
      </c>
      <c r="B1748">
        <f>INDEX(resultados!$A$2:$ZZ$1797, 1742, MATCH($B$2, resultados!$A$1:$ZZ$1, 0))</f>
        <v/>
      </c>
      <c r="C1748">
        <f>INDEX(resultados!$A$2:$ZZ$1797, 1742, MATCH($B$3, resultados!$A$1:$ZZ$1, 0))</f>
        <v/>
      </c>
    </row>
    <row r="1749">
      <c r="A1749">
        <f>INDEX(resultados!$A$2:$ZZ$1797, 1743, MATCH($B$1, resultados!$A$1:$ZZ$1, 0))</f>
        <v/>
      </c>
      <c r="B1749">
        <f>INDEX(resultados!$A$2:$ZZ$1797, 1743, MATCH($B$2, resultados!$A$1:$ZZ$1, 0))</f>
        <v/>
      </c>
      <c r="C1749">
        <f>INDEX(resultados!$A$2:$ZZ$1797, 1743, MATCH($B$3, resultados!$A$1:$ZZ$1, 0))</f>
        <v/>
      </c>
    </row>
    <row r="1750">
      <c r="A1750">
        <f>INDEX(resultados!$A$2:$ZZ$1797, 1744, MATCH($B$1, resultados!$A$1:$ZZ$1, 0))</f>
        <v/>
      </c>
      <c r="B1750">
        <f>INDEX(resultados!$A$2:$ZZ$1797, 1744, MATCH($B$2, resultados!$A$1:$ZZ$1, 0))</f>
        <v/>
      </c>
      <c r="C1750">
        <f>INDEX(resultados!$A$2:$ZZ$1797, 1744, MATCH($B$3, resultados!$A$1:$ZZ$1, 0))</f>
        <v/>
      </c>
    </row>
    <row r="1751">
      <c r="A1751">
        <f>INDEX(resultados!$A$2:$ZZ$1797, 1745, MATCH($B$1, resultados!$A$1:$ZZ$1, 0))</f>
        <v/>
      </c>
      <c r="B1751">
        <f>INDEX(resultados!$A$2:$ZZ$1797, 1745, MATCH($B$2, resultados!$A$1:$ZZ$1, 0))</f>
        <v/>
      </c>
      <c r="C1751">
        <f>INDEX(resultados!$A$2:$ZZ$1797, 1745, MATCH($B$3, resultados!$A$1:$ZZ$1, 0))</f>
        <v/>
      </c>
    </row>
    <row r="1752">
      <c r="A1752">
        <f>INDEX(resultados!$A$2:$ZZ$1797, 1746, MATCH($B$1, resultados!$A$1:$ZZ$1, 0))</f>
        <v/>
      </c>
      <c r="B1752">
        <f>INDEX(resultados!$A$2:$ZZ$1797, 1746, MATCH($B$2, resultados!$A$1:$ZZ$1, 0))</f>
        <v/>
      </c>
      <c r="C1752">
        <f>INDEX(resultados!$A$2:$ZZ$1797, 1746, MATCH($B$3, resultados!$A$1:$ZZ$1, 0))</f>
        <v/>
      </c>
    </row>
    <row r="1753">
      <c r="A1753">
        <f>INDEX(resultados!$A$2:$ZZ$1797, 1747, MATCH($B$1, resultados!$A$1:$ZZ$1, 0))</f>
        <v/>
      </c>
      <c r="B1753">
        <f>INDEX(resultados!$A$2:$ZZ$1797, 1747, MATCH($B$2, resultados!$A$1:$ZZ$1, 0))</f>
        <v/>
      </c>
      <c r="C1753">
        <f>INDEX(resultados!$A$2:$ZZ$1797, 1747, MATCH($B$3, resultados!$A$1:$ZZ$1, 0))</f>
        <v/>
      </c>
    </row>
    <row r="1754">
      <c r="A1754">
        <f>INDEX(resultados!$A$2:$ZZ$1797, 1748, MATCH($B$1, resultados!$A$1:$ZZ$1, 0))</f>
        <v/>
      </c>
      <c r="B1754">
        <f>INDEX(resultados!$A$2:$ZZ$1797, 1748, MATCH($B$2, resultados!$A$1:$ZZ$1, 0))</f>
        <v/>
      </c>
      <c r="C1754">
        <f>INDEX(resultados!$A$2:$ZZ$1797, 1748, MATCH($B$3, resultados!$A$1:$ZZ$1, 0))</f>
        <v/>
      </c>
    </row>
    <row r="1755">
      <c r="A1755">
        <f>INDEX(resultados!$A$2:$ZZ$1797, 1749, MATCH($B$1, resultados!$A$1:$ZZ$1, 0))</f>
        <v/>
      </c>
      <c r="B1755">
        <f>INDEX(resultados!$A$2:$ZZ$1797, 1749, MATCH($B$2, resultados!$A$1:$ZZ$1, 0))</f>
        <v/>
      </c>
      <c r="C1755">
        <f>INDEX(resultados!$A$2:$ZZ$1797, 1749, MATCH($B$3, resultados!$A$1:$ZZ$1, 0))</f>
        <v/>
      </c>
    </row>
    <row r="1756">
      <c r="A1756">
        <f>INDEX(resultados!$A$2:$ZZ$1797, 1750, MATCH($B$1, resultados!$A$1:$ZZ$1, 0))</f>
        <v/>
      </c>
      <c r="B1756">
        <f>INDEX(resultados!$A$2:$ZZ$1797, 1750, MATCH($B$2, resultados!$A$1:$ZZ$1, 0))</f>
        <v/>
      </c>
      <c r="C1756">
        <f>INDEX(resultados!$A$2:$ZZ$1797, 1750, MATCH($B$3, resultados!$A$1:$ZZ$1, 0))</f>
        <v/>
      </c>
    </row>
    <row r="1757">
      <c r="A1757">
        <f>INDEX(resultados!$A$2:$ZZ$1797, 1751, MATCH($B$1, resultados!$A$1:$ZZ$1, 0))</f>
        <v/>
      </c>
      <c r="B1757">
        <f>INDEX(resultados!$A$2:$ZZ$1797, 1751, MATCH($B$2, resultados!$A$1:$ZZ$1, 0))</f>
        <v/>
      </c>
      <c r="C1757">
        <f>INDEX(resultados!$A$2:$ZZ$1797, 1751, MATCH($B$3, resultados!$A$1:$ZZ$1, 0))</f>
        <v/>
      </c>
    </row>
    <row r="1758">
      <c r="A1758">
        <f>INDEX(resultados!$A$2:$ZZ$1797, 1752, MATCH($B$1, resultados!$A$1:$ZZ$1, 0))</f>
        <v/>
      </c>
      <c r="B1758">
        <f>INDEX(resultados!$A$2:$ZZ$1797, 1752, MATCH($B$2, resultados!$A$1:$ZZ$1, 0))</f>
        <v/>
      </c>
      <c r="C1758">
        <f>INDEX(resultados!$A$2:$ZZ$1797, 1752, MATCH($B$3, resultados!$A$1:$ZZ$1, 0))</f>
        <v/>
      </c>
    </row>
    <row r="1759">
      <c r="A1759">
        <f>INDEX(resultados!$A$2:$ZZ$1797, 1753, MATCH($B$1, resultados!$A$1:$ZZ$1, 0))</f>
        <v/>
      </c>
      <c r="B1759">
        <f>INDEX(resultados!$A$2:$ZZ$1797, 1753, MATCH($B$2, resultados!$A$1:$ZZ$1, 0))</f>
        <v/>
      </c>
      <c r="C1759">
        <f>INDEX(resultados!$A$2:$ZZ$1797, 1753, MATCH($B$3, resultados!$A$1:$ZZ$1, 0))</f>
        <v/>
      </c>
    </row>
    <row r="1760">
      <c r="A1760">
        <f>INDEX(resultados!$A$2:$ZZ$1797, 1754, MATCH($B$1, resultados!$A$1:$ZZ$1, 0))</f>
        <v/>
      </c>
      <c r="B1760">
        <f>INDEX(resultados!$A$2:$ZZ$1797, 1754, MATCH($B$2, resultados!$A$1:$ZZ$1, 0))</f>
        <v/>
      </c>
      <c r="C1760">
        <f>INDEX(resultados!$A$2:$ZZ$1797, 1754, MATCH($B$3, resultados!$A$1:$ZZ$1, 0))</f>
        <v/>
      </c>
    </row>
    <row r="1761">
      <c r="A1761">
        <f>INDEX(resultados!$A$2:$ZZ$1797, 1755, MATCH($B$1, resultados!$A$1:$ZZ$1, 0))</f>
        <v/>
      </c>
      <c r="B1761">
        <f>INDEX(resultados!$A$2:$ZZ$1797, 1755, MATCH($B$2, resultados!$A$1:$ZZ$1, 0))</f>
        <v/>
      </c>
      <c r="C1761">
        <f>INDEX(resultados!$A$2:$ZZ$1797, 1755, MATCH($B$3, resultados!$A$1:$ZZ$1, 0))</f>
        <v/>
      </c>
    </row>
    <row r="1762">
      <c r="A1762">
        <f>INDEX(resultados!$A$2:$ZZ$1797, 1756, MATCH($B$1, resultados!$A$1:$ZZ$1, 0))</f>
        <v/>
      </c>
      <c r="B1762">
        <f>INDEX(resultados!$A$2:$ZZ$1797, 1756, MATCH($B$2, resultados!$A$1:$ZZ$1, 0))</f>
        <v/>
      </c>
      <c r="C1762">
        <f>INDEX(resultados!$A$2:$ZZ$1797, 1756, MATCH($B$3, resultados!$A$1:$ZZ$1, 0))</f>
        <v/>
      </c>
    </row>
    <row r="1763">
      <c r="A1763">
        <f>INDEX(resultados!$A$2:$ZZ$1797, 1757, MATCH($B$1, resultados!$A$1:$ZZ$1, 0))</f>
        <v/>
      </c>
      <c r="B1763">
        <f>INDEX(resultados!$A$2:$ZZ$1797, 1757, MATCH($B$2, resultados!$A$1:$ZZ$1, 0))</f>
        <v/>
      </c>
      <c r="C1763">
        <f>INDEX(resultados!$A$2:$ZZ$1797, 1757, MATCH($B$3, resultados!$A$1:$ZZ$1, 0))</f>
        <v/>
      </c>
    </row>
    <row r="1764">
      <c r="A1764">
        <f>INDEX(resultados!$A$2:$ZZ$1797, 1758, MATCH($B$1, resultados!$A$1:$ZZ$1, 0))</f>
        <v/>
      </c>
      <c r="B1764">
        <f>INDEX(resultados!$A$2:$ZZ$1797, 1758, MATCH($B$2, resultados!$A$1:$ZZ$1, 0))</f>
        <v/>
      </c>
      <c r="C1764">
        <f>INDEX(resultados!$A$2:$ZZ$1797, 1758, MATCH($B$3, resultados!$A$1:$ZZ$1, 0))</f>
        <v/>
      </c>
    </row>
    <row r="1765">
      <c r="A1765">
        <f>INDEX(resultados!$A$2:$ZZ$1797, 1759, MATCH($B$1, resultados!$A$1:$ZZ$1, 0))</f>
        <v/>
      </c>
      <c r="B1765">
        <f>INDEX(resultados!$A$2:$ZZ$1797, 1759, MATCH($B$2, resultados!$A$1:$ZZ$1, 0))</f>
        <v/>
      </c>
      <c r="C1765">
        <f>INDEX(resultados!$A$2:$ZZ$1797, 1759, MATCH($B$3, resultados!$A$1:$ZZ$1, 0))</f>
        <v/>
      </c>
    </row>
    <row r="1766">
      <c r="A1766">
        <f>INDEX(resultados!$A$2:$ZZ$1797, 1760, MATCH($B$1, resultados!$A$1:$ZZ$1, 0))</f>
        <v/>
      </c>
      <c r="B1766">
        <f>INDEX(resultados!$A$2:$ZZ$1797, 1760, MATCH($B$2, resultados!$A$1:$ZZ$1, 0))</f>
        <v/>
      </c>
      <c r="C1766">
        <f>INDEX(resultados!$A$2:$ZZ$1797, 1760, MATCH($B$3, resultados!$A$1:$ZZ$1, 0))</f>
        <v/>
      </c>
    </row>
    <row r="1767">
      <c r="A1767">
        <f>INDEX(resultados!$A$2:$ZZ$1797, 1761, MATCH($B$1, resultados!$A$1:$ZZ$1, 0))</f>
        <v/>
      </c>
      <c r="B1767">
        <f>INDEX(resultados!$A$2:$ZZ$1797, 1761, MATCH($B$2, resultados!$A$1:$ZZ$1, 0))</f>
        <v/>
      </c>
      <c r="C1767">
        <f>INDEX(resultados!$A$2:$ZZ$1797, 1761, MATCH($B$3, resultados!$A$1:$ZZ$1, 0))</f>
        <v/>
      </c>
    </row>
    <row r="1768">
      <c r="A1768">
        <f>INDEX(resultados!$A$2:$ZZ$1797, 1762, MATCH($B$1, resultados!$A$1:$ZZ$1, 0))</f>
        <v/>
      </c>
      <c r="B1768">
        <f>INDEX(resultados!$A$2:$ZZ$1797, 1762, MATCH($B$2, resultados!$A$1:$ZZ$1, 0))</f>
        <v/>
      </c>
      <c r="C1768">
        <f>INDEX(resultados!$A$2:$ZZ$1797, 1762, MATCH($B$3, resultados!$A$1:$ZZ$1, 0))</f>
        <v/>
      </c>
    </row>
    <row r="1769">
      <c r="A1769">
        <f>INDEX(resultados!$A$2:$ZZ$1797, 1763, MATCH($B$1, resultados!$A$1:$ZZ$1, 0))</f>
        <v/>
      </c>
      <c r="B1769">
        <f>INDEX(resultados!$A$2:$ZZ$1797, 1763, MATCH($B$2, resultados!$A$1:$ZZ$1, 0))</f>
        <v/>
      </c>
      <c r="C1769">
        <f>INDEX(resultados!$A$2:$ZZ$1797, 1763, MATCH($B$3, resultados!$A$1:$ZZ$1, 0))</f>
        <v/>
      </c>
    </row>
    <row r="1770">
      <c r="A1770">
        <f>INDEX(resultados!$A$2:$ZZ$1797, 1764, MATCH($B$1, resultados!$A$1:$ZZ$1, 0))</f>
        <v/>
      </c>
      <c r="B1770">
        <f>INDEX(resultados!$A$2:$ZZ$1797, 1764, MATCH($B$2, resultados!$A$1:$ZZ$1, 0))</f>
        <v/>
      </c>
      <c r="C1770">
        <f>INDEX(resultados!$A$2:$ZZ$1797, 1764, MATCH($B$3, resultados!$A$1:$ZZ$1, 0))</f>
        <v/>
      </c>
    </row>
    <row r="1771">
      <c r="A1771">
        <f>INDEX(resultados!$A$2:$ZZ$1797, 1765, MATCH($B$1, resultados!$A$1:$ZZ$1, 0))</f>
        <v/>
      </c>
      <c r="B1771">
        <f>INDEX(resultados!$A$2:$ZZ$1797, 1765, MATCH($B$2, resultados!$A$1:$ZZ$1, 0))</f>
        <v/>
      </c>
      <c r="C1771">
        <f>INDEX(resultados!$A$2:$ZZ$1797, 1765, MATCH($B$3, resultados!$A$1:$ZZ$1, 0))</f>
        <v/>
      </c>
    </row>
    <row r="1772">
      <c r="A1772">
        <f>INDEX(resultados!$A$2:$ZZ$1797, 1766, MATCH($B$1, resultados!$A$1:$ZZ$1, 0))</f>
        <v/>
      </c>
      <c r="B1772">
        <f>INDEX(resultados!$A$2:$ZZ$1797, 1766, MATCH($B$2, resultados!$A$1:$ZZ$1, 0))</f>
        <v/>
      </c>
      <c r="C1772">
        <f>INDEX(resultados!$A$2:$ZZ$1797, 1766, MATCH($B$3, resultados!$A$1:$ZZ$1, 0))</f>
        <v/>
      </c>
    </row>
    <row r="1773">
      <c r="A1773">
        <f>INDEX(resultados!$A$2:$ZZ$1797, 1767, MATCH($B$1, resultados!$A$1:$ZZ$1, 0))</f>
        <v/>
      </c>
      <c r="B1773">
        <f>INDEX(resultados!$A$2:$ZZ$1797, 1767, MATCH($B$2, resultados!$A$1:$ZZ$1, 0))</f>
        <v/>
      </c>
      <c r="C1773">
        <f>INDEX(resultados!$A$2:$ZZ$1797, 1767, MATCH($B$3, resultados!$A$1:$ZZ$1, 0))</f>
        <v/>
      </c>
    </row>
    <row r="1774">
      <c r="A1774">
        <f>INDEX(resultados!$A$2:$ZZ$1797, 1768, MATCH($B$1, resultados!$A$1:$ZZ$1, 0))</f>
        <v/>
      </c>
      <c r="B1774">
        <f>INDEX(resultados!$A$2:$ZZ$1797, 1768, MATCH($B$2, resultados!$A$1:$ZZ$1, 0))</f>
        <v/>
      </c>
      <c r="C1774">
        <f>INDEX(resultados!$A$2:$ZZ$1797, 1768, MATCH($B$3, resultados!$A$1:$ZZ$1, 0))</f>
        <v/>
      </c>
    </row>
    <row r="1775">
      <c r="A1775">
        <f>INDEX(resultados!$A$2:$ZZ$1797, 1769, MATCH($B$1, resultados!$A$1:$ZZ$1, 0))</f>
        <v/>
      </c>
      <c r="B1775">
        <f>INDEX(resultados!$A$2:$ZZ$1797, 1769, MATCH($B$2, resultados!$A$1:$ZZ$1, 0))</f>
        <v/>
      </c>
      <c r="C1775">
        <f>INDEX(resultados!$A$2:$ZZ$1797, 1769, MATCH($B$3, resultados!$A$1:$ZZ$1, 0))</f>
        <v/>
      </c>
    </row>
    <row r="1776">
      <c r="A1776">
        <f>INDEX(resultados!$A$2:$ZZ$1797, 1770, MATCH($B$1, resultados!$A$1:$ZZ$1, 0))</f>
        <v/>
      </c>
      <c r="B1776">
        <f>INDEX(resultados!$A$2:$ZZ$1797, 1770, MATCH($B$2, resultados!$A$1:$ZZ$1, 0))</f>
        <v/>
      </c>
      <c r="C1776">
        <f>INDEX(resultados!$A$2:$ZZ$1797, 1770, MATCH($B$3, resultados!$A$1:$ZZ$1, 0))</f>
        <v/>
      </c>
    </row>
    <row r="1777">
      <c r="A1777">
        <f>INDEX(resultados!$A$2:$ZZ$1797, 1771, MATCH($B$1, resultados!$A$1:$ZZ$1, 0))</f>
        <v/>
      </c>
      <c r="B1777">
        <f>INDEX(resultados!$A$2:$ZZ$1797, 1771, MATCH($B$2, resultados!$A$1:$ZZ$1, 0))</f>
        <v/>
      </c>
      <c r="C1777">
        <f>INDEX(resultados!$A$2:$ZZ$1797, 1771, MATCH($B$3, resultados!$A$1:$ZZ$1, 0))</f>
        <v/>
      </c>
    </row>
    <row r="1778">
      <c r="A1778">
        <f>INDEX(resultados!$A$2:$ZZ$1797, 1772, MATCH($B$1, resultados!$A$1:$ZZ$1, 0))</f>
        <v/>
      </c>
      <c r="B1778">
        <f>INDEX(resultados!$A$2:$ZZ$1797, 1772, MATCH($B$2, resultados!$A$1:$ZZ$1, 0))</f>
        <v/>
      </c>
      <c r="C1778">
        <f>INDEX(resultados!$A$2:$ZZ$1797, 1772, MATCH($B$3, resultados!$A$1:$ZZ$1, 0))</f>
        <v/>
      </c>
    </row>
    <row r="1779">
      <c r="A1779">
        <f>INDEX(resultados!$A$2:$ZZ$1797, 1773, MATCH($B$1, resultados!$A$1:$ZZ$1, 0))</f>
        <v/>
      </c>
      <c r="B1779">
        <f>INDEX(resultados!$A$2:$ZZ$1797, 1773, MATCH($B$2, resultados!$A$1:$ZZ$1, 0))</f>
        <v/>
      </c>
      <c r="C1779">
        <f>INDEX(resultados!$A$2:$ZZ$1797, 1773, MATCH($B$3, resultados!$A$1:$ZZ$1, 0))</f>
        <v/>
      </c>
    </row>
    <row r="1780">
      <c r="A1780">
        <f>INDEX(resultados!$A$2:$ZZ$1797, 1774, MATCH($B$1, resultados!$A$1:$ZZ$1, 0))</f>
        <v/>
      </c>
      <c r="B1780">
        <f>INDEX(resultados!$A$2:$ZZ$1797, 1774, MATCH($B$2, resultados!$A$1:$ZZ$1, 0))</f>
        <v/>
      </c>
      <c r="C1780">
        <f>INDEX(resultados!$A$2:$ZZ$1797, 1774, MATCH($B$3, resultados!$A$1:$ZZ$1, 0))</f>
        <v/>
      </c>
    </row>
    <row r="1781">
      <c r="A1781">
        <f>INDEX(resultados!$A$2:$ZZ$1797, 1775, MATCH($B$1, resultados!$A$1:$ZZ$1, 0))</f>
        <v/>
      </c>
      <c r="B1781">
        <f>INDEX(resultados!$A$2:$ZZ$1797, 1775, MATCH($B$2, resultados!$A$1:$ZZ$1, 0))</f>
        <v/>
      </c>
      <c r="C1781">
        <f>INDEX(resultados!$A$2:$ZZ$1797, 1775, MATCH($B$3, resultados!$A$1:$ZZ$1, 0))</f>
        <v/>
      </c>
    </row>
    <row r="1782">
      <c r="A1782">
        <f>INDEX(resultados!$A$2:$ZZ$1797, 1776, MATCH($B$1, resultados!$A$1:$ZZ$1, 0))</f>
        <v/>
      </c>
      <c r="B1782">
        <f>INDEX(resultados!$A$2:$ZZ$1797, 1776, MATCH($B$2, resultados!$A$1:$ZZ$1, 0))</f>
        <v/>
      </c>
      <c r="C1782">
        <f>INDEX(resultados!$A$2:$ZZ$1797, 1776, MATCH($B$3, resultados!$A$1:$ZZ$1, 0))</f>
        <v/>
      </c>
    </row>
    <row r="1783">
      <c r="A1783">
        <f>INDEX(resultados!$A$2:$ZZ$1797, 1777, MATCH($B$1, resultados!$A$1:$ZZ$1, 0))</f>
        <v/>
      </c>
      <c r="B1783">
        <f>INDEX(resultados!$A$2:$ZZ$1797, 1777, MATCH($B$2, resultados!$A$1:$ZZ$1, 0))</f>
        <v/>
      </c>
      <c r="C1783">
        <f>INDEX(resultados!$A$2:$ZZ$1797, 1777, MATCH($B$3, resultados!$A$1:$ZZ$1, 0))</f>
        <v/>
      </c>
    </row>
    <row r="1784">
      <c r="A1784">
        <f>INDEX(resultados!$A$2:$ZZ$1797, 1778, MATCH($B$1, resultados!$A$1:$ZZ$1, 0))</f>
        <v/>
      </c>
      <c r="B1784">
        <f>INDEX(resultados!$A$2:$ZZ$1797, 1778, MATCH($B$2, resultados!$A$1:$ZZ$1, 0))</f>
        <v/>
      </c>
      <c r="C1784">
        <f>INDEX(resultados!$A$2:$ZZ$1797, 1778, MATCH($B$3, resultados!$A$1:$ZZ$1, 0))</f>
        <v/>
      </c>
    </row>
    <row r="1785">
      <c r="A1785">
        <f>INDEX(resultados!$A$2:$ZZ$1797, 1779, MATCH($B$1, resultados!$A$1:$ZZ$1, 0))</f>
        <v/>
      </c>
      <c r="B1785">
        <f>INDEX(resultados!$A$2:$ZZ$1797, 1779, MATCH($B$2, resultados!$A$1:$ZZ$1, 0))</f>
        <v/>
      </c>
      <c r="C1785">
        <f>INDEX(resultados!$A$2:$ZZ$1797, 1779, MATCH($B$3, resultados!$A$1:$ZZ$1, 0))</f>
        <v/>
      </c>
    </row>
    <row r="1786">
      <c r="A1786">
        <f>INDEX(resultados!$A$2:$ZZ$1797, 1780, MATCH($B$1, resultados!$A$1:$ZZ$1, 0))</f>
        <v/>
      </c>
      <c r="B1786">
        <f>INDEX(resultados!$A$2:$ZZ$1797, 1780, MATCH($B$2, resultados!$A$1:$ZZ$1, 0))</f>
        <v/>
      </c>
      <c r="C1786">
        <f>INDEX(resultados!$A$2:$ZZ$1797, 1780, MATCH($B$3, resultados!$A$1:$ZZ$1, 0))</f>
        <v/>
      </c>
    </row>
    <row r="1787">
      <c r="A1787">
        <f>INDEX(resultados!$A$2:$ZZ$1797, 1781, MATCH($B$1, resultados!$A$1:$ZZ$1, 0))</f>
        <v/>
      </c>
      <c r="B1787">
        <f>INDEX(resultados!$A$2:$ZZ$1797, 1781, MATCH($B$2, resultados!$A$1:$ZZ$1, 0))</f>
        <v/>
      </c>
      <c r="C1787">
        <f>INDEX(resultados!$A$2:$ZZ$1797, 1781, MATCH($B$3, resultados!$A$1:$ZZ$1, 0))</f>
        <v/>
      </c>
    </row>
    <row r="1788">
      <c r="A1788">
        <f>INDEX(resultados!$A$2:$ZZ$1797, 1782, MATCH($B$1, resultados!$A$1:$ZZ$1, 0))</f>
        <v/>
      </c>
      <c r="B1788">
        <f>INDEX(resultados!$A$2:$ZZ$1797, 1782, MATCH($B$2, resultados!$A$1:$ZZ$1, 0))</f>
        <v/>
      </c>
      <c r="C1788">
        <f>INDEX(resultados!$A$2:$ZZ$1797, 1782, MATCH($B$3, resultados!$A$1:$ZZ$1, 0))</f>
        <v/>
      </c>
    </row>
    <row r="1789">
      <c r="A1789">
        <f>INDEX(resultados!$A$2:$ZZ$1797, 1783, MATCH($B$1, resultados!$A$1:$ZZ$1, 0))</f>
        <v/>
      </c>
      <c r="B1789">
        <f>INDEX(resultados!$A$2:$ZZ$1797, 1783, MATCH($B$2, resultados!$A$1:$ZZ$1, 0))</f>
        <v/>
      </c>
      <c r="C1789">
        <f>INDEX(resultados!$A$2:$ZZ$1797, 1783, MATCH($B$3, resultados!$A$1:$ZZ$1, 0))</f>
        <v/>
      </c>
    </row>
    <row r="1790">
      <c r="A1790">
        <f>INDEX(resultados!$A$2:$ZZ$1797, 1784, MATCH($B$1, resultados!$A$1:$ZZ$1, 0))</f>
        <v/>
      </c>
      <c r="B1790">
        <f>INDEX(resultados!$A$2:$ZZ$1797, 1784, MATCH($B$2, resultados!$A$1:$ZZ$1, 0))</f>
        <v/>
      </c>
      <c r="C1790">
        <f>INDEX(resultados!$A$2:$ZZ$1797, 1784, MATCH($B$3, resultados!$A$1:$ZZ$1, 0))</f>
        <v/>
      </c>
    </row>
    <row r="1791">
      <c r="A1791">
        <f>INDEX(resultados!$A$2:$ZZ$1797, 1785, MATCH($B$1, resultados!$A$1:$ZZ$1, 0))</f>
        <v/>
      </c>
      <c r="B1791">
        <f>INDEX(resultados!$A$2:$ZZ$1797, 1785, MATCH($B$2, resultados!$A$1:$ZZ$1, 0))</f>
        <v/>
      </c>
      <c r="C1791">
        <f>INDEX(resultados!$A$2:$ZZ$1797, 1785, MATCH($B$3, resultados!$A$1:$ZZ$1, 0))</f>
        <v/>
      </c>
    </row>
    <row r="1792">
      <c r="A1792">
        <f>INDEX(resultados!$A$2:$ZZ$1797, 1786, MATCH($B$1, resultados!$A$1:$ZZ$1, 0))</f>
        <v/>
      </c>
      <c r="B1792">
        <f>INDEX(resultados!$A$2:$ZZ$1797, 1786, MATCH($B$2, resultados!$A$1:$ZZ$1, 0))</f>
        <v/>
      </c>
      <c r="C1792">
        <f>INDEX(resultados!$A$2:$ZZ$1797, 1786, MATCH($B$3, resultados!$A$1:$ZZ$1, 0))</f>
        <v/>
      </c>
    </row>
    <row r="1793">
      <c r="A1793">
        <f>INDEX(resultados!$A$2:$ZZ$1797, 1787, MATCH($B$1, resultados!$A$1:$ZZ$1, 0))</f>
        <v/>
      </c>
      <c r="B1793">
        <f>INDEX(resultados!$A$2:$ZZ$1797, 1787, MATCH($B$2, resultados!$A$1:$ZZ$1, 0))</f>
        <v/>
      </c>
      <c r="C1793">
        <f>INDEX(resultados!$A$2:$ZZ$1797, 1787, MATCH($B$3, resultados!$A$1:$ZZ$1, 0))</f>
        <v/>
      </c>
    </row>
    <row r="1794">
      <c r="A1794">
        <f>INDEX(resultados!$A$2:$ZZ$1797, 1788, MATCH($B$1, resultados!$A$1:$ZZ$1, 0))</f>
        <v/>
      </c>
      <c r="B1794">
        <f>INDEX(resultados!$A$2:$ZZ$1797, 1788, MATCH($B$2, resultados!$A$1:$ZZ$1, 0))</f>
        <v/>
      </c>
      <c r="C1794">
        <f>INDEX(resultados!$A$2:$ZZ$1797, 1788, MATCH($B$3, resultados!$A$1:$ZZ$1, 0))</f>
        <v/>
      </c>
    </row>
    <row r="1795">
      <c r="A1795">
        <f>INDEX(resultados!$A$2:$ZZ$1797, 1789, MATCH($B$1, resultados!$A$1:$ZZ$1, 0))</f>
        <v/>
      </c>
      <c r="B1795">
        <f>INDEX(resultados!$A$2:$ZZ$1797, 1789, MATCH($B$2, resultados!$A$1:$ZZ$1, 0))</f>
        <v/>
      </c>
      <c r="C1795">
        <f>INDEX(resultados!$A$2:$ZZ$1797, 1789, MATCH($B$3, resultados!$A$1:$ZZ$1, 0))</f>
        <v/>
      </c>
    </row>
    <row r="1796">
      <c r="A1796">
        <f>INDEX(resultados!$A$2:$ZZ$1797, 1790, MATCH($B$1, resultados!$A$1:$ZZ$1, 0))</f>
        <v/>
      </c>
      <c r="B1796">
        <f>INDEX(resultados!$A$2:$ZZ$1797, 1790, MATCH($B$2, resultados!$A$1:$ZZ$1, 0))</f>
        <v/>
      </c>
      <c r="C1796">
        <f>INDEX(resultados!$A$2:$ZZ$1797, 1790, MATCH($B$3, resultados!$A$1:$ZZ$1, 0))</f>
        <v/>
      </c>
    </row>
    <row r="1797">
      <c r="A1797">
        <f>INDEX(resultados!$A$2:$ZZ$1797, 1791, MATCH($B$1, resultados!$A$1:$ZZ$1, 0))</f>
        <v/>
      </c>
      <c r="B1797">
        <f>INDEX(resultados!$A$2:$ZZ$1797, 1791, MATCH($B$2, resultados!$A$1:$ZZ$1, 0))</f>
        <v/>
      </c>
      <c r="C1797">
        <f>INDEX(resultados!$A$2:$ZZ$1797, 1791, MATCH($B$3, resultados!$A$1:$ZZ$1, 0))</f>
        <v/>
      </c>
    </row>
    <row r="1798">
      <c r="A1798">
        <f>INDEX(resultados!$A$2:$ZZ$1797, 1792, MATCH($B$1, resultados!$A$1:$ZZ$1, 0))</f>
        <v/>
      </c>
      <c r="B1798">
        <f>INDEX(resultados!$A$2:$ZZ$1797, 1792, MATCH($B$2, resultados!$A$1:$ZZ$1, 0))</f>
        <v/>
      </c>
      <c r="C1798">
        <f>INDEX(resultados!$A$2:$ZZ$1797, 1792, MATCH($B$3, resultados!$A$1:$ZZ$1, 0))</f>
        <v/>
      </c>
    </row>
    <row r="1799">
      <c r="A1799">
        <f>INDEX(resultados!$A$2:$ZZ$1797, 1793, MATCH($B$1, resultados!$A$1:$ZZ$1, 0))</f>
        <v/>
      </c>
      <c r="B1799">
        <f>INDEX(resultados!$A$2:$ZZ$1797, 1793, MATCH($B$2, resultados!$A$1:$ZZ$1, 0))</f>
        <v/>
      </c>
      <c r="C1799">
        <f>INDEX(resultados!$A$2:$ZZ$1797, 1793, MATCH($B$3, resultados!$A$1:$ZZ$1, 0))</f>
        <v/>
      </c>
    </row>
    <row r="1800">
      <c r="A1800">
        <f>INDEX(resultados!$A$2:$ZZ$1797, 1794, MATCH($B$1, resultados!$A$1:$ZZ$1, 0))</f>
        <v/>
      </c>
      <c r="B1800">
        <f>INDEX(resultados!$A$2:$ZZ$1797, 1794, MATCH($B$2, resultados!$A$1:$ZZ$1, 0))</f>
        <v/>
      </c>
      <c r="C1800">
        <f>INDEX(resultados!$A$2:$ZZ$1797, 1794, MATCH($B$3, resultados!$A$1:$ZZ$1, 0))</f>
        <v/>
      </c>
    </row>
    <row r="1801">
      <c r="A1801">
        <f>INDEX(resultados!$A$2:$ZZ$1797, 1795, MATCH($B$1, resultados!$A$1:$ZZ$1, 0))</f>
        <v/>
      </c>
      <c r="B1801">
        <f>INDEX(resultados!$A$2:$ZZ$1797, 1795, MATCH($B$2, resultados!$A$1:$ZZ$1, 0))</f>
        <v/>
      </c>
      <c r="C1801">
        <f>INDEX(resultados!$A$2:$ZZ$1797, 1795, MATCH($B$3, resultados!$A$1:$ZZ$1, 0))</f>
        <v/>
      </c>
    </row>
    <row r="1802">
      <c r="A1802">
        <f>INDEX(resultados!$A$2:$ZZ$1797, 1796, MATCH($B$1, resultados!$A$1:$ZZ$1, 0))</f>
        <v/>
      </c>
      <c r="B1802">
        <f>INDEX(resultados!$A$2:$ZZ$1797, 1796, MATCH($B$2, resultados!$A$1:$ZZ$1, 0))</f>
        <v/>
      </c>
      <c r="C1802">
        <f>INDEX(resultados!$A$2:$ZZ$1797, 1796,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7.6933</v>
      </c>
      <c r="E2" t="n">
        <v>13</v>
      </c>
      <c r="F2" t="n">
        <v>6.61</v>
      </c>
      <c r="G2" t="n">
        <v>5.15</v>
      </c>
      <c r="H2" t="n">
        <v>0.07000000000000001</v>
      </c>
      <c r="I2" t="n">
        <v>77</v>
      </c>
      <c r="J2" t="n">
        <v>242.64</v>
      </c>
      <c r="K2" t="n">
        <v>58.47</v>
      </c>
      <c r="L2" t="n">
        <v>1</v>
      </c>
      <c r="M2" t="n">
        <v>75</v>
      </c>
      <c r="N2" t="n">
        <v>58.17</v>
      </c>
      <c r="O2" t="n">
        <v>30160.1</v>
      </c>
      <c r="P2" t="n">
        <v>105.84</v>
      </c>
      <c r="Q2" t="n">
        <v>203.01</v>
      </c>
      <c r="R2" t="n">
        <v>66.33</v>
      </c>
      <c r="S2" t="n">
        <v>13.89</v>
      </c>
      <c r="T2" t="n">
        <v>24181.83</v>
      </c>
      <c r="U2" t="n">
        <v>0.21</v>
      </c>
      <c r="V2" t="n">
        <v>0.59</v>
      </c>
      <c r="W2" t="n">
        <v>0.77</v>
      </c>
      <c r="X2" t="n">
        <v>1.56</v>
      </c>
      <c r="Y2" t="n">
        <v>1</v>
      </c>
      <c r="Z2" t="n">
        <v>10</v>
      </c>
      <c r="AA2" t="n">
        <v>105.7600620089732</v>
      </c>
      <c r="AB2" t="n">
        <v>144.7055826452557</v>
      </c>
      <c r="AC2" t="n">
        <v>130.8950849331924</v>
      </c>
      <c r="AD2" t="n">
        <v>105760.0620089732</v>
      </c>
      <c r="AE2" t="n">
        <v>144705.5826452557</v>
      </c>
      <c r="AF2" t="n">
        <v>1.732536060718507e-06</v>
      </c>
      <c r="AG2" t="n">
        <v>0.2708333333333333</v>
      </c>
      <c r="AH2" t="n">
        <v>130895.0849331924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8.538500000000001</v>
      </c>
      <c r="E3" t="n">
        <v>11.71</v>
      </c>
      <c r="F3" t="n">
        <v>6.22</v>
      </c>
      <c r="G3" t="n">
        <v>6.43</v>
      </c>
      <c r="H3" t="n">
        <v>0.09</v>
      </c>
      <c r="I3" t="n">
        <v>58</v>
      </c>
      <c r="J3" t="n">
        <v>243.08</v>
      </c>
      <c r="K3" t="n">
        <v>58.47</v>
      </c>
      <c r="L3" t="n">
        <v>1.25</v>
      </c>
      <c r="M3" t="n">
        <v>56</v>
      </c>
      <c r="N3" t="n">
        <v>58.36</v>
      </c>
      <c r="O3" t="n">
        <v>30214.33</v>
      </c>
      <c r="P3" t="n">
        <v>99.44</v>
      </c>
      <c r="Q3" t="n">
        <v>202.88</v>
      </c>
      <c r="R3" t="n">
        <v>54.11</v>
      </c>
      <c r="S3" t="n">
        <v>13.89</v>
      </c>
      <c r="T3" t="n">
        <v>18167.02</v>
      </c>
      <c r="U3" t="n">
        <v>0.26</v>
      </c>
      <c r="V3" t="n">
        <v>0.62</v>
      </c>
      <c r="W3" t="n">
        <v>0.74</v>
      </c>
      <c r="X3" t="n">
        <v>1.18</v>
      </c>
      <c r="Y3" t="n">
        <v>1</v>
      </c>
      <c r="Z3" t="n">
        <v>10</v>
      </c>
      <c r="AA3" t="n">
        <v>89.88005884404824</v>
      </c>
      <c r="AB3" t="n">
        <v>122.9778617387207</v>
      </c>
      <c r="AC3" t="n">
        <v>111.2410272149225</v>
      </c>
      <c r="AD3" t="n">
        <v>89880.05884404824</v>
      </c>
      <c r="AE3" t="n">
        <v>122977.8617387207</v>
      </c>
      <c r="AF3" t="n">
        <v>1.922875639120401e-06</v>
      </c>
      <c r="AG3" t="n">
        <v>0.2439583333333334</v>
      </c>
      <c r="AH3" t="n">
        <v>111241.0272149225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9.136799999999999</v>
      </c>
      <c r="E4" t="n">
        <v>10.94</v>
      </c>
      <c r="F4" t="n">
        <v>5.97</v>
      </c>
      <c r="G4" t="n">
        <v>7.62</v>
      </c>
      <c r="H4" t="n">
        <v>0.11</v>
      </c>
      <c r="I4" t="n">
        <v>47</v>
      </c>
      <c r="J4" t="n">
        <v>243.52</v>
      </c>
      <c r="K4" t="n">
        <v>58.47</v>
      </c>
      <c r="L4" t="n">
        <v>1.5</v>
      </c>
      <c r="M4" t="n">
        <v>45</v>
      </c>
      <c r="N4" t="n">
        <v>58.55</v>
      </c>
      <c r="O4" t="n">
        <v>30268.64</v>
      </c>
      <c r="P4" t="n">
        <v>95.3</v>
      </c>
      <c r="Q4" t="n">
        <v>202.86</v>
      </c>
      <c r="R4" t="n">
        <v>46.57</v>
      </c>
      <c r="S4" t="n">
        <v>13.89</v>
      </c>
      <c r="T4" t="n">
        <v>14450.86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80.74063605500825</v>
      </c>
      <c r="AB4" t="n">
        <v>110.4729002758857</v>
      </c>
      <c r="AC4" t="n">
        <v>99.92952172327277</v>
      </c>
      <c r="AD4" t="n">
        <v>80740.63605500825</v>
      </c>
      <c r="AE4" t="n">
        <v>110472.9002758857</v>
      </c>
      <c r="AF4" t="n">
        <v>2.05761318024422e-06</v>
      </c>
      <c r="AG4" t="n">
        <v>0.2279166666666667</v>
      </c>
      <c r="AH4" t="n">
        <v>99929.52172327277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9.5928</v>
      </c>
      <c r="E5" t="n">
        <v>10.42</v>
      </c>
      <c r="F5" t="n">
        <v>5.83</v>
      </c>
      <c r="G5" t="n">
        <v>8.960000000000001</v>
      </c>
      <c r="H5" t="n">
        <v>0.13</v>
      </c>
      <c r="I5" t="n">
        <v>39</v>
      </c>
      <c r="J5" t="n">
        <v>243.96</v>
      </c>
      <c r="K5" t="n">
        <v>58.47</v>
      </c>
      <c r="L5" t="n">
        <v>1.75</v>
      </c>
      <c r="M5" t="n">
        <v>37</v>
      </c>
      <c r="N5" t="n">
        <v>58.74</v>
      </c>
      <c r="O5" t="n">
        <v>30323.01</v>
      </c>
      <c r="P5" t="n">
        <v>92.91</v>
      </c>
      <c r="Q5" t="n">
        <v>202.84</v>
      </c>
      <c r="R5" t="n">
        <v>42.03</v>
      </c>
      <c r="S5" t="n">
        <v>13.89</v>
      </c>
      <c r="T5" t="n">
        <v>12218.42</v>
      </c>
      <c r="U5" t="n">
        <v>0.33</v>
      </c>
      <c r="V5" t="n">
        <v>0.66</v>
      </c>
      <c r="W5" t="n">
        <v>0.71</v>
      </c>
      <c r="X5" t="n">
        <v>0.79</v>
      </c>
      <c r="Y5" t="n">
        <v>1</v>
      </c>
      <c r="Z5" t="n">
        <v>10</v>
      </c>
      <c r="AA5" t="n">
        <v>75.14716089551897</v>
      </c>
      <c r="AB5" t="n">
        <v>102.8196607959682</v>
      </c>
      <c r="AC5" t="n">
        <v>93.00669667792707</v>
      </c>
      <c r="AD5" t="n">
        <v>75147.16089551896</v>
      </c>
      <c r="AE5" t="n">
        <v>102819.6607959682</v>
      </c>
      <c r="AF5" t="n">
        <v>2.160304670721342e-06</v>
      </c>
      <c r="AG5" t="n">
        <v>0.2170833333333333</v>
      </c>
      <c r="AH5" t="n">
        <v>93006.69667792707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9.934900000000001</v>
      </c>
      <c r="E6" t="n">
        <v>10.07</v>
      </c>
      <c r="F6" t="n">
        <v>5.7</v>
      </c>
      <c r="G6" t="n">
        <v>10.06</v>
      </c>
      <c r="H6" t="n">
        <v>0.15</v>
      </c>
      <c r="I6" t="n">
        <v>34</v>
      </c>
      <c r="J6" t="n">
        <v>244.41</v>
      </c>
      <c r="K6" t="n">
        <v>58.47</v>
      </c>
      <c r="L6" t="n">
        <v>2</v>
      </c>
      <c r="M6" t="n">
        <v>32</v>
      </c>
      <c r="N6" t="n">
        <v>58.93</v>
      </c>
      <c r="O6" t="n">
        <v>30377.45</v>
      </c>
      <c r="P6" t="n">
        <v>90.81999999999999</v>
      </c>
      <c r="Q6" t="n">
        <v>202.81</v>
      </c>
      <c r="R6" t="n">
        <v>38.16</v>
      </c>
      <c r="S6" t="n">
        <v>13.89</v>
      </c>
      <c r="T6" t="n">
        <v>10309.96</v>
      </c>
      <c r="U6" t="n">
        <v>0.36</v>
      </c>
      <c r="V6" t="n">
        <v>0.68</v>
      </c>
      <c r="W6" t="n">
        <v>0.7</v>
      </c>
      <c r="X6" t="n">
        <v>0.67</v>
      </c>
      <c r="Y6" t="n">
        <v>1</v>
      </c>
      <c r="Z6" t="n">
        <v>10</v>
      </c>
      <c r="AA6" t="n">
        <v>71.04386830333102</v>
      </c>
      <c r="AB6" t="n">
        <v>97.20535484684635</v>
      </c>
      <c r="AC6" t="n">
        <v>87.92821220885976</v>
      </c>
      <c r="AD6" t="n">
        <v>71043.86830333102</v>
      </c>
      <c r="AE6" t="n">
        <v>97205.35484684634</v>
      </c>
      <c r="AF6" t="n">
        <v>2.237345808642884e-06</v>
      </c>
      <c r="AG6" t="n">
        <v>0.2097916666666667</v>
      </c>
      <c r="AH6" t="n">
        <v>87928.21220885977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10.2029</v>
      </c>
      <c r="E7" t="n">
        <v>9.800000000000001</v>
      </c>
      <c r="F7" t="n">
        <v>5.63</v>
      </c>
      <c r="G7" t="n">
        <v>11.25</v>
      </c>
      <c r="H7" t="n">
        <v>0.16</v>
      </c>
      <c r="I7" t="n">
        <v>30</v>
      </c>
      <c r="J7" t="n">
        <v>244.85</v>
      </c>
      <c r="K7" t="n">
        <v>58.47</v>
      </c>
      <c r="L7" t="n">
        <v>2.25</v>
      </c>
      <c r="M7" t="n">
        <v>28</v>
      </c>
      <c r="N7" t="n">
        <v>59.12</v>
      </c>
      <c r="O7" t="n">
        <v>30431.96</v>
      </c>
      <c r="P7" t="n">
        <v>89.53</v>
      </c>
      <c r="Q7" t="n">
        <v>202.82</v>
      </c>
      <c r="R7" t="n">
        <v>35.82</v>
      </c>
      <c r="S7" t="n">
        <v>13.89</v>
      </c>
      <c r="T7" t="n">
        <v>9158.530000000001</v>
      </c>
      <c r="U7" t="n">
        <v>0.39</v>
      </c>
      <c r="V7" t="n">
        <v>0.6899999999999999</v>
      </c>
      <c r="W7" t="n">
        <v>0.6899999999999999</v>
      </c>
      <c r="X7" t="n">
        <v>0.59</v>
      </c>
      <c r="Y7" t="n">
        <v>1</v>
      </c>
      <c r="Z7" t="n">
        <v>10</v>
      </c>
      <c r="AA7" t="n">
        <v>68.30776842306793</v>
      </c>
      <c r="AB7" t="n">
        <v>93.4617022824647</v>
      </c>
      <c r="AC7" t="n">
        <v>84.54184859097214</v>
      </c>
      <c r="AD7" t="n">
        <v>68307.76842306793</v>
      </c>
      <c r="AE7" t="n">
        <v>93461.7022824647</v>
      </c>
      <c r="AF7" t="n">
        <v>2.297699579361894e-06</v>
      </c>
      <c r="AG7" t="n">
        <v>0.2041666666666667</v>
      </c>
      <c r="AH7" t="n">
        <v>84541.84859097213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10.42</v>
      </c>
      <c r="E8" t="n">
        <v>9.6</v>
      </c>
      <c r="F8" t="n">
        <v>5.57</v>
      </c>
      <c r="G8" t="n">
        <v>12.37</v>
      </c>
      <c r="H8" t="n">
        <v>0.18</v>
      </c>
      <c r="I8" t="n">
        <v>27</v>
      </c>
      <c r="J8" t="n">
        <v>245.29</v>
      </c>
      <c r="K8" t="n">
        <v>58.47</v>
      </c>
      <c r="L8" t="n">
        <v>2.5</v>
      </c>
      <c r="M8" t="n">
        <v>25</v>
      </c>
      <c r="N8" t="n">
        <v>59.32</v>
      </c>
      <c r="O8" t="n">
        <v>30486.54</v>
      </c>
      <c r="P8" t="n">
        <v>88.39</v>
      </c>
      <c r="Q8" t="n">
        <v>202.83</v>
      </c>
      <c r="R8" t="n">
        <v>33.85</v>
      </c>
      <c r="S8" t="n">
        <v>13.89</v>
      </c>
      <c r="T8" t="n">
        <v>8191.04</v>
      </c>
      <c r="U8" t="n">
        <v>0.41</v>
      </c>
      <c r="V8" t="n">
        <v>0.7</v>
      </c>
      <c r="W8" t="n">
        <v>0.6899999999999999</v>
      </c>
      <c r="X8" t="n">
        <v>0.53</v>
      </c>
      <c r="Y8" t="n">
        <v>1</v>
      </c>
      <c r="Z8" t="n">
        <v>10</v>
      </c>
      <c r="AA8" t="n">
        <v>66.13531967277667</v>
      </c>
      <c r="AB8" t="n">
        <v>90.48926206064301</v>
      </c>
      <c r="AC8" t="n">
        <v>81.8530938920741</v>
      </c>
      <c r="AD8" t="n">
        <v>66135.31967277668</v>
      </c>
      <c r="AE8" t="n">
        <v>90489.26206064301</v>
      </c>
      <c r="AF8" t="n">
        <v>2.346590637657032e-06</v>
      </c>
      <c r="AG8" t="n">
        <v>0.2</v>
      </c>
      <c r="AH8" t="n">
        <v>81853.0938920741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10.6594</v>
      </c>
      <c r="E9" t="n">
        <v>9.380000000000001</v>
      </c>
      <c r="F9" t="n">
        <v>5.49</v>
      </c>
      <c r="G9" t="n">
        <v>13.73</v>
      </c>
      <c r="H9" t="n">
        <v>0.2</v>
      </c>
      <c r="I9" t="n">
        <v>24</v>
      </c>
      <c r="J9" t="n">
        <v>245.73</v>
      </c>
      <c r="K9" t="n">
        <v>58.47</v>
      </c>
      <c r="L9" t="n">
        <v>2.75</v>
      </c>
      <c r="M9" t="n">
        <v>22</v>
      </c>
      <c r="N9" t="n">
        <v>59.51</v>
      </c>
      <c r="O9" t="n">
        <v>30541.19</v>
      </c>
      <c r="P9" t="n">
        <v>87.05</v>
      </c>
      <c r="Q9" t="n">
        <v>202.86</v>
      </c>
      <c r="R9" t="n">
        <v>31.71</v>
      </c>
      <c r="S9" t="n">
        <v>13.89</v>
      </c>
      <c r="T9" t="n">
        <v>7133.98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63.75674861878728</v>
      </c>
      <c r="AB9" t="n">
        <v>87.2347962094274</v>
      </c>
      <c r="AC9" t="n">
        <v>78.90922969402597</v>
      </c>
      <c r="AD9" t="n">
        <v>63756.74861878728</v>
      </c>
      <c r="AE9" t="n">
        <v>87234.7962094274</v>
      </c>
      <c r="AF9" t="n">
        <v>2.400503670157521e-06</v>
      </c>
      <c r="AG9" t="n">
        <v>0.1954166666666667</v>
      </c>
      <c r="AH9" t="n">
        <v>78909.22969402597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10.803</v>
      </c>
      <c r="E10" t="n">
        <v>9.26</v>
      </c>
      <c r="F10" t="n">
        <v>5.46</v>
      </c>
      <c r="G10" t="n">
        <v>14.89</v>
      </c>
      <c r="H10" t="n">
        <v>0.22</v>
      </c>
      <c r="I10" t="n">
        <v>22</v>
      </c>
      <c r="J10" t="n">
        <v>246.18</v>
      </c>
      <c r="K10" t="n">
        <v>58.47</v>
      </c>
      <c r="L10" t="n">
        <v>3</v>
      </c>
      <c r="M10" t="n">
        <v>20</v>
      </c>
      <c r="N10" t="n">
        <v>59.7</v>
      </c>
      <c r="O10" t="n">
        <v>30595.91</v>
      </c>
      <c r="P10" t="n">
        <v>86.45999999999999</v>
      </c>
      <c r="Q10" t="n">
        <v>202.81</v>
      </c>
      <c r="R10" t="n">
        <v>30.88</v>
      </c>
      <c r="S10" t="n">
        <v>13.89</v>
      </c>
      <c r="T10" t="n">
        <v>6728.5</v>
      </c>
      <c r="U10" t="n">
        <v>0.45</v>
      </c>
      <c r="V10" t="n">
        <v>0.71</v>
      </c>
      <c r="W10" t="n">
        <v>0.67</v>
      </c>
      <c r="X10" t="n">
        <v>0.42</v>
      </c>
      <c r="Y10" t="n">
        <v>1</v>
      </c>
      <c r="Z10" t="n">
        <v>10</v>
      </c>
      <c r="AA10" t="n">
        <v>62.5433687920273</v>
      </c>
      <c r="AB10" t="n">
        <v>85.57459639991527</v>
      </c>
      <c r="AC10" t="n">
        <v>77.40747702422811</v>
      </c>
      <c r="AD10" t="n">
        <v>62543.3687920273</v>
      </c>
      <c r="AE10" t="n">
        <v>85574.59639991526</v>
      </c>
      <c r="AF10" t="n">
        <v>2.432842481632334e-06</v>
      </c>
      <c r="AG10" t="n">
        <v>0.1929166666666667</v>
      </c>
      <c r="AH10" t="n">
        <v>77407.47702422811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10.9506</v>
      </c>
      <c r="E11" t="n">
        <v>9.130000000000001</v>
      </c>
      <c r="F11" t="n">
        <v>5.43</v>
      </c>
      <c r="G11" t="n">
        <v>16.29</v>
      </c>
      <c r="H11" t="n">
        <v>0.23</v>
      </c>
      <c r="I11" t="n">
        <v>20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85.87</v>
      </c>
      <c r="Q11" t="n">
        <v>202.82</v>
      </c>
      <c r="R11" t="n">
        <v>29.75</v>
      </c>
      <c r="S11" t="n">
        <v>13.89</v>
      </c>
      <c r="T11" t="n">
        <v>6175.68</v>
      </c>
      <c r="U11" t="n">
        <v>0.47</v>
      </c>
      <c r="V11" t="n">
        <v>0.71</v>
      </c>
      <c r="W11" t="n">
        <v>0.67</v>
      </c>
      <c r="X11" t="n">
        <v>0.39</v>
      </c>
      <c r="Y11" t="n">
        <v>1</v>
      </c>
      <c r="Z11" t="n">
        <v>10</v>
      </c>
      <c r="AA11" t="n">
        <v>61.33912605191773</v>
      </c>
      <c r="AB11" t="n">
        <v>83.92689835545804</v>
      </c>
      <c r="AC11" t="n">
        <v>75.9170329685746</v>
      </c>
      <c r="AD11" t="n">
        <v>61339.12605191773</v>
      </c>
      <c r="AE11" t="n">
        <v>83926.89835545803</v>
      </c>
      <c r="AF11" t="n">
        <v>2.466082095655191e-06</v>
      </c>
      <c r="AG11" t="n">
        <v>0.1902083333333333</v>
      </c>
      <c r="AH11" t="n">
        <v>75917.0329685746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11.0345</v>
      </c>
      <c r="E12" t="n">
        <v>9.06</v>
      </c>
      <c r="F12" t="n">
        <v>5.41</v>
      </c>
      <c r="G12" t="n">
        <v>17.08</v>
      </c>
      <c r="H12" t="n">
        <v>0.25</v>
      </c>
      <c r="I12" t="n">
        <v>19</v>
      </c>
      <c r="J12" t="n">
        <v>247.07</v>
      </c>
      <c r="K12" t="n">
        <v>58.47</v>
      </c>
      <c r="L12" t="n">
        <v>3.5</v>
      </c>
      <c r="M12" t="n">
        <v>17</v>
      </c>
      <c r="N12" t="n">
        <v>60.09</v>
      </c>
      <c r="O12" t="n">
        <v>30705.56</v>
      </c>
      <c r="P12" t="n">
        <v>85.48</v>
      </c>
      <c r="Q12" t="n">
        <v>202.84</v>
      </c>
      <c r="R12" t="n">
        <v>29.12</v>
      </c>
      <c r="S12" t="n">
        <v>13.89</v>
      </c>
      <c r="T12" t="n">
        <v>5866.68</v>
      </c>
      <c r="U12" t="n">
        <v>0.48</v>
      </c>
      <c r="V12" t="n">
        <v>0.72</v>
      </c>
      <c r="W12" t="n">
        <v>0.67</v>
      </c>
      <c r="X12" t="n">
        <v>0.37</v>
      </c>
      <c r="Y12" t="n">
        <v>1</v>
      </c>
      <c r="Z12" t="n">
        <v>10</v>
      </c>
      <c r="AA12" t="n">
        <v>60.63349806448139</v>
      </c>
      <c r="AB12" t="n">
        <v>82.96142701293837</v>
      </c>
      <c r="AC12" t="n">
        <v>75.04370485593716</v>
      </c>
      <c r="AD12" t="n">
        <v>60633.49806448139</v>
      </c>
      <c r="AE12" t="n">
        <v>82961.42701293837</v>
      </c>
      <c r="AF12" t="n">
        <v>2.484976429100434e-06</v>
      </c>
      <c r="AG12" t="n">
        <v>0.18875</v>
      </c>
      <c r="AH12" t="n">
        <v>75043.70485593716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11.1286</v>
      </c>
      <c r="E13" t="n">
        <v>8.99</v>
      </c>
      <c r="F13" t="n">
        <v>5.38</v>
      </c>
      <c r="G13" t="n">
        <v>17.93</v>
      </c>
      <c r="H13" t="n">
        <v>0.27</v>
      </c>
      <c r="I13" t="n">
        <v>18</v>
      </c>
      <c r="J13" t="n">
        <v>247.51</v>
      </c>
      <c r="K13" t="n">
        <v>58.47</v>
      </c>
      <c r="L13" t="n">
        <v>3.75</v>
      </c>
      <c r="M13" t="n">
        <v>16</v>
      </c>
      <c r="N13" t="n">
        <v>60.29</v>
      </c>
      <c r="O13" t="n">
        <v>30760.49</v>
      </c>
      <c r="P13" t="n">
        <v>84.75</v>
      </c>
      <c r="Q13" t="n">
        <v>202.81</v>
      </c>
      <c r="R13" t="n">
        <v>28.16</v>
      </c>
      <c r="S13" t="n">
        <v>13.89</v>
      </c>
      <c r="T13" t="n">
        <v>5388.07</v>
      </c>
      <c r="U13" t="n">
        <v>0.49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59.69007968819013</v>
      </c>
      <c r="AB13" t="n">
        <v>81.67060036981599</v>
      </c>
      <c r="AC13" t="n">
        <v>73.87607289594739</v>
      </c>
      <c r="AD13" t="n">
        <v>59690.07968819013</v>
      </c>
      <c r="AE13" t="n">
        <v>81670.60036981599</v>
      </c>
      <c r="AF13" t="n">
        <v>2.506167809043191e-06</v>
      </c>
      <c r="AG13" t="n">
        <v>0.1872916666666667</v>
      </c>
      <c r="AH13" t="n">
        <v>73876.07289594739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11.209</v>
      </c>
      <c r="E14" t="n">
        <v>8.92</v>
      </c>
      <c r="F14" t="n">
        <v>5.36</v>
      </c>
      <c r="G14" t="n">
        <v>18.92</v>
      </c>
      <c r="H14" t="n">
        <v>0.29</v>
      </c>
      <c r="I14" t="n">
        <v>17</v>
      </c>
      <c r="J14" t="n">
        <v>247.96</v>
      </c>
      <c r="K14" t="n">
        <v>58.47</v>
      </c>
      <c r="L14" t="n">
        <v>4</v>
      </c>
      <c r="M14" t="n">
        <v>15</v>
      </c>
      <c r="N14" t="n">
        <v>60.48</v>
      </c>
      <c r="O14" t="n">
        <v>30815.5</v>
      </c>
      <c r="P14" t="n">
        <v>84.39</v>
      </c>
      <c r="Q14" t="n">
        <v>202.85</v>
      </c>
      <c r="R14" t="n">
        <v>27.8</v>
      </c>
      <c r="S14" t="n">
        <v>13.89</v>
      </c>
      <c r="T14" t="n">
        <v>5215.36</v>
      </c>
      <c r="U14" t="n">
        <v>0.5</v>
      </c>
      <c r="V14" t="n">
        <v>0.72</v>
      </c>
      <c r="W14" t="n">
        <v>0.66</v>
      </c>
      <c r="X14" t="n">
        <v>0.32</v>
      </c>
      <c r="Y14" t="n">
        <v>1</v>
      </c>
      <c r="Z14" t="n">
        <v>10</v>
      </c>
      <c r="AA14" t="n">
        <v>59.04002964320313</v>
      </c>
      <c r="AB14" t="n">
        <v>80.78117322008124</v>
      </c>
      <c r="AC14" t="n">
        <v>73.07153142506419</v>
      </c>
      <c r="AD14" t="n">
        <v>59040.02964320312</v>
      </c>
      <c r="AE14" t="n">
        <v>80781.17322008124</v>
      </c>
      <c r="AF14" t="n">
        <v>2.524273940258894e-06</v>
      </c>
      <c r="AG14" t="n">
        <v>0.1858333333333333</v>
      </c>
      <c r="AH14" t="n">
        <v>73071.5314250642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11.2839</v>
      </c>
      <c r="E15" t="n">
        <v>8.859999999999999</v>
      </c>
      <c r="F15" t="n">
        <v>5.35</v>
      </c>
      <c r="G15" t="n">
        <v>20.06</v>
      </c>
      <c r="H15" t="n">
        <v>0.3</v>
      </c>
      <c r="I15" t="n">
        <v>16</v>
      </c>
      <c r="J15" t="n">
        <v>248.4</v>
      </c>
      <c r="K15" t="n">
        <v>58.47</v>
      </c>
      <c r="L15" t="n">
        <v>4.25</v>
      </c>
      <c r="M15" t="n">
        <v>14</v>
      </c>
      <c r="N15" t="n">
        <v>60.68</v>
      </c>
      <c r="O15" t="n">
        <v>30870.57</v>
      </c>
      <c r="P15" t="n">
        <v>84.12</v>
      </c>
      <c r="Q15" t="n">
        <v>202.84</v>
      </c>
      <c r="R15" t="n">
        <v>27.34</v>
      </c>
      <c r="S15" t="n">
        <v>13.89</v>
      </c>
      <c r="T15" t="n">
        <v>4989.03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58.4997105095524</v>
      </c>
      <c r="AB15" t="n">
        <v>80.04188474422284</v>
      </c>
      <c r="AC15" t="n">
        <v>72.40279960374359</v>
      </c>
      <c r="AD15" t="n">
        <v>58499.7105095524</v>
      </c>
      <c r="AE15" t="n">
        <v>80041.88474422284</v>
      </c>
      <c r="AF15" t="n">
        <v>2.541141467971035e-06</v>
      </c>
      <c r="AG15" t="n">
        <v>0.1845833333333333</v>
      </c>
      <c r="AH15" t="n">
        <v>72402.7996037436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11.3705</v>
      </c>
      <c r="E16" t="n">
        <v>8.789999999999999</v>
      </c>
      <c r="F16" t="n">
        <v>5.33</v>
      </c>
      <c r="G16" t="n">
        <v>21.32</v>
      </c>
      <c r="H16" t="n">
        <v>0.32</v>
      </c>
      <c r="I16" t="n">
        <v>15</v>
      </c>
      <c r="J16" t="n">
        <v>248.85</v>
      </c>
      <c r="K16" t="n">
        <v>58.47</v>
      </c>
      <c r="L16" t="n">
        <v>4.5</v>
      </c>
      <c r="M16" t="n">
        <v>13</v>
      </c>
      <c r="N16" t="n">
        <v>60.88</v>
      </c>
      <c r="O16" t="n">
        <v>30925.72</v>
      </c>
      <c r="P16" t="n">
        <v>83.69</v>
      </c>
      <c r="Q16" t="n">
        <v>202.86</v>
      </c>
      <c r="R16" t="n">
        <v>26.79</v>
      </c>
      <c r="S16" t="n">
        <v>13.89</v>
      </c>
      <c r="T16" t="n">
        <v>4719.69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57.80306212012291</v>
      </c>
      <c r="AB16" t="n">
        <v>79.08869968384803</v>
      </c>
      <c r="AC16" t="n">
        <v>71.54058518772705</v>
      </c>
      <c r="AD16" t="n">
        <v>57803.06212012291</v>
      </c>
      <c r="AE16" t="n">
        <v>79088.69968384804</v>
      </c>
      <c r="AF16" t="n">
        <v>2.560643843136208e-06</v>
      </c>
      <c r="AG16" t="n">
        <v>0.183125</v>
      </c>
      <c r="AH16" t="n">
        <v>71540.58518772705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11.4595</v>
      </c>
      <c r="E17" t="n">
        <v>8.73</v>
      </c>
      <c r="F17" t="n">
        <v>5.31</v>
      </c>
      <c r="G17" t="n">
        <v>22.75</v>
      </c>
      <c r="H17" t="n">
        <v>0.34</v>
      </c>
      <c r="I17" t="n">
        <v>14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83.3</v>
      </c>
      <c r="Q17" t="n">
        <v>202.89</v>
      </c>
      <c r="R17" t="n">
        <v>25.89</v>
      </c>
      <c r="S17" t="n">
        <v>13.89</v>
      </c>
      <c r="T17" t="n">
        <v>4277.22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57.12528656184427</v>
      </c>
      <c r="AB17" t="n">
        <v>78.16133726366438</v>
      </c>
      <c r="AC17" t="n">
        <v>70.70172893536409</v>
      </c>
      <c r="AD17" t="n">
        <v>57125.28656184427</v>
      </c>
      <c r="AE17" t="n">
        <v>78161.33726366438</v>
      </c>
      <c r="AF17" t="n">
        <v>2.580686699830207e-06</v>
      </c>
      <c r="AG17" t="n">
        <v>0.181875</v>
      </c>
      <c r="AH17" t="n">
        <v>70701.72893536408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11.5611</v>
      </c>
      <c r="E18" t="n">
        <v>8.65</v>
      </c>
      <c r="F18" t="n">
        <v>5.28</v>
      </c>
      <c r="G18" t="n">
        <v>24.36</v>
      </c>
      <c r="H18" t="n">
        <v>0.36</v>
      </c>
      <c r="I18" t="n">
        <v>13</v>
      </c>
      <c r="J18" t="n">
        <v>249.75</v>
      </c>
      <c r="K18" t="n">
        <v>58.47</v>
      </c>
      <c r="L18" t="n">
        <v>5</v>
      </c>
      <c r="M18" t="n">
        <v>11</v>
      </c>
      <c r="N18" t="n">
        <v>61.27</v>
      </c>
      <c r="O18" t="n">
        <v>31036.22</v>
      </c>
      <c r="P18" t="n">
        <v>82.67</v>
      </c>
      <c r="Q18" t="n">
        <v>202.84</v>
      </c>
      <c r="R18" t="n">
        <v>25.06</v>
      </c>
      <c r="S18" t="n">
        <v>13.89</v>
      </c>
      <c r="T18" t="n">
        <v>3864.3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56.25592275654568</v>
      </c>
      <c r="AB18" t="n">
        <v>76.9718353516312</v>
      </c>
      <c r="AC18" t="n">
        <v>69.62575141633857</v>
      </c>
      <c r="AD18" t="n">
        <v>56255.92275654568</v>
      </c>
      <c r="AE18" t="n">
        <v>76971.83535163121</v>
      </c>
      <c r="AF18" t="n">
        <v>2.603567084550549e-06</v>
      </c>
      <c r="AG18" t="n">
        <v>0.1802083333333333</v>
      </c>
      <c r="AH18" t="n">
        <v>69625.75141633858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11.5622</v>
      </c>
      <c r="E19" t="n">
        <v>8.65</v>
      </c>
      <c r="F19" t="n">
        <v>5.28</v>
      </c>
      <c r="G19" t="n">
        <v>24.36</v>
      </c>
      <c r="H19" t="n">
        <v>0.37</v>
      </c>
      <c r="I19" t="n">
        <v>13</v>
      </c>
      <c r="J19" t="n">
        <v>250.2</v>
      </c>
      <c r="K19" t="n">
        <v>58.47</v>
      </c>
      <c r="L19" t="n">
        <v>5.25</v>
      </c>
      <c r="M19" t="n">
        <v>11</v>
      </c>
      <c r="N19" t="n">
        <v>61.47</v>
      </c>
      <c r="O19" t="n">
        <v>31091.59</v>
      </c>
      <c r="P19" t="n">
        <v>82.55</v>
      </c>
      <c r="Q19" t="n">
        <v>202.81</v>
      </c>
      <c r="R19" t="n">
        <v>25.06</v>
      </c>
      <c r="S19" t="n">
        <v>13.89</v>
      </c>
      <c r="T19" t="n">
        <v>3866.78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56.19431971259649</v>
      </c>
      <c r="AB19" t="n">
        <v>76.88754734916547</v>
      </c>
      <c r="AC19" t="n">
        <v>69.54950774252919</v>
      </c>
      <c r="AD19" t="n">
        <v>56194.31971259649</v>
      </c>
      <c r="AE19" t="n">
        <v>76887.54734916547</v>
      </c>
      <c r="AF19" t="n">
        <v>2.603814805251261e-06</v>
      </c>
      <c r="AG19" t="n">
        <v>0.1802083333333333</v>
      </c>
      <c r="AH19" t="n">
        <v>69549.50774252918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11.6422</v>
      </c>
      <c r="E20" t="n">
        <v>8.59</v>
      </c>
      <c r="F20" t="n">
        <v>5.27</v>
      </c>
      <c r="G20" t="n">
        <v>26.33</v>
      </c>
      <c r="H20" t="n">
        <v>0.39</v>
      </c>
      <c r="I20" t="n">
        <v>12</v>
      </c>
      <c r="J20" t="n">
        <v>250.64</v>
      </c>
      <c r="K20" t="n">
        <v>58.47</v>
      </c>
      <c r="L20" t="n">
        <v>5.5</v>
      </c>
      <c r="M20" t="n">
        <v>10</v>
      </c>
      <c r="N20" t="n">
        <v>61.67</v>
      </c>
      <c r="O20" t="n">
        <v>31147.02</v>
      </c>
      <c r="P20" t="n">
        <v>82.40000000000001</v>
      </c>
      <c r="Q20" t="n">
        <v>202.81</v>
      </c>
      <c r="R20" t="n">
        <v>24.62</v>
      </c>
      <c r="S20" t="n">
        <v>13.89</v>
      </c>
      <c r="T20" t="n">
        <v>3649.52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55.72114649257536</v>
      </c>
      <c r="AB20" t="n">
        <v>76.24013087460369</v>
      </c>
      <c r="AC20" t="n">
        <v>68.96387978764466</v>
      </c>
      <c r="AD20" t="n">
        <v>55721.14649257536</v>
      </c>
      <c r="AE20" t="n">
        <v>76240.1308746037</v>
      </c>
      <c r="AF20" t="n">
        <v>2.621830856212159e-06</v>
      </c>
      <c r="AG20" t="n">
        <v>0.1789583333333333</v>
      </c>
      <c r="AH20" t="n">
        <v>68963.87978764466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11.6384</v>
      </c>
      <c r="E21" t="n">
        <v>8.59</v>
      </c>
      <c r="F21" t="n">
        <v>5.27</v>
      </c>
      <c r="G21" t="n">
        <v>26.34</v>
      </c>
      <c r="H21" t="n">
        <v>0.41</v>
      </c>
      <c r="I21" t="n">
        <v>12</v>
      </c>
      <c r="J21" t="n">
        <v>251.09</v>
      </c>
      <c r="K21" t="n">
        <v>58.47</v>
      </c>
      <c r="L21" t="n">
        <v>5.75</v>
      </c>
      <c r="M21" t="n">
        <v>10</v>
      </c>
      <c r="N21" t="n">
        <v>61.87</v>
      </c>
      <c r="O21" t="n">
        <v>31202.53</v>
      </c>
      <c r="P21" t="n">
        <v>82.22</v>
      </c>
      <c r="Q21" t="n">
        <v>202.83</v>
      </c>
      <c r="R21" t="n">
        <v>24.72</v>
      </c>
      <c r="S21" t="n">
        <v>13.89</v>
      </c>
      <c r="T21" t="n">
        <v>3699.64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55.65438940565746</v>
      </c>
      <c r="AB21" t="n">
        <v>76.14879088316786</v>
      </c>
      <c r="AC21" t="n">
        <v>68.88125715679494</v>
      </c>
      <c r="AD21" t="n">
        <v>55654.38940565746</v>
      </c>
      <c r="AE21" t="n">
        <v>76148.79088316787</v>
      </c>
      <c r="AF21" t="n">
        <v>2.620975093791517e-06</v>
      </c>
      <c r="AG21" t="n">
        <v>0.1789583333333333</v>
      </c>
      <c r="AH21" t="n">
        <v>68881.25715679495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11.7375</v>
      </c>
      <c r="E22" t="n">
        <v>8.52</v>
      </c>
      <c r="F22" t="n">
        <v>5.24</v>
      </c>
      <c r="G22" t="n">
        <v>28.6</v>
      </c>
      <c r="H22" t="n">
        <v>0.42</v>
      </c>
      <c r="I22" t="n">
        <v>11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81.64</v>
      </c>
      <c r="Q22" t="n">
        <v>202.81</v>
      </c>
      <c r="R22" t="n">
        <v>23.92</v>
      </c>
      <c r="S22" t="n">
        <v>13.89</v>
      </c>
      <c r="T22" t="n">
        <v>3306.05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54.84602777289346</v>
      </c>
      <c r="AB22" t="n">
        <v>75.0427548348224</v>
      </c>
      <c r="AC22" t="n">
        <v>67.88077963657187</v>
      </c>
      <c r="AD22" t="n">
        <v>54846.02777289346</v>
      </c>
      <c r="AE22" t="n">
        <v>75042.75483482241</v>
      </c>
      <c r="AF22" t="n">
        <v>2.64329247691933e-06</v>
      </c>
      <c r="AG22" t="n">
        <v>0.1775</v>
      </c>
      <c r="AH22" t="n">
        <v>67880.77963657187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11.7394</v>
      </c>
      <c r="E23" t="n">
        <v>8.52</v>
      </c>
      <c r="F23" t="n">
        <v>5.24</v>
      </c>
      <c r="G23" t="n">
        <v>28.59</v>
      </c>
      <c r="H23" t="n">
        <v>0.44</v>
      </c>
      <c r="I23" t="n">
        <v>11</v>
      </c>
      <c r="J23" t="n">
        <v>252</v>
      </c>
      <c r="K23" t="n">
        <v>58.47</v>
      </c>
      <c r="L23" t="n">
        <v>6.25</v>
      </c>
      <c r="M23" t="n">
        <v>9</v>
      </c>
      <c r="N23" t="n">
        <v>62.27</v>
      </c>
      <c r="O23" t="n">
        <v>31313.77</v>
      </c>
      <c r="P23" t="n">
        <v>81.56999999999999</v>
      </c>
      <c r="Q23" t="n">
        <v>202.81</v>
      </c>
      <c r="R23" t="n">
        <v>24.15</v>
      </c>
      <c r="S23" t="n">
        <v>13.89</v>
      </c>
      <c r="T23" t="n">
        <v>3417.56</v>
      </c>
      <c r="U23" t="n">
        <v>0.58</v>
      </c>
      <c r="V23" t="n">
        <v>0.74</v>
      </c>
      <c r="W23" t="n">
        <v>0.65</v>
      </c>
      <c r="X23" t="n">
        <v>0.2</v>
      </c>
      <c r="Y23" t="n">
        <v>1</v>
      </c>
      <c r="Z23" t="n">
        <v>10</v>
      </c>
      <c r="AA23" t="n">
        <v>54.80508958709035</v>
      </c>
      <c r="AB23" t="n">
        <v>74.98674140294132</v>
      </c>
      <c r="AC23" t="n">
        <v>67.83011204801414</v>
      </c>
      <c r="AD23" t="n">
        <v>54805.08958709035</v>
      </c>
      <c r="AE23" t="n">
        <v>74986.74140294132</v>
      </c>
      <c r="AF23" t="n">
        <v>2.643720358129651e-06</v>
      </c>
      <c r="AG23" t="n">
        <v>0.1775</v>
      </c>
      <c r="AH23" t="n">
        <v>67830.11204801414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11.8312</v>
      </c>
      <c r="E24" t="n">
        <v>8.449999999999999</v>
      </c>
      <c r="F24" t="n">
        <v>5.22</v>
      </c>
      <c r="G24" t="n">
        <v>31.34</v>
      </c>
      <c r="H24" t="n">
        <v>0.46</v>
      </c>
      <c r="I24" t="n">
        <v>10</v>
      </c>
      <c r="J24" t="n">
        <v>252.45</v>
      </c>
      <c r="K24" t="n">
        <v>58.47</v>
      </c>
      <c r="L24" t="n">
        <v>6.5</v>
      </c>
      <c r="M24" t="n">
        <v>8</v>
      </c>
      <c r="N24" t="n">
        <v>62.47</v>
      </c>
      <c r="O24" t="n">
        <v>31369.49</v>
      </c>
      <c r="P24" t="n">
        <v>81.01000000000001</v>
      </c>
      <c r="Q24" t="n">
        <v>202.81</v>
      </c>
      <c r="R24" t="n">
        <v>23.2</v>
      </c>
      <c r="S24" t="n">
        <v>13.89</v>
      </c>
      <c r="T24" t="n">
        <v>2950.71</v>
      </c>
      <c r="U24" t="n">
        <v>0.6</v>
      </c>
      <c r="V24" t="n">
        <v>0.74</v>
      </c>
      <c r="W24" t="n">
        <v>0.66</v>
      </c>
      <c r="X24" t="n">
        <v>0.18</v>
      </c>
      <c r="Y24" t="n">
        <v>1</v>
      </c>
      <c r="Z24" t="n">
        <v>10</v>
      </c>
      <c r="AA24" t="n">
        <v>54.0793139231469</v>
      </c>
      <c r="AB24" t="n">
        <v>73.99370312057189</v>
      </c>
      <c r="AC24" t="n">
        <v>66.93184794557575</v>
      </c>
      <c r="AD24" t="n">
        <v>54079.3139231469</v>
      </c>
      <c r="AE24" t="n">
        <v>73993.7031205719</v>
      </c>
      <c r="AF24" t="n">
        <v>2.664393776607283e-06</v>
      </c>
      <c r="AG24" t="n">
        <v>0.1760416666666667</v>
      </c>
      <c r="AH24" t="n">
        <v>66931.84794557575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11.8363</v>
      </c>
      <c r="E25" t="n">
        <v>8.449999999999999</v>
      </c>
      <c r="F25" t="n">
        <v>5.22</v>
      </c>
      <c r="G25" t="n">
        <v>31.32</v>
      </c>
      <c r="H25" t="n">
        <v>0.47</v>
      </c>
      <c r="I25" t="n">
        <v>10</v>
      </c>
      <c r="J25" t="n">
        <v>252.9</v>
      </c>
      <c r="K25" t="n">
        <v>58.47</v>
      </c>
      <c r="L25" t="n">
        <v>6.75</v>
      </c>
      <c r="M25" t="n">
        <v>8</v>
      </c>
      <c r="N25" t="n">
        <v>62.68</v>
      </c>
      <c r="O25" t="n">
        <v>31425.3</v>
      </c>
      <c r="P25" t="n">
        <v>81</v>
      </c>
      <c r="Q25" t="n">
        <v>202.81</v>
      </c>
      <c r="R25" t="n">
        <v>23.17</v>
      </c>
      <c r="S25" t="n">
        <v>13.89</v>
      </c>
      <c r="T25" t="n">
        <v>2934.59</v>
      </c>
      <c r="U25" t="n">
        <v>0.6</v>
      </c>
      <c r="V25" t="n">
        <v>0.74</v>
      </c>
      <c r="W25" t="n">
        <v>0.66</v>
      </c>
      <c r="X25" t="n">
        <v>0.18</v>
      </c>
      <c r="Y25" t="n">
        <v>1</v>
      </c>
      <c r="Z25" t="n">
        <v>10</v>
      </c>
      <c r="AA25" t="n">
        <v>54.0524448814008</v>
      </c>
      <c r="AB25" t="n">
        <v>73.95693971227644</v>
      </c>
      <c r="AC25" t="n">
        <v>66.89859318537023</v>
      </c>
      <c r="AD25" t="n">
        <v>54052.44488140079</v>
      </c>
      <c r="AE25" t="n">
        <v>73956.93971227643</v>
      </c>
      <c r="AF25" t="n">
        <v>2.665542299856039e-06</v>
      </c>
      <c r="AG25" t="n">
        <v>0.1760416666666667</v>
      </c>
      <c r="AH25" t="n">
        <v>66898.59318537024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11.8472</v>
      </c>
      <c r="E26" t="n">
        <v>8.44</v>
      </c>
      <c r="F26" t="n">
        <v>5.21</v>
      </c>
      <c r="G26" t="n">
        <v>31.27</v>
      </c>
      <c r="H26" t="n">
        <v>0.49</v>
      </c>
      <c r="I26" t="n">
        <v>10</v>
      </c>
      <c r="J26" t="n">
        <v>253.35</v>
      </c>
      <c r="K26" t="n">
        <v>58.47</v>
      </c>
      <c r="L26" t="n">
        <v>7</v>
      </c>
      <c r="M26" t="n">
        <v>8</v>
      </c>
      <c r="N26" t="n">
        <v>62.88</v>
      </c>
      <c r="O26" t="n">
        <v>31481.17</v>
      </c>
      <c r="P26" t="n">
        <v>80.81</v>
      </c>
      <c r="Q26" t="n">
        <v>202.85</v>
      </c>
      <c r="R26" t="n">
        <v>23.1</v>
      </c>
      <c r="S26" t="n">
        <v>13.89</v>
      </c>
      <c r="T26" t="n">
        <v>2899.5</v>
      </c>
      <c r="U26" t="n">
        <v>0.6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53.88914143226468</v>
      </c>
      <c r="AB26" t="n">
        <v>73.7335007287288</v>
      </c>
      <c r="AC26" t="n">
        <v>66.69647890481373</v>
      </c>
      <c r="AD26" t="n">
        <v>53889.14143226468</v>
      </c>
      <c r="AE26" t="n">
        <v>73733.5007287288</v>
      </c>
      <c r="AF26" t="n">
        <v>2.667996986799462e-06</v>
      </c>
      <c r="AG26" t="n">
        <v>0.1758333333333333</v>
      </c>
      <c r="AH26" t="n">
        <v>66696.47890481373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11.9272</v>
      </c>
      <c r="E27" t="n">
        <v>8.380000000000001</v>
      </c>
      <c r="F27" t="n">
        <v>5.2</v>
      </c>
      <c r="G27" t="n">
        <v>34.68</v>
      </c>
      <c r="H27" t="n">
        <v>0.51</v>
      </c>
      <c r="I27" t="n">
        <v>9</v>
      </c>
      <c r="J27" t="n">
        <v>253.81</v>
      </c>
      <c r="K27" t="n">
        <v>58.47</v>
      </c>
      <c r="L27" t="n">
        <v>7.25</v>
      </c>
      <c r="M27" t="n">
        <v>7</v>
      </c>
      <c r="N27" t="n">
        <v>63.08</v>
      </c>
      <c r="O27" t="n">
        <v>31537.13</v>
      </c>
      <c r="P27" t="n">
        <v>80.34999999999999</v>
      </c>
      <c r="Q27" t="n">
        <v>202.81</v>
      </c>
      <c r="R27" t="n">
        <v>22.74</v>
      </c>
      <c r="S27" t="n">
        <v>13.89</v>
      </c>
      <c r="T27" t="n">
        <v>2724.39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53.30103929237912</v>
      </c>
      <c r="AB27" t="n">
        <v>72.9288334357025</v>
      </c>
      <c r="AC27" t="n">
        <v>65.96860792887597</v>
      </c>
      <c r="AD27" t="n">
        <v>53301.03929237912</v>
      </c>
      <c r="AE27" t="n">
        <v>72928.8334357025</v>
      </c>
      <c r="AF27" t="n">
        <v>2.68601303776036e-06</v>
      </c>
      <c r="AG27" t="n">
        <v>0.1745833333333333</v>
      </c>
      <c r="AH27" t="n">
        <v>65968.60792887596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11.9332</v>
      </c>
      <c r="E28" t="n">
        <v>8.380000000000001</v>
      </c>
      <c r="F28" t="n">
        <v>5.2</v>
      </c>
      <c r="G28" t="n">
        <v>34.65</v>
      </c>
      <c r="H28" t="n">
        <v>0.52</v>
      </c>
      <c r="I28" t="n">
        <v>9</v>
      </c>
      <c r="J28" t="n">
        <v>254.26</v>
      </c>
      <c r="K28" t="n">
        <v>58.47</v>
      </c>
      <c r="L28" t="n">
        <v>7.5</v>
      </c>
      <c r="M28" t="n">
        <v>7</v>
      </c>
      <c r="N28" t="n">
        <v>63.29</v>
      </c>
      <c r="O28" t="n">
        <v>31593.16</v>
      </c>
      <c r="P28" t="n">
        <v>80.27</v>
      </c>
      <c r="Q28" t="n">
        <v>202.82</v>
      </c>
      <c r="R28" t="n">
        <v>22.54</v>
      </c>
      <c r="S28" t="n">
        <v>13.89</v>
      </c>
      <c r="T28" t="n">
        <v>2624.72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53.23895580537846</v>
      </c>
      <c r="AB28" t="n">
        <v>72.84388806985808</v>
      </c>
      <c r="AC28" t="n">
        <v>65.89176962952614</v>
      </c>
      <c r="AD28" t="n">
        <v>53238.95580537846</v>
      </c>
      <c r="AE28" t="n">
        <v>72843.88806985808</v>
      </c>
      <c r="AF28" t="n">
        <v>2.687364241582428e-06</v>
      </c>
      <c r="AG28" t="n">
        <v>0.1745833333333333</v>
      </c>
      <c r="AH28" t="n">
        <v>65891.76962952614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11.9447</v>
      </c>
      <c r="E29" t="n">
        <v>8.369999999999999</v>
      </c>
      <c r="F29" t="n">
        <v>5.19</v>
      </c>
      <c r="G29" t="n">
        <v>34.6</v>
      </c>
      <c r="H29" t="n">
        <v>0.54</v>
      </c>
      <c r="I29" t="n">
        <v>9</v>
      </c>
      <c r="J29" t="n">
        <v>254.72</v>
      </c>
      <c r="K29" t="n">
        <v>58.47</v>
      </c>
      <c r="L29" t="n">
        <v>7.75</v>
      </c>
      <c r="M29" t="n">
        <v>7</v>
      </c>
      <c r="N29" t="n">
        <v>63.49</v>
      </c>
      <c r="O29" t="n">
        <v>31649.26</v>
      </c>
      <c r="P29" t="n">
        <v>79.86</v>
      </c>
      <c r="Q29" t="n">
        <v>202.81</v>
      </c>
      <c r="R29" t="n">
        <v>22.48</v>
      </c>
      <c r="S29" t="n">
        <v>13.89</v>
      </c>
      <c r="T29" t="n">
        <v>2594.66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52.97492900126917</v>
      </c>
      <c r="AB29" t="n">
        <v>72.48263494843542</v>
      </c>
      <c r="AC29" t="n">
        <v>65.56499399899</v>
      </c>
      <c r="AD29" t="n">
        <v>52974.92900126917</v>
      </c>
      <c r="AE29" t="n">
        <v>72482.63494843541</v>
      </c>
      <c r="AF29" t="n">
        <v>2.689954048908057e-06</v>
      </c>
      <c r="AG29" t="n">
        <v>0.174375</v>
      </c>
      <c r="AH29" t="n">
        <v>65564.99399899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11.9233</v>
      </c>
      <c r="E30" t="n">
        <v>8.390000000000001</v>
      </c>
      <c r="F30" t="n">
        <v>5.21</v>
      </c>
      <c r="G30" t="n">
        <v>34.7</v>
      </c>
      <c r="H30" t="n">
        <v>0.5600000000000001</v>
      </c>
      <c r="I30" t="n">
        <v>9</v>
      </c>
      <c r="J30" t="n">
        <v>255.17</v>
      </c>
      <c r="K30" t="n">
        <v>58.47</v>
      </c>
      <c r="L30" t="n">
        <v>8</v>
      </c>
      <c r="M30" t="n">
        <v>7</v>
      </c>
      <c r="N30" t="n">
        <v>63.7</v>
      </c>
      <c r="O30" t="n">
        <v>31705.44</v>
      </c>
      <c r="P30" t="n">
        <v>80.14</v>
      </c>
      <c r="Q30" t="n">
        <v>202.81</v>
      </c>
      <c r="R30" t="n">
        <v>22.88</v>
      </c>
      <c r="S30" t="n">
        <v>13.89</v>
      </c>
      <c r="T30" t="n">
        <v>2796.02</v>
      </c>
      <c r="U30" t="n">
        <v>0.61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53.25016724388915</v>
      </c>
      <c r="AB30" t="n">
        <v>72.85922805464219</v>
      </c>
      <c r="AC30" t="n">
        <v>65.90564558769223</v>
      </c>
      <c r="AD30" t="n">
        <v>53250.16724388915</v>
      </c>
      <c r="AE30" t="n">
        <v>72859.22805464218</v>
      </c>
      <c r="AF30" t="n">
        <v>2.685134755276017e-06</v>
      </c>
      <c r="AG30" t="n">
        <v>0.1747916666666667</v>
      </c>
      <c r="AH30" t="n">
        <v>65905.64558769224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12.024</v>
      </c>
      <c r="E31" t="n">
        <v>8.32</v>
      </c>
      <c r="F31" t="n">
        <v>5.18</v>
      </c>
      <c r="G31" t="n">
        <v>38.86</v>
      </c>
      <c r="H31" t="n">
        <v>0.57</v>
      </c>
      <c r="I31" t="n">
        <v>8</v>
      </c>
      <c r="J31" t="n">
        <v>255.63</v>
      </c>
      <c r="K31" t="n">
        <v>58.47</v>
      </c>
      <c r="L31" t="n">
        <v>8.25</v>
      </c>
      <c r="M31" t="n">
        <v>6</v>
      </c>
      <c r="N31" t="n">
        <v>63.91</v>
      </c>
      <c r="O31" t="n">
        <v>31761.69</v>
      </c>
      <c r="P31" t="n">
        <v>79.62</v>
      </c>
      <c r="Q31" t="n">
        <v>202.81</v>
      </c>
      <c r="R31" t="n">
        <v>22.21</v>
      </c>
      <c r="S31" t="n">
        <v>13.89</v>
      </c>
      <c r="T31" t="n">
        <v>2465.68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52.50097148308622</v>
      </c>
      <c r="AB31" t="n">
        <v>71.83414536252785</v>
      </c>
      <c r="AC31" t="n">
        <v>64.97839534900039</v>
      </c>
      <c r="AD31" t="n">
        <v>52500.97148308622</v>
      </c>
      <c r="AE31" t="n">
        <v>71834.14536252785</v>
      </c>
      <c r="AF31" t="n">
        <v>2.707812459423048e-06</v>
      </c>
      <c r="AG31" t="n">
        <v>0.1733333333333333</v>
      </c>
      <c r="AH31" t="n">
        <v>64978.3953490004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12.0144</v>
      </c>
      <c r="E32" t="n">
        <v>8.32</v>
      </c>
      <c r="F32" t="n">
        <v>5.19</v>
      </c>
      <c r="G32" t="n">
        <v>38.91</v>
      </c>
      <c r="H32" t="n">
        <v>0.59</v>
      </c>
      <c r="I32" t="n">
        <v>8</v>
      </c>
      <c r="J32" t="n">
        <v>256.09</v>
      </c>
      <c r="K32" t="n">
        <v>58.47</v>
      </c>
      <c r="L32" t="n">
        <v>8.5</v>
      </c>
      <c r="M32" t="n">
        <v>6</v>
      </c>
      <c r="N32" t="n">
        <v>64.11</v>
      </c>
      <c r="O32" t="n">
        <v>31818.02</v>
      </c>
      <c r="P32" t="n">
        <v>79.77</v>
      </c>
      <c r="Q32" t="n">
        <v>202.81</v>
      </c>
      <c r="R32" t="n">
        <v>22.23</v>
      </c>
      <c r="S32" t="n">
        <v>13.89</v>
      </c>
      <c r="T32" t="n">
        <v>2473.78</v>
      </c>
      <c r="U32" t="n">
        <v>0.62</v>
      </c>
      <c r="V32" t="n">
        <v>0.75</v>
      </c>
      <c r="W32" t="n">
        <v>0.65</v>
      </c>
      <c r="X32" t="n">
        <v>0.15</v>
      </c>
      <c r="Y32" t="n">
        <v>1</v>
      </c>
      <c r="Z32" t="n">
        <v>10</v>
      </c>
      <c r="AA32" t="n">
        <v>52.63617909113101</v>
      </c>
      <c r="AB32" t="n">
        <v>72.01914237679331</v>
      </c>
      <c r="AC32" t="n">
        <v>65.14573650786936</v>
      </c>
      <c r="AD32" t="n">
        <v>52636.179091131</v>
      </c>
      <c r="AE32" t="n">
        <v>72019.14237679332</v>
      </c>
      <c r="AF32" t="n">
        <v>2.70565053330774e-06</v>
      </c>
      <c r="AG32" t="n">
        <v>0.1733333333333333</v>
      </c>
      <c r="AH32" t="n">
        <v>65145.73650786936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12.0317</v>
      </c>
      <c r="E33" t="n">
        <v>8.31</v>
      </c>
      <c r="F33" t="n">
        <v>5.18</v>
      </c>
      <c r="G33" t="n">
        <v>38.83</v>
      </c>
      <c r="H33" t="n">
        <v>0.61</v>
      </c>
      <c r="I33" t="n">
        <v>8</v>
      </c>
      <c r="J33" t="n">
        <v>256.54</v>
      </c>
      <c r="K33" t="n">
        <v>58.47</v>
      </c>
      <c r="L33" t="n">
        <v>8.75</v>
      </c>
      <c r="M33" t="n">
        <v>6</v>
      </c>
      <c r="N33" t="n">
        <v>64.31999999999999</v>
      </c>
      <c r="O33" t="n">
        <v>31874.43</v>
      </c>
      <c r="P33" t="n">
        <v>79.28</v>
      </c>
      <c r="Q33" t="n">
        <v>202.81</v>
      </c>
      <c r="R33" t="n">
        <v>21.96</v>
      </c>
      <c r="S33" t="n">
        <v>13.89</v>
      </c>
      <c r="T33" t="n">
        <v>2341.22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52.31421499274602</v>
      </c>
      <c r="AB33" t="n">
        <v>71.57861689332964</v>
      </c>
      <c r="AC33" t="n">
        <v>64.74725415826595</v>
      </c>
      <c r="AD33" t="n">
        <v>52314.21499274603</v>
      </c>
      <c r="AE33" t="n">
        <v>71578.61689332964</v>
      </c>
      <c r="AF33" t="n">
        <v>2.709546504328034e-06</v>
      </c>
      <c r="AG33" t="n">
        <v>0.173125</v>
      </c>
      <c r="AH33" t="n">
        <v>64747.25415826595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12.0281</v>
      </c>
      <c r="E34" t="n">
        <v>8.31</v>
      </c>
      <c r="F34" t="n">
        <v>5.18</v>
      </c>
      <c r="G34" t="n">
        <v>38.84</v>
      </c>
      <c r="H34" t="n">
        <v>0.62</v>
      </c>
      <c r="I34" t="n">
        <v>8</v>
      </c>
      <c r="J34" t="n">
        <v>257</v>
      </c>
      <c r="K34" t="n">
        <v>58.47</v>
      </c>
      <c r="L34" t="n">
        <v>9</v>
      </c>
      <c r="M34" t="n">
        <v>6</v>
      </c>
      <c r="N34" t="n">
        <v>64.53</v>
      </c>
      <c r="O34" t="n">
        <v>31931.04</v>
      </c>
      <c r="P34" t="n">
        <v>79.18000000000001</v>
      </c>
      <c r="Q34" t="n">
        <v>202.84</v>
      </c>
      <c r="R34" t="n">
        <v>21.97</v>
      </c>
      <c r="S34" t="n">
        <v>13.89</v>
      </c>
      <c r="T34" t="n">
        <v>2345.61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52.28391702179724</v>
      </c>
      <c r="AB34" t="n">
        <v>71.53716187282541</v>
      </c>
      <c r="AC34" t="n">
        <v>64.70975554673612</v>
      </c>
      <c r="AD34" t="n">
        <v>52283.91702179724</v>
      </c>
      <c r="AE34" t="n">
        <v>71537.16187282541</v>
      </c>
      <c r="AF34" t="n">
        <v>2.708735782034794e-06</v>
      </c>
      <c r="AG34" t="n">
        <v>0.173125</v>
      </c>
      <c r="AH34" t="n">
        <v>64709.75554673612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12.0434</v>
      </c>
      <c r="E35" t="n">
        <v>8.300000000000001</v>
      </c>
      <c r="F35" t="n">
        <v>5.17</v>
      </c>
      <c r="G35" t="n">
        <v>38.76</v>
      </c>
      <c r="H35" t="n">
        <v>0.64</v>
      </c>
      <c r="I35" t="n">
        <v>8</v>
      </c>
      <c r="J35" t="n">
        <v>257.46</v>
      </c>
      <c r="K35" t="n">
        <v>58.47</v>
      </c>
      <c r="L35" t="n">
        <v>9.25</v>
      </c>
      <c r="M35" t="n">
        <v>6</v>
      </c>
      <c r="N35" t="n">
        <v>64.73999999999999</v>
      </c>
      <c r="O35" t="n">
        <v>31987.61</v>
      </c>
      <c r="P35" t="n">
        <v>78.84</v>
      </c>
      <c r="Q35" t="n">
        <v>202.84</v>
      </c>
      <c r="R35" t="n">
        <v>21.74</v>
      </c>
      <c r="S35" t="n">
        <v>13.89</v>
      </c>
      <c r="T35" t="n">
        <v>2227.65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52.03883651575603</v>
      </c>
      <c r="AB35" t="n">
        <v>71.20183191227116</v>
      </c>
      <c r="AC35" t="n">
        <v>64.4064290069785</v>
      </c>
      <c r="AD35" t="n">
        <v>52038.83651575603</v>
      </c>
      <c r="AE35" t="n">
        <v>71201.83191227115</v>
      </c>
      <c r="AF35" t="n">
        <v>2.712181351781065e-06</v>
      </c>
      <c r="AG35" t="n">
        <v>0.1729166666666667</v>
      </c>
      <c r="AH35" t="n">
        <v>64406.42900697851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12.1241</v>
      </c>
      <c r="E36" t="n">
        <v>8.25</v>
      </c>
      <c r="F36" t="n">
        <v>5.16</v>
      </c>
      <c r="G36" t="n">
        <v>44.23</v>
      </c>
      <c r="H36" t="n">
        <v>0.66</v>
      </c>
      <c r="I36" t="n">
        <v>7</v>
      </c>
      <c r="J36" t="n">
        <v>257.92</v>
      </c>
      <c r="K36" t="n">
        <v>58.47</v>
      </c>
      <c r="L36" t="n">
        <v>9.5</v>
      </c>
      <c r="M36" t="n">
        <v>5</v>
      </c>
      <c r="N36" t="n">
        <v>64.95</v>
      </c>
      <c r="O36" t="n">
        <v>32044.25</v>
      </c>
      <c r="P36" t="n">
        <v>78.56</v>
      </c>
      <c r="Q36" t="n">
        <v>202.81</v>
      </c>
      <c r="R36" t="n">
        <v>21.34</v>
      </c>
      <c r="S36" t="n">
        <v>13.89</v>
      </c>
      <c r="T36" t="n">
        <v>2034.66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51.55114799659724</v>
      </c>
      <c r="AB36" t="n">
        <v>70.53455496505944</v>
      </c>
      <c r="AC36" t="n">
        <v>63.80283603507938</v>
      </c>
      <c r="AD36" t="n">
        <v>51551.14799659724</v>
      </c>
      <c r="AE36" t="n">
        <v>70534.55496505945</v>
      </c>
      <c r="AF36" t="n">
        <v>2.730355043187872e-06</v>
      </c>
      <c r="AG36" t="n">
        <v>0.171875</v>
      </c>
      <c r="AH36" t="n">
        <v>63802.83603507938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12.1335</v>
      </c>
      <c r="E37" t="n">
        <v>8.24</v>
      </c>
      <c r="F37" t="n">
        <v>5.15</v>
      </c>
      <c r="G37" t="n">
        <v>44.18</v>
      </c>
      <c r="H37" t="n">
        <v>0.67</v>
      </c>
      <c r="I37" t="n">
        <v>7</v>
      </c>
      <c r="J37" t="n">
        <v>258.38</v>
      </c>
      <c r="K37" t="n">
        <v>58.47</v>
      </c>
      <c r="L37" t="n">
        <v>9.75</v>
      </c>
      <c r="M37" t="n">
        <v>5</v>
      </c>
      <c r="N37" t="n">
        <v>65.16</v>
      </c>
      <c r="O37" t="n">
        <v>32100.97</v>
      </c>
      <c r="P37" t="n">
        <v>78.53</v>
      </c>
      <c r="Q37" t="n">
        <v>202.81</v>
      </c>
      <c r="R37" t="n">
        <v>21.33</v>
      </c>
      <c r="S37" t="n">
        <v>13.89</v>
      </c>
      <c r="T37" t="n">
        <v>2029.97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51.47174828129872</v>
      </c>
      <c r="AB37" t="n">
        <v>70.42591677171983</v>
      </c>
      <c r="AC37" t="n">
        <v>63.70456611843741</v>
      </c>
      <c r="AD37" t="n">
        <v>51471.74828129871</v>
      </c>
      <c r="AE37" t="n">
        <v>70425.91677171983</v>
      </c>
      <c r="AF37" t="n">
        <v>2.732471929175777e-06</v>
      </c>
      <c r="AG37" t="n">
        <v>0.1716666666666667</v>
      </c>
      <c r="AH37" t="n">
        <v>63704.5661184374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12.1339</v>
      </c>
      <c r="E38" t="n">
        <v>8.24</v>
      </c>
      <c r="F38" t="n">
        <v>5.15</v>
      </c>
      <c r="G38" t="n">
        <v>44.18</v>
      </c>
      <c r="H38" t="n">
        <v>0.6899999999999999</v>
      </c>
      <c r="I38" t="n">
        <v>7</v>
      </c>
      <c r="J38" t="n">
        <v>258.84</v>
      </c>
      <c r="K38" t="n">
        <v>58.47</v>
      </c>
      <c r="L38" t="n">
        <v>10</v>
      </c>
      <c r="M38" t="n">
        <v>5</v>
      </c>
      <c r="N38" t="n">
        <v>65.37</v>
      </c>
      <c r="O38" t="n">
        <v>32157.77</v>
      </c>
      <c r="P38" t="n">
        <v>78.62</v>
      </c>
      <c r="Q38" t="n">
        <v>202.82</v>
      </c>
      <c r="R38" t="n">
        <v>21.25</v>
      </c>
      <c r="S38" t="n">
        <v>13.89</v>
      </c>
      <c r="T38" t="n">
        <v>1987.69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51.51049397977157</v>
      </c>
      <c r="AB38" t="n">
        <v>70.47893034570993</v>
      </c>
      <c r="AC38" t="n">
        <v>63.75252015133093</v>
      </c>
      <c r="AD38" t="n">
        <v>51510.49397977157</v>
      </c>
      <c r="AE38" t="n">
        <v>70478.93034570993</v>
      </c>
      <c r="AF38" t="n">
        <v>2.732562009430582e-06</v>
      </c>
      <c r="AG38" t="n">
        <v>0.1716666666666667</v>
      </c>
      <c r="AH38" t="n">
        <v>63752.52015133094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12.1322</v>
      </c>
      <c r="E39" t="n">
        <v>8.24</v>
      </c>
      <c r="F39" t="n">
        <v>5.16</v>
      </c>
      <c r="G39" t="n">
        <v>44.19</v>
      </c>
      <c r="H39" t="n">
        <v>0.7</v>
      </c>
      <c r="I39" t="n">
        <v>7</v>
      </c>
      <c r="J39" t="n">
        <v>259.3</v>
      </c>
      <c r="K39" t="n">
        <v>58.47</v>
      </c>
      <c r="L39" t="n">
        <v>10.25</v>
      </c>
      <c r="M39" t="n">
        <v>5</v>
      </c>
      <c r="N39" t="n">
        <v>65.58</v>
      </c>
      <c r="O39" t="n">
        <v>32214.64</v>
      </c>
      <c r="P39" t="n">
        <v>78.70999999999999</v>
      </c>
      <c r="Q39" t="n">
        <v>202.81</v>
      </c>
      <c r="R39" t="n">
        <v>21.35</v>
      </c>
      <c r="S39" t="n">
        <v>13.89</v>
      </c>
      <c r="T39" t="n">
        <v>2041.14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51.58470048474186</v>
      </c>
      <c r="AB39" t="n">
        <v>70.5804629595702</v>
      </c>
      <c r="AC39" t="n">
        <v>63.84436263502632</v>
      </c>
      <c r="AD39" t="n">
        <v>51584.70048474186</v>
      </c>
      <c r="AE39" t="n">
        <v>70580.4629595702</v>
      </c>
      <c r="AF39" t="n">
        <v>2.732179168347663e-06</v>
      </c>
      <c r="AG39" t="n">
        <v>0.1716666666666667</v>
      </c>
      <c r="AH39" t="n">
        <v>63844.36263502632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12.1184</v>
      </c>
      <c r="E40" t="n">
        <v>8.25</v>
      </c>
      <c r="F40" t="n">
        <v>5.16</v>
      </c>
      <c r="G40" t="n">
        <v>44.27</v>
      </c>
      <c r="H40" t="n">
        <v>0.72</v>
      </c>
      <c r="I40" t="n">
        <v>7</v>
      </c>
      <c r="J40" t="n">
        <v>259.76</v>
      </c>
      <c r="K40" t="n">
        <v>58.47</v>
      </c>
      <c r="L40" t="n">
        <v>10.5</v>
      </c>
      <c r="M40" t="n">
        <v>5</v>
      </c>
      <c r="N40" t="n">
        <v>65.79000000000001</v>
      </c>
      <c r="O40" t="n">
        <v>32271.6</v>
      </c>
      <c r="P40" t="n">
        <v>78.56</v>
      </c>
      <c r="Q40" t="n">
        <v>202.83</v>
      </c>
      <c r="R40" t="n">
        <v>21.57</v>
      </c>
      <c r="S40" t="n">
        <v>13.89</v>
      </c>
      <c r="T40" t="n">
        <v>2148.15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51.57427936614181</v>
      </c>
      <c r="AB40" t="n">
        <v>70.56620432535432</v>
      </c>
      <c r="AC40" t="n">
        <v>63.83146482484788</v>
      </c>
      <c r="AD40" t="n">
        <v>51574.27936614181</v>
      </c>
      <c r="AE40" t="n">
        <v>70566.20432535432</v>
      </c>
      <c r="AF40" t="n">
        <v>2.729071399556908e-06</v>
      </c>
      <c r="AG40" t="n">
        <v>0.171875</v>
      </c>
      <c r="AH40" t="n">
        <v>63831.46482484788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12.1265</v>
      </c>
      <c r="E41" t="n">
        <v>8.25</v>
      </c>
      <c r="F41" t="n">
        <v>5.16</v>
      </c>
      <c r="G41" t="n">
        <v>44.22</v>
      </c>
      <c r="H41" t="n">
        <v>0.74</v>
      </c>
      <c r="I41" t="n">
        <v>7</v>
      </c>
      <c r="J41" t="n">
        <v>260.23</v>
      </c>
      <c r="K41" t="n">
        <v>58.47</v>
      </c>
      <c r="L41" t="n">
        <v>10.75</v>
      </c>
      <c r="M41" t="n">
        <v>5</v>
      </c>
      <c r="N41" t="n">
        <v>66</v>
      </c>
      <c r="O41" t="n">
        <v>32328.64</v>
      </c>
      <c r="P41" t="n">
        <v>78.26000000000001</v>
      </c>
      <c r="Q41" t="n">
        <v>202.81</v>
      </c>
      <c r="R41" t="n">
        <v>21.43</v>
      </c>
      <c r="S41" t="n">
        <v>13.89</v>
      </c>
      <c r="T41" t="n">
        <v>2078.04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51.40678523587021</v>
      </c>
      <c r="AB41" t="n">
        <v>70.3370314669973</v>
      </c>
      <c r="AC41" t="n">
        <v>63.62416390244626</v>
      </c>
      <c r="AD41" t="n">
        <v>51406.78523587021</v>
      </c>
      <c r="AE41" t="n">
        <v>70337.0314669973</v>
      </c>
      <c r="AF41" t="n">
        <v>2.730895524716699e-06</v>
      </c>
      <c r="AG41" t="n">
        <v>0.171875</v>
      </c>
      <c r="AH41" t="n">
        <v>63624.16390244626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12.1175</v>
      </c>
      <c r="E42" t="n">
        <v>8.25</v>
      </c>
      <c r="F42" t="n">
        <v>5.17</v>
      </c>
      <c r="G42" t="n">
        <v>44.27</v>
      </c>
      <c r="H42" t="n">
        <v>0.75</v>
      </c>
      <c r="I42" t="n">
        <v>7</v>
      </c>
      <c r="J42" t="n">
        <v>260.69</v>
      </c>
      <c r="K42" t="n">
        <v>58.47</v>
      </c>
      <c r="L42" t="n">
        <v>11</v>
      </c>
      <c r="M42" t="n">
        <v>5</v>
      </c>
      <c r="N42" t="n">
        <v>66.20999999999999</v>
      </c>
      <c r="O42" t="n">
        <v>32385.75</v>
      </c>
      <c r="P42" t="n">
        <v>78.06</v>
      </c>
      <c r="Q42" t="n">
        <v>202.81</v>
      </c>
      <c r="R42" t="n">
        <v>21.66</v>
      </c>
      <c r="S42" t="n">
        <v>13.89</v>
      </c>
      <c r="T42" t="n">
        <v>2195.46</v>
      </c>
      <c r="U42" t="n">
        <v>0.64</v>
      </c>
      <c r="V42" t="n">
        <v>0.75</v>
      </c>
      <c r="W42" t="n">
        <v>0.65</v>
      </c>
      <c r="X42" t="n">
        <v>0.13</v>
      </c>
      <c r="Y42" t="n">
        <v>1</v>
      </c>
      <c r="Z42" t="n">
        <v>10</v>
      </c>
      <c r="AA42" t="n">
        <v>51.38036795926774</v>
      </c>
      <c r="AB42" t="n">
        <v>70.30088618370181</v>
      </c>
      <c r="AC42" t="n">
        <v>63.59146827425825</v>
      </c>
      <c r="AD42" t="n">
        <v>51380.36795926774</v>
      </c>
      <c r="AE42" t="n">
        <v>70300.8861837018</v>
      </c>
      <c r="AF42" t="n">
        <v>2.728868718983598e-06</v>
      </c>
      <c r="AG42" t="n">
        <v>0.171875</v>
      </c>
      <c r="AH42" t="n">
        <v>63591.46827425825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12.2291</v>
      </c>
      <c r="E43" t="n">
        <v>8.18</v>
      </c>
      <c r="F43" t="n">
        <v>5.14</v>
      </c>
      <c r="G43" t="n">
        <v>51.37</v>
      </c>
      <c r="H43" t="n">
        <v>0.77</v>
      </c>
      <c r="I43" t="n">
        <v>6</v>
      </c>
      <c r="J43" t="n">
        <v>261.15</v>
      </c>
      <c r="K43" t="n">
        <v>58.47</v>
      </c>
      <c r="L43" t="n">
        <v>11.25</v>
      </c>
      <c r="M43" t="n">
        <v>4</v>
      </c>
      <c r="N43" t="n">
        <v>66.43000000000001</v>
      </c>
      <c r="O43" t="n">
        <v>32442.95</v>
      </c>
      <c r="P43" t="n">
        <v>77.51000000000001</v>
      </c>
      <c r="Q43" t="n">
        <v>202.81</v>
      </c>
      <c r="R43" t="n">
        <v>20.64</v>
      </c>
      <c r="S43" t="n">
        <v>13.89</v>
      </c>
      <c r="T43" t="n">
        <v>1689.36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50.60189425691485</v>
      </c>
      <c r="AB43" t="n">
        <v>69.23574412030725</v>
      </c>
      <c r="AC43" t="n">
        <v>62.62798187445747</v>
      </c>
      <c r="AD43" t="n">
        <v>50601.89425691486</v>
      </c>
      <c r="AE43" t="n">
        <v>69235.74412030725</v>
      </c>
      <c r="AF43" t="n">
        <v>2.754001110074051e-06</v>
      </c>
      <c r="AG43" t="n">
        <v>0.1704166666666667</v>
      </c>
      <c r="AH43" t="n">
        <v>62627.98187445747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12.2258</v>
      </c>
      <c r="E44" t="n">
        <v>8.18</v>
      </c>
      <c r="F44" t="n">
        <v>5.14</v>
      </c>
      <c r="G44" t="n">
        <v>51.39</v>
      </c>
      <c r="H44" t="n">
        <v>0.78</v>
      </c>
      <c r="I44" t="n">
        <v>6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77.54000000000001</v>
      </c>
      <c r="Q44" t="n">
        <v>202.81</v>
      </c>
      <c r="R44" t="n">
        <v>20.74</v>
      </c>
      <c r="S44" t="n">
        <v>13.89</v>
      </c>
      <c r="T44" t="n">
        <v>1739.49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50.62826755657868</v>
      </c>
      <c r="AB44" t="n">
        <v>69.27182923241514</v>
      </c>
      <c r="AC44" t="n">
        <v>62.66062307411156</v>
      </c>
      <c r="AD44" t="n">
        <v>50628.26755657868</v>
      </c>
      <c r="AE44" t="n">
        <v>69271.82923241514</v>
      </c>
      <c r="AF44" t="n">
        <v>2.753257947971914e-06</v>
      </c>
      <c r="AG44" t="n">
        <v>0.1704166666666667</v>
      </c>
      <c r="AH44" t="n">
        <v>62660.62307411157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12.2233</v>
      </c>
      <c r="E45" t="n">
        <v>8.18</v>
      </c>
      <c r="F45" t="n">
        <v>5.14</v>
      </c>
      <c r="G45" t="n">
        <v>51.41</v>
      </c>
      <c r="H45" t="n">
        <v>0.8</v>
      </c>
      <c r="I45" t="n">
        <v>6</v>
      </c>
      <c r="J45" t="n">
        <v>262.08</v>
      </c>
      <c r="K45" t="n">
        <v>58.47</v>
      </c>
      <c r="L45" t="n">
        <v>11.75</v>
      </c>
      <c r="M45" t="n">
        <v>4</v>
      </c>
      <c r="N45" t="n">
        <v>66.86</v>
      </c>
      <c r="O45" t="n">
        <v>32557.58</v>
      </c>
      <c r="P45" t="n">
        <v>77.5</v>
      </c>
      <c r="Q45" t="n">
        <v>202.81</v>
      </c>
      <c r="R45" t="n">
        <v>20.79</v>
      </c>
      <c r="S45" t="n">
        <v>13.89</v>
      </c>
      <c r="T45" t="n">
        <v>1763.92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50.62032988151094</v>
      </c>
      <c r="AB45" t="n">
        <v>69.26096855520197</v>
      </c>
      <c r="AC45" t="n">
        <v>62.65079892468855</v>
      </c>
      <c r="AD45" t="n">
        <v>50620.32988151094</v>
      </c>
      <c r="AE45" t="n">
        <v>69260.96855520197</v>
      </c>
      <c r="AF45" t="n">
        <v>2.752694946379386e-06</v>
      </c>
      <c r="AG45" t="n">
        <v>0.1704166666666667</v>
      </c>
      <c r="AH45" t="n">
        <v>62650.79892468855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12.2407</v>
      </c>
      <c r="E46" t="n">
        <v>8.17</v>
      </c>
      <c r="F46" t="n">
        <v>5.13</v>
      </c>
      <c r="G46" t="n">
        <v>51.29</v>
      </c>
      <c r="H46" t="n">
        <v>0.8100000000000001</v>
      </c>
      <c r="I46" t="n">
        <v>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77.37</v>
      </c>
      <c r="Q46" t="n">
        <v>202.81</v>
      </c>
      <c r="R46" t="n">
        <v>20.56</v>
      </c>
      <c r="S46" t="n">
        <v>13.89</v>
      </c>
      <c r="T46" t="n">
        <v>1649.18</v>
      </c>
      <c r="U46" t="n">
        <v>0.68</v>
      </c>
      <c r="V46" t="n">
        <v>0.75</v>
      </c>
      <c r="W46" t="n">
        <v>0.64</v>
      </c>
      <c r="X46" t="n">
        <v>0.09</v>
      </c>
      <c r="Y46" t="n">
        <v>1</v>
      </c>
      <c r="Z46" t="n">
        <v>10</v>
      </c>
      <c r="AA46" t="n">
        <v>50.46633326659386</v>
      </c>
      <c r="AB46" t="n">
        <v>69.05026359282135</v>
      </c>
      <c r="AC46" t="n">
        <v>62.46020334819121</v>
      </c>
      <c r="AD46" t="n">
        <v>50466.33326659386</v>
      </c>
      <c r="AE46" t="n">
        <v>69050.26359282136</v>
      </c>
      <c r="AF46" t="n">
        <v>2.756613437463382e-06</v>
      </c>
      <c r="AG46" t="n">
        <v>0.1702083333333333</v>
      </c>
      <c r="AH46" t="n">
        <v>62460.20334819121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12.2299</v>
      </c>
      <c r="E47" t="n">
        <v>8.18</v>
      </c>
      <c r="F47" t="n">
        <v>5.14</v>
      </c>
      <c r="G47" t="n">
        <v>51.36</v>
      </c>
      <c r="H47" t="n">
        <v>0.83</v>
      </c>
      <c r="I47" t="n">
        <v>6</v>
      </c>
      <c r="J47" t="n">
        <v>263.01</v>
      </c>
      <c r="K47" t="n">
        <v>58.47</v>
      </c>
      <c r="L47" t="n">
        <v>12.25</v>
      </c>
      <c r="M47" t="n">
        <v>4</v>
      </c>
      <c r="N47" t="n">
        <v>67.29000000000001</v>
      </c>
      <c r="O47" t="n">
        <v>32672.53</v>
      </c>
      <c r="P47" t="n">
        <v>77.31999999999999</v>
      </c>
      <c r="Q47" t="n">
        <v>202.81</v>
      </c>
      <c r="R47" t="n">
        <v>20.65</v>
      </c>
      <c r="S47" t="n">
        <v>13.89</v>
      </c>
      <c r="T47" t="n">
        <v>1692.37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50.51419442028743</v>
      </c>
      <c r="AB47" t="n">
        <v>69.11574933478994</v>
      </c>
      <c r="AC47" t="n">
        <v>62.51943922285615</v>
      </c>
      <c r="AD47" t="n">
        <v>50514.19442028743</v>
      </c>
      <c r="AE47" t="n">
        <v>69115.74933478994</v>
      </c>
      <c r="AF47" t="n">
        <v>2.75418127058366e-06</v>
      </c>
      <c r="AG47" t="n">
        <v>0.1704166666666667</v>
      </c>
      <c r="AH47" t="n">
        <v>62519.43922285615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12.2283</v>
      </c>
      <c r="E48" t="n">
        <v>8.18</v>
      </c>
      <c r="F48" t="n">
        <v>5.14</v>
      </c>
      <c r="G48" t="n">
        <v>51.38</v>
      </c>
      <c r="H48" t="n">
        <v>0.84</v>
      </c>
      <c r="I48" t="n">
        <v>6</v>
      </c>
      <c r="J48" t="n">
        <v>263.48</v>
      </c>
      <c r="K48" t="n">
        <v>58.47</v>
      </c>
      <c r="L48" t="n">
        <v>12.5</v>
      </c>
      <c r="M48" t="n">
        <v>4</v>
      </c>
      <c r="N48" t="n">
        <v>67.51000000000001</v>
      </c>
      <c r="O48" t="n">
        <v>32730.13</v>
      </c>
      <c r="P48" t="n">
        <v>77.23999999999999</v>
      </c>
      <c r="Q48" t="n">
        <v>202.83</v>
      </c>
      <c r="R48" t="n">
        <v>20.72</v>
      </c>
      <c r="S48" t="n">
        <v>13.89</v>
      </c>
      <c r="T48" t="n">
        <v>1731.1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50.48489183557817</v>
      </c>
      <c r="AB48" t="n">
        <v>69.07565624565197</v>
      </c>
      <c r="AC48" t="n">
        <v>62.48317256187449</v>
      </c>
      <c r="AD48" t="n">
        <v>50484.89183557817</v>
      </c>
      <c r="AE48" t="n">
        <v>69075.65624565198</v>
      </c>
      <c r="AF48" t="n">
        <v>2.753820949564443e-06</v>
      </c>
      <c r="AG48" t="n">
        <v>0.1704166666666667</v>
      </c>
      <c r="AH48" t="n">
        <v>62483.17256187449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12.2266</v>
      </c>
      <c r="E49" t="n">
        <v>8.18</v>
      </c>
      <c r="F49" t="n">
        <v>5.14</v>
      </c>
      <c r="G49" t="n">
        <v>51.39</v>
      </c>
      <c r="H49" t="n">
        <v>0.86</v>
      </c>
      <c r="I49" t="n">
        <v>6</v>
      </c>
      <c r="J49" t="n">
        <v>263.95</v>
      </c>
      <c r="K49" t="n">
        <v>58.47</v>
      </c>
      <c r="L49" t="n">
        <v>12.75</v>
      </c>
      <c r="M49" t="n">
        <v>4</v>
      </c>
      <c r="N49" t="n">
        <v>67.72</v>
      </c>
      <c r="O49" t="n">
        <v>32787.82</v>
      </c>
      <c r="P49" t="n">
        <v>77.2</v>
      </c>
      <c r="Q49" t="n">
        <v>202.81</v>
      </c>
      <c r="R49" t="n">
        <v>20.73</v>
      </c>
      <c r="S49" t="n">
        <v>13.89</v>
      </c>
      <c r="T49" t="n">
        <v>1733.58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50.47377856408255</v>
      </c>
      <c r="AB49" t="n">
        <v>69.06045057730873</v>
      </c>
      <c r="AC49" t="n">
        <v>62.46941810117662</v>
      </c>
      <c r="AD49" t="n">
        <v>50473.77856408255</v>
      </c>
      <c r="AE49" t="n">
        <v>69060.45057730873</v>
      </c>
      <c r="AF49" t="n">
        <v>2.753438108481523e-06</v>
      </c>
      <c r="AG49" t="n">
        <v>0.1704166666666667</v>
      </c>
      <c r="AH49" t="n">
        <v>62469.41810117662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12.2237</v>
      </c>
      <c r="E50" t="n">
        <v>8.18</v>
      </c>
      <c r="F50" t="n">
        <v>5.14</v>
      </c>
      <c r="G50" t="n">
        <v>51.41</v>
      </c>
      <c r="H50" t="n">
        <v>0.87</v>
      </c>
      <c r="I50" t="n">
        <v>6</v>
      </c>
      <c r="J50" t="n">
        <v>264.42</v>
      </c>
      <c r="K50" t="n">
        <v>58.47</v>
      </c>
      <c r="L50" t="n">
        <v>13</v>
      </c>
      <c r="M50" t="n">
        <v>4</v>
      </c>
      <c r="N50" t="n">
        <v>67.94</v>
      </c>
      <c r="O50" t="n">
        <v>32845.58</v>
      </c>
      <c r="P50" t="n">
        <v>77.15000000000001</v>
      </c>
      <c r="Q50" t="n">
        <v>202.81</v>
      </c>
      <c r="R50" t="n">
        <v>20.84</v>
      </c>
      <c r="S50" t="n">
        <v>13.89</v>
      </c>
      <c r="T50" t="n">
        <v>1789.34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50.46293180034001</v>
      </c>
      <c r="AB50" t="n">
        <v>69.04560955663074</v>
      </c>
      <c r="AC50" t="n">
        <v>62.45599348668264</v>
      </c>
      <c r="AD50" t="n">
        <v>50462.93180034001</v>
      </c>
      <c r="AE50" t="n">
        <v>69045.60955663073</v>
      </c>
      <c r="AF50" t="n">
        <v>2.75278502663419e-06</v>
      </c>
      <c r="AG50" t="n">
        <v>0.1704166666666667</v>
      </c>
      <c r="AH50" t="n">
        <v>62455.99348668264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12.2312</v>
      </c>
      <c r="E51" t="n">
        <v>8.18</v>
      </c>
      <c r="F51" t="n">
        <v>5.14</v>
      </c>
      <c r="G51" t="n">
        <v>51.36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4</v>
      </c>
      <c r="N51" t="n">
        <v>68.16</v>
      </c>
      <c r="O51" t="n">
        <v>32903.43</v>
      </c>
      <c r="P51" t="n">
        <v>76.79000000000001</v>
      </c>
      <c r="Q51" t="n">
        <v>202.82</v>
      </c>
      <c r="R51" t="n">
        <v>20.73</v>
      </c>
      <c r="S51" t="n">
        <v>13.89</v>
      </c>
      <c r="T51" t="n">
        <v>1735.64</v>
      </c>
      <c r="U51" t="n">
        <v>0.67</v>
      </c>
      <c r="V51" t="n">
        <v>0.75</v>
      </c>
      <c r="W51" t="n">
        <v>0.64</v>
      </c>
      <c r="X51" t="n">
        <v>0.1</v>
      </c>
      <c r="Y51" t="n">
        <v>1</v>
      </c>
      <c r="Z51" t="n">
        <v>10</v>
      </c>
      <c r="AA51" t="n">
        <v>50.2732671441328</v>
      </c>
      <c r="AB51" t="n">
        <v>68.78610200659406</v>
      </c>
      <c r="AC51" t="n">
        <v>62.22125297300026</v>
      </c>
      <c r="AD51" t="n">
        <v>50273.2671441328</v>
      </c>
      <c r="AE51" t="n">
        <v>68786.10200659407</v>
      </c>
      <c r="AF51" t="n">
        <v>2.754474031411774e-06</v>
      </c>
      <c r="AG51" t="n">
        <v>0.1704166666666667</v>
      </c>
      <c r="AH51" t="n">
        <v>62221.25297300026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12.2266</v>
      </c>
      <c r="E52" t="n">
        <v>8.18</v>
      </c>
      <c r="F52" t="n">
        <v>5.14</v>
      </c>
      <c r="G52" t="n">
        <v>51.39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76.67</v>
      </c>
      <c r="Q52" t="n">
        <v>202.84</v>
      </c>
      <c r="R52" t="n">
        <v>20.8</v>
      </c>
      <c r="S52" t="n">
        <v>13.89</v>
      </c>
      <c r="T52" t="n">
        <v>1769.32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50.23787994627482</v>
      </c>
      <c r="AB52" t="n">
        <v>68.73768368131182</v>
      </c>
      <c r="AC52" t="n">
        <v>62.17745562472739</v>
      </c>
      <c r="AD52" t="n">
        <v>50237.87994627481</v>
      </c>
      <c r="AE52" t="n">
        <v>68737.68368131183</v>
      </c>
      <c r="AF52" t="n">
        <v>2.753438108481523e-06</v>
      </c>
      <c r="AG52" t="n">
        <v>0.1704166666666667</v>
      </c>
      <c r="AH52" t="n">
        <v>62177.45562472739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12.3212</v>
      </c>
      <c r="E53" t="n">
        <v>8.119999999999999</v>
      </c>
      <c r="F53" t="n">
        <v>5.12</v>
      </c>
      <c r="G53" t="n">
        <v>61.48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76.28</v>
      </c>
      <c r="Q53" t="n">
        <v>202.81</v>
      </c>
      <c r="R53" t="n">
        <v>20.31</v>
      </c>
      <c r="S53" t="n">
        <v>13.89</v>
      </c>
      <c r="T53" t="n">
        <v>1530.6</v>
      </c>
      <c r="U53" t="n">
        <v>0.68</v>
      </c>
      <c r="V53" t="n">
        <v>0.76</v>
      </c>
      <c r="W53" t="n">
        <v>0.64</v>
      </c>
      <c r="X53" t="n">
        <v>0.09</v>
      </c>
      <c r="Y53" t="n">
        <v>1</v>
      </c>
      <c r="Z53" t="n">
        <v>10</v>
      </c>
      <c r="AA53" t="n">
        <v>49.63962196739988</v>
      </c>
      <c r="AB53" t="n">
        <v>67.91912072133628</v>
      </c>
      <c r="AC53" t="n">
        <v>61.4370151647913</v>
      </c>
      <c r="AD53" t="n">
        <v>49639.62196739988</v>
      </c>
      <c r="AE53" t="n">
        <v>67919.12072133628</v>
      </c>
      <c r="AF53" t="n">
        <v>2.774742088742786e-06</v>
      </c>
      <c r="AG53" t="n">
        <v>0.1691666666666667</v>
      </c>
      <c r="AH53" t="n">
        <v>61437.0151647913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12.3258</v>
      </c>
      <c r="E54" t="n">
        <v>8.109999999999999</v>
      </c>
      <c r="F54" t="n">
        <v>5.12</v>
      </c>
      <c r="G54" t="n">
        <v>61.44</v>
      </c>
      <c r="H54" t="n">
        <v>0.9399999999999999</v>
      </c>
      <c r="I54" t="n">
        <v>5</v>
      </c>
      <c r="J54" t="n">
        <v>266.3</v>
      </c>
      <c r="K54" t="n">
        <v>58.47</v>
      </c>
      <c r="L54" t="n">
        <v>14</v>
      </c>
      <c r="M54" t="n">
        <v>3</v>
      </c>
      <c r="N54" t="n">
        <v>68.81999999999999</v>
      </c>
      <c r="O54" t="n">
        <v>33077.47</v>
      </c>
      <c r="P54" t="n">
        <v>76.19</v>
      </c>
      <c r="Q54" t="n">
        <v>202.81</v>
      </c>
      <c r="R54" t="n">
        <v>20.27</v>
      </c>
      <c r="S54" t="n">
        <v>13.89</v>
      </c>
      <c r="T54" t="n">
        <v>1507.51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49.58134457022641</v>
      </c>
      <c r="AB54" t="n">
        <v>67.83938301550626</v>
      </c>
      <c r="AC54" t="n">
        <v>61.36488751369311</v>
      </c>
      <c r="AD54" t="n">
        <v>49581.34457022641</v>
      </c>
      <c r="AE54" t="n">
        <v>67839.38301550626</v>
      </c>
      <c r="AF54" t="n">
        <v>2.775778011673037e-06</v>
      </c>
      <c r="AG54" t="n">
        <v>0.1689583333333333</v>
      </c>
      <c r="AH54" t="n">
        <v>61364.88751369311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12.3224</v>
      </c>
      <c r="E55" t="n">
        <v>8.119999999999999</v>
      </c>
      <c r="F55" t="n">
        <v>5.12</v>
      </c>
      <c r="G55" t="n">
        <v>61.47</v>
      </c>
      <c r="H55" t="n">
        <v>0.95</v>
      </c>
      <c r="I55" t="n">
        <v>5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76.14</v>
      </c>
      <c r="Q55" t="n">
        <v>202.81</v>
      </c>
      <c r="R55" t="n">
        <v>20.27</v>
      </c>
      <c r="S55" t="n">
        <v>13.89</v>
      </c>
      <c r="T55" t="n">
        <v>1511.47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49.57318944701269</v>
      </c>
      <c r="AB55" t="n">
        <v>67.8282248161466</v>
      </c>
      <c r="AC55" t="n">
        <v>61.3547942372197</v>
      </c>
      <c r="AD55" t="n">
        <v>49573.18944701269</v>
      </c>
      <c r="AE55" t="n">
        <v>67828.2248161466</v>
      </c>
      <c r="AF55" t="n">
        <v>2.775012329507199e-06</v>
      </c>
      <c r="AG55" t="n">
        <v>0.1691666666666667</v>
      </c>
      <c r="AH55" t="n">
        <v>61354.7942372197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12.3305</v>
      </c>
      <c r="E56" t="n">
        <v>8.109999999999999</v>
      </c>
      <c r="F56" t="n">
        <v>5.12</v>
      </c>
      <c r="G56" t="n">
        <v>61.4</v>
      </c>
      <c r="H56" t="n">
        <v>0.97</v>
      </c>
      <c r="I56" t="n">
        <v>5</v>
      </c>
      <c r="J56" t="n">
        <v>267.24</v>
      </c>
      <c r="K56" t="n">
        <v>58.47</v>
      </c>
      <c r="L56" t="n">
        <v>14.5</v>
      </c>
      <c r="M56" t="n">
        <v>3</v>
      </c>
      <c r="N56" t="n">
        <v>69.27</v>
      </c>
      <c r="O56" t="n">
        <v>33193.92</v>
      </c>
      <c r="P56" t="n">
        <v>75.97</v>
      </c>
      <c r="Q56" t="n">
        <v>202.81</v>
      </c>
      <c r="R56" t="n">
        <v>20.12</v>
      </c>
      <c r="S56" t="n">
        <v>13.89</v>
      </c>
      <c r="T56" t="n">
        <v>1437.3</v>
      </c>
      <c r="U56" t="n">
        <v>0.6899999999999999</v>
      </c>
      <c r="V56" t="n">
        <v>0.76</v>
      </c>
      <c r="W56" t="n">
        <v>0.64</v>
      </c>
      <c r="X56" t="n">
        <v>0.08</v>
      </c>
      <c r="Y56" t="n">
        <v>1</v>
      </c>
      <c r="Z56" t="n">
        <v>10</v>
      </c>
      <c r="AA56" t="n">
        <v>49.46625037832188</v>
      </c>
      <c r="AB56" t="n">
        <v>67.68190606454516</v>
      </c>
      <c r="AC56" t="n">
        <v>61.2224399419114</v>
      </c>
      <c r="AD56" t="n">
        <v>49466.25037832188</v>
      </c>
      <c r="AE56" t="n">
        <v>67681.90606454515</v>
      </c>
      <c r="AF56" t="n">
        <v>2.77683645466699e-06</v>
      </c>
      <c r="AG56" t="n">
        <v>0.1689583333333333</v>
      </c>
      <c r="AH56" t="n">
        <v>61222.4399419114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12.3305</v>
      </c>
      <c r="E57" t="n">
        <v>8.109999999999999</v>
      </c>
      <c r="F57" t="n">
        <v>5.12</v>
      </c>
      <c r="G57" t="n">
        <v>61.4</v>
      </c>
      <c r="H57" t="n">
        <v>0.98</v>
      </c>
      <c r="I57" t="n">
        <v>5</v>
      </c>
      <c r="J57" t="n">
        <v>267.71</v>
      </c>
      <c r="K57" t="n">
        <v>58.47</v>
      </c>
      <c r="L57" t="n">
        <v>14.75</v>
      </c>
      <c r="M57" t="n">
        <v>3</v>
      </c>
      <c r="N57" t="n">
        <v>69.48999999999999</v>
      </c>
      <c r="O57" t="n">
        <v>33252.27</v>
      </c>
      <c r="P57" t="n">
        <v>75.95</v>
      </c>
      <c r="Q57" t="n">
        <v>202.82</v>
      </c>
      <c r="R57" t="n">
        <v>20.16</v>
      </c>
      <c r="S57" t="n">
        <v>13.89</v>
      </c>
      <c r="T57" t="n">
        <v>1453.04</v>
      </c>
      <c r="U57" t="n">
        <v>0.6899999999999999</v>
      </c>
      <c r="V57" t="n">
        <v>0.76</v>
      </c>
      <c r="W57" t="n">
        <v>0.64</v>
      </c>
      <c r="X57" t="n">
        <v>0.08</v>
      </c>
      <c r="Y57" t="n">
        <v>1</v>
      </c>
      <c r="Z57" t="n">
        <v>10</v>
      </c>
      <c r="AA57" t="n">
        <v>49.45742355286149</v>
      </c>
      <c r="AB57" t="n">
        <v>67.66982881253821</v>
      </c>
      <c r="AC57" t="n">
        <v>61.21151532588546</v>
      </c>
      <c r="AD57" t="n">
        <v>49457.4235528615</v>
      </c>
      <c r="AE57" t="n">
        <v>67669.82881253821</v>
      </c>
      <c r="AF57" t="n">
        <v>2.77683645466699e-06</v>
      </c>
      <c r="AG57" t="n">
        <v>0.1689583333333333</v>
      </c>
      <c r="AH57" t="n">
        <v>61211.51532588546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12.3254</v>
      </c>
      <c r="E58" t="n">
        <v>8.109999999999999</v>
      </c>
      <c r="F58" t="n">
        <v>5.12</v>
      </c>
      <c r="G58" t="n">
        <v>61.44</v>
      </c>
      <c r="H58" t="n">
        <v>1</v>
      </c>
      <c r="I58" t="n">
        <v>5</v>
      </c>
      <c r="J58" t="n">
        <v>268.19</v>
      </c>
      <c r="K58" t="n">
        <v>58.47</v>
      </c>
      <c r="L58" t="n">
        <v>15</v>
      </c>
      <c r="M58" t="n">
        <v>3</v>
      </c>
      <c r="N58" t="n">
        <v>69.70999999999999</v>
      </c>
      <c r="O58" t="n">
        <v>33310.7</v>
      </c>
      <c r="P58" t="n">
        <v>76.23</v>
      </c>
      <c r="Q58" t="n">
        <v>202.81</v>
      </c>
      <c r="R58" t="n">
        <v>20.15</v>
      </c>
      <c r="S58" t="n">
        <v>13.89</v>
      </c>
      <c r="T58" t="n">
        <v>1450.76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49.60053799901863</v>
      </c>
      <c r="AB58" t="n">
        <v>67.86564431153407</v>
      </c>
      <c r="AC58" t="n">
        <v>61.38864246848599</v>
      </c>
      <c r="AD58" t="n">
        <v>49600.53799901863</v>
      </c>
      <c r="AE58" t="n">
        <v>67865.64431153407</v>
      </c>
      <c r="AF58" t="n">
        <v>2.775687931418233e-06</v>
      </c>
      <c r="AG58" t="n">
        <v>0.1689583333333333</v>
      </c>
      <c r="AH58" t="n">
        <v>61388.64246848599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12.3136</v>
      </c>
      <c r="E59" t="n">
        <v>8.119999999999999</v>
      </c>
      <c r="F59" t="n">
        <v>5.13</v>
      </c>
      <c r="G59" t="n">
        <v>61.54</v>
      </c>
      <c r="H59" t="n">
        <v>1.01</v>
      </c>
      <c r="I59" t="n">
        <v>5</v>
      </c>
      <c r="J59" t="n">
        <v>268.66</v>
      </c>
      <c r="K59" t="n">
        <v>58.47</v>
      </c>
      <c r="L59" t="n">
        <v>15.25</v>
      </c>
      <c r="M59" t="n">
        <v>3</v>
      </c>
      <c r="N59" t="n">
        <v>69.94</v>
      </c>
      <c r="O59" t="n">
        <v>33369.22</v>
      </c>
      <c r="P59" t="n">
        <v>76.28</v>
      </c>
      <c r="Q59" t="n">
        <v>202.81</v>
      </c>
      <c r="R59" t="n">
        <v>20.41</v>
      </c>
      <c r="S59" t="n">
        <v>13.89</v>
      </c>
      <c r="T59" t="n">
        <v>1580.74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49.6953563858627</v>
      </c>
      <c r="AB59" t="n">
        <v>67.99537901150607</v>
      </c>
      <c r="AC59" t="n">
        <v>61.5059954707765</v>
      </c>
      <c r="AD59" t="n">
        <v>49695.3563858627</v>
      </c>
      <c r="AE59" t="n">
        <v>67995.37901150607</v>
      </c>
      <c r="AF59" t="n">
        <v>2.7730305639015e-06</v>
      </c>
      <c r="AG59" t="n">
        <v>0.1691666666666667</v>
      </c>
      <c r="AH59" t="n">
        <v>61505.99547077651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12.3212</v>
      </c>
      <c r="E60" t="n">
        <v>8.119999999999999</v>
      </c>
      <c r="F60" t="n">
        <v>5.12</v>
      </c>
      <c r="G60" t="n">
        <v>61.48</v>
      </c>
      <c r="H60" t="n">
        <v>1.03</v>
      </c>
      <c r="I60" t="n">
        <v>5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76</v>
      </c>
      <c r="Q60" t="n">
        <v>202.81</v>
      </c>
      <c r="R60" t="n">
        <v>20.34</v>
      </c>
      <c r="S60" t="n">
        <v>13.89</v>
      </c>
      <c r="T60" t="n">
        <v>1543.97</v>
      </c>
      <c r="U60" t="n">
        <v>0.68</v>
      </c>
      <c r="V60" t="n">
        <v>0.76</v>
      </c>
      <c r="W60" t="n">
        <v>0.64</v>
      </c>
      <c r="X60" t="n">
        <v>0.09</v>
      </c>
      <c r="Y60" t="n">
        <v>1</v>
      </c>
      <c r="Z60" t="n">
        <v>10</v>
      </c>
      <c r="AA60" t="n">
        <v>49.51595313654344</v>
      </c>
      <c r="AB60" t="n">
        <v>67.7499115710748</v>
      </c>
      <c r="AC60" t="n">
        <v>61.28395509834421</v>
      </c>
      <c r="AD60" t="n">
        <v>49515.95313654344</v>
      </c>
      <c r="AE60" t="n">
        <v>67749.9115710748</v>
      </c>
      <c r="AF60" t="n">
        <v>2.774742088742786e-06</v>
      </c>
      <c r="AG60" t="n">
        <v>0.1691666666666667</v>
      </c>
      <c r="AH60" t="n">
        <v>61283.95509834421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12.3216</v>
      </c>
      <c r="E61" t="n">
        <v>8.119999999999999</v>
      </c>
      <c r="F61" t="n">
        <v>5.12</v>
      </c>
      <c r="G61" t="n">
        <v>61.47</v>
      </c>
      <c r="H61" t="n">
        <v>1.04</v>
      </c>
      <c r="I61" t="n">
        <v>5</v>
      </c>
      <c r="J61" t="n">
        <v>269.61</v>
      </c>
      <c r="K61" t="n">
        <v>58.47</v>
      </c>
      <c r="L61" t="n">
        <v>15.75</v>
      </c>
      <c r="M61" t="n">
        <v>3</v>
      </c>
      <c r="N61" t="n">
        <v>70.39</v>
      </c>
      <c r="O61" t="n">
        <v>33486.53</v>
      </c>
      <c r="P61" t="n">
        <v>75.81</v>
      </c>
      <c r="Q61" t="n">
        <v>202.81</v>
      </c>
      <c r="R61" t="n">
        <v>20.32</v>
      </c>
      <c r="S61" t="n">
        <v>13.89</v>
      </c>
      <c r="T61" t="n">
        <v>1532.44</v>
      </c>
      <c r="U61" t="n">
        <v>0.68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49.43050693176445</v>
      </c>
      <c r="AB61" t="n">
        <v>67.63300030407575</v>
      </c>
      <c r="AC61" t="n">
        <v>61.1782016785815</v>
      </c>
      <c r="AD61" t="n">
        <v>49430.50693176444</v>
      </c>
      <c r="AE61" t="n">
        <v>67633.00030407574</v>
      </c>
      <c r="AF61" t="n">
        <v>2.77483216899759e-06</v>
      </c>
      <c r="AG61" t="n">
        <v>0.1691666666666667</v>
      </c>
      <c r="AH61" t="n">
        <v>61178.2016785815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12.3237</v>
      </c>
      <c r="E62" t="n">
        <v>8.109999999999999</v>
      </c>
      <c r="F62" t="n">
        <v>5.12</v>
      </c>
      <c r="G62" t="n">
        <v>61.46</v>
      </c>
      <c r="H62" t="n">
        <v>1.05</v>
      </c>
      <c r="I62" t="n">
        <v>5</v>
      </c>
      <c r="J62" t="n">
        <v>270.09</v>
      </c>
      <c r="K62" t="n">
        <v>58.47</v>
      </c>
      <c r="L62" t="n">
        <v>16</v>
      </c>
      <c r="M62" t="n">
        <v>3</v>
      </c>
      <c r="N62" t="n">
        <v>70.62</v>
      </c>
      <c r="O62" t="n">
        <v>33545.31</v>
      </c>
      <c r="P62" t="n">
        <v>75.66</v>
      </c>
      <c r="Q62" t="n">
        <v>202.81</v>
      </c>
      <c r="R62" t="n">
        <v>20.26</v>
      </c>
      <c r="S62" t="n">
        <v>13.89</v>
      </c>
      <c r="T62" t="n">
        <v>1506.51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49.35535122151114</v>
      </c>
      <c r="AB62" t="n">
        <v>67.53016894567129</v>
      </c>
      <c r="AC62" t="n">
        <v>61.08518440069842</v>
      </c>
      <c r="AD62" t="n">
        <v>49355.35122151114</v>
      </c>
      <c r="AE62" t="n">
        <v>67530.16894567129</v>
      </c>
      <c r="AF62" t="n">
        <v>2.775305090335314e-06</v>
      </c>
      <c r="AG62" t="n">
        <v>0.1689583333333333</v>
      </c>
      <c r="AH62" t="n">
        <v>61085.18440069842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12.3262</v>
      </c>
      <c r="E63" t="n">
        <v>8.109999999999999</v>
      </c>
      <c r="F63" t="n">
        <v>5.12</v>
      </c>
      <c r="G63" t="n">
        <v>61.44</v>
      </c>
      <c r="H63" t="n">
        <v>1.07</v>
      </c>
      <c r="I63" t="n">
        <v>5</v>
      </c>
      <c r="J63" t="n">
        <v>270.57</v>
      </c>
      <c r="K63" t="n">
        <v>58.47</v>
      </c>
      <c r="L63" t="n">
        <v>16.25</v>
      </c>
      <c r="M63" t="n">
        <v>3</v>
      </c>
      <c r="N63" t="n">
        <v>70.84</v>
      </c>
      <c r="O63" t="n">
        <v>33604.17</v>
      </c>
      <c r="P63" t="n">
        <v>75.27</v>
      </c>
      <c r="Q63" t="n">
        <v>202.81</v>
      </c>
      <c r="R63" t="n">
        <v>20.2</v>
      </c>
      <c r="S63" t="n">
        <v>13.89</v>
      </c>
      <c r="T63" t="n">
        <v>1475.94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49.17363658024092</v>
      </c>
      <c r="AB63" t="n">
        <v>67.28153895680131</v>
      </c>
      <c r="AC63" t="n">
        <v>60.86028330901174</v>
      </c>
      <c r="AD63" t="n">
        <v>49173.63658024093</v>
      </c>
      <c r="AE63" t="n">
        <v>67281.53895680132</v>
      </c>
      <c r="AF63" t="n">
        <v>2.775868091927842e-06</v>
      </c>
      <c r="AG63" t="n">
        <v>0.1689583333333333</v>
      </c>
      <c r="AH63" t="n">
        <v>60860.28330901174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12.3381</v>
      </c>
      <c r="E64" t="n">
        <v>8.1</v>
      </c>
      <c r="F64" t="n">
        <v>5.11</v>
      </c>
      <c r="G64" t="n">
        <v>61.34</v>
      </c>
      <c r="H64" t="n">
        <v>1.08</v>
      </c>
      <c r="I64" t="n">
        <v>5</v>
      </c>
      <c r="J64" t="n">
        <v>271.05</v>
      </c>
      <c r="K64" t="n">
        <v>58.47</v>
      </c>
      <c r="L64" t="n">
        <v>16.5</v>
      </c>
      <c r="M64" t="n">
        <v>3</v>
      </c>
      <c r="N64" t="n">
        <v>71.06999999999999</v>
      </c>
      <c r="O64" t="n">
        <v>33663.13</v>
      </c>
      <c r="P64" t="n">
        <v>74.73999999999999</v>
      </c>
      <c r="Q64" t="n">
        <v>202.81</v>
      </c>
      <c r="R64" t="n">
        <v>19.96</v>
      </c>
      <c r="S64" t="n">
        <v>13.89</v>
      </c>
      <c r="T64" t="n">
        <v>1357.24</v>
      </c>
      <c r="U64" t="n">
        <v>0.7</v>
      </c>
      <c r="V64" t="n">
        <v>0.76</v>
      </c>
      <c r="W64" t="n">
        <v>0.64</v>
      </c>
      <c r="X64" t="n">
        <v>0.07000000000000001</v>
      </c>
      <c r="Y64" t="n">
        <v>1</v>
      </c>
      <c r="Z64" t="n">
        <v>10</v>
      </c>
      <c r="AA64" t="n">
        <v>48.86732023804252</v>
      </c>
      <c r="AB64" t="n">
        <v>66.86242342368239</v>
      </c>
      <c r="AC64" t="n">
        <v>60.4811675741412</v>
      </c>
      <c r="AD64" t="n">
        <v>48867.32023804251</v>
      </c>
      <c r="AE64" t="n">
        <v>66862.42342368238</v>
      </c>
      <c r="AF64" t="n">
        <v>2.778547979508275e-06</v>
      </c>
      <c r="AG64" t="n">
        <v>0.16875</v>
      </c>
      <c r="AH64" t="n">
        <v>60481.1675741412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12.3393</v>
      </c>
      <c r="E65" t="n">
        <v>8.1</v>
      </c>
      <c r="F65" t="n">
        <v>5.11</v>
      </c>
      <c r="G65" t="n">
        <v>61.33</v>
      </c>
      <c r="H65" t="n">
        <v>1.1</v>
      </c>
      <c r="I65" t="n">
        <v>5</v>
      </c>
      <c r="J65" t="n">
        <v>271.52</v>
      </c>
      <c r="K65" t="n">
        <v>58.47</v>
      </c>
      <c r="L65" t="n">
        <v>16.75</v>
      </c>
      <c r="M65" t="n">
        <v>3</v>
      </c>
      <c r="N65" t="n">
        <v>71.3</v>
      </c>
      <c r="O65" t="n">
        <v>33722.17</v>
      </c>
      <c r="P65" t="n">
        <v>74.45</v>
      </c>
      <c r="Q65" t="n">
        <v>202.81</v>
      </c>
      <c r="R65" t="n">
        <v>19.96</v>
      </c>
      <c r="S65" t="n">
        <v>13.89</v>
      </c>
      <c r="T65" t="n">
        <v>1353.22</v>
      </c>
      <c r="U65" t="n">
        <v>0.7</v>
      </c>
      <c r="V65" t="n">
        <v>0.76</v>
      </c>
      <c r="W65" t="n">
        <v>0.64</v>
      </c>
      <c r="X65" t="n">
        <v>0.07000000000000001</v>
      </c>
      <c r="Y65" t="n">
        <v>1</v>
      </c>
      <c r="Z65" t="n">
        <v>10</v>
      </c>
      <c r="AA65" t="n">
        <v>48.73489965781554</v>
      </c>
      <c r="AB65" t="n">
        <v>66.68123974383225</v>
      </c>
      <c r="AC65" t="n">
        <v>60.31727581040302</v>
      </c>
      <c r="AD65" t="n">
        <v>48734.89965781554</v>
      </c>
      <c r="AE65" t="n">
        <v>66681.23974383225</v>
      </c>
      <c r="AF65" t="n">
        <v>2.778818220272689e-06</v>
      </c>
      <c r="AG65" t="n">
        <v>0.16875</v>
      </c>
      <c r="AH65" t="n">
        <v>60317.27581040301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12.3288</v>
      </c>
      <c r="E66" t="n">
        <v>8.109999999999999</v>
      </c>
      <c r="F66" t="n">
        <v>5.12</v>
      </c>
      <c r="G66" t="n">
        <v>61.42</v>
      </c>
      <c r="H66" t="n">
        <v>1.11</v>
      </c>
      <c r="I66" t="n">
        <v>5</v>
      </c>
      <c r="J66" t="n">
        <v>272</v>
      </c>
      <c r="K66" t="n">
        <v>58.47</v>
      </c>
      <c r="L66" t="n">
        <v>17</v>
      </c>
      <c r="M66" t="n">
        <v>3</v>
      </c>
      <c r="N66" t="n">
        <v>71.53</v>
      </c>
      <c r="O66" t="n">
        <v>33781.3</v>
      </c>
      <c r="P66" t="n">
        <v>74.44</v>
      </c>
      <c r="Q66" t="n">
        <v>202.81</v>
      </c>
      <c r="R66" t="n">
        <v>20.12</v>
      </c>
      <c r="S66" t="n">
        <v>13.89</v>
      </c>
      <c r="T66" t="n">
        <v>1433.09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48.79740046566174</v>
      </c>
      <c r="AB66" t="n">
        <v>66.76675610646841</v>
      </c>
      <c r="AC66" t="n">
        <v>60.39463061141218</v>
      </c>
      <c r="AD66" t="n">
        <v>48797.40046566174</v>
      </c>
      <c r="AE66" t="n">
        <v>66766.75610646841</v>
      </c>
      <c r="AF66" t="n">
        <v>2.776453613584071e-06</v>
      </c>
      <c r="AG66" t="n">
        <v>0.1689583333333333</v>
      </c>
      <c r="AH66" t="n">
        <v>60394.63061141218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12.3245</v>
      </c>
      <c r="E67" t="n">
        <v>8.109999999999999</v>
      </c>
      <c r="F67" t="n">
        <v>5.12</v>
      </c>
      <c r="G67" t="n">
        <v>61.45</v>
      </c>
      <c r="H67" t="n">
        <v>1.13</v>
      </c>
      <c r="I67" t="n">
        <v>5</v>
      </c>
      <c r="J67" t="n">
        <v>272.48</v>
      </c>
      <c r="K67" t="n">
        <v>58.47</v>
      </c>
      <c r="L67" t="n">
        <v>17.25</v>
      </c>
      <c r="M67" t="n">
        <v>3</v>
      </c>
      <c r="N67" t="n">
        <v>71.76000000000001</v>
      </c>
      <c r="O67" t="n">
        <v>33840.65</v>
      </c>
      <c r="P67" t="n">
        <v>74.43000000000001</v>
      </c>
      <c r="Q67" t="n">
        <v>202.81</v>
      </c>
      <c r="R67" t="n">
        <v>20.3</v>
      </c>
      <c r="S67" t="n">
        <v>13.89</v>
      </c>
      <c r="T67" t="n">
        <v>1522.52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48.80918667675927</v>
      </c>
      <c r="AB67" t="n">
        <v>66.78288252046298</v>
      </c>
      <c r="AC67" t="n">
        <v>60.40921794308868</v>
      </c>
      <c r="AD67" t="n">
        <v>48809.18667675927</v>
      </c>
      <c r="AE67" t="n">
        <v>66782.88252046298</v>
      </c>
      <c r="AF67" t="n">
        <v>2.775485250844923e-06</v>
      </c>
      <c r="AG67" t="n">
        <v>0.1689583333333333</v>
      </c>
      <c r="AH67" t="n">
        <v>60409.21794308868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12.325</v>
      </c>
      <c r="E68" t="n">
        <v>8.109999999999999</v>
      </c>
      <c r="F68" t="n">
        <v>5.12</v>
      </c>
      <c r="G68" t="n">
        <v>61.45</v>
      </c>
      <c r="H68" t="n">
        <v>1.14</v>
      </c>
      <c r="I68" t="n">
        <v>5</v>
      </c>
      <c r="J68" t="n">
        <v>272.97</v>
      </c>
      <c r="K68" t="n">
        <v>58.47</v>
      </c>
      <c r="L68" t="n">
        <v>17.5</v>
      </c>
      <c r="M68" t="n">
        <v>3</v>
      </c>
      <c r="N68" t="n">
        <v>71.98999999999999</v>
      </c>
      <c r="O68" t="n">
        <v>33899.96</v>
      </c>
      <c r="P68" t="n">
        <v>74.02</v>
      </c>
      <c r="Q68" t="n">
        <v>202.81</v>
      </c>
      <c r="R68" t="n">
        <v>20.16</v>
      </c>
      <c r="S68" t="n">
        <v>13.89</v>
      </c>
      <c r="T68" t="n">
        <v>1452.49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48.6262716776353</v>
      </c>
      <c r="AB68" t="n">
        <v>66.53261014902147</v>
      </c>
      <c r="AC68" t="n">
        <v>60.18283121551796</v>
      </c>
      <c r="AD68" t="n">
        <v>48626.2716776353</v>
      </c>
      <c r="AE68" t="n">
        <v>66532.61014902146</v>
      </c>
      <c r="AF68" t="n">
        <v>2.775597851163428e-06</v>
      </c>
      <c r="AG68" t="n">
        <v>0.1689583333333333</v>
      </c>
      <c r="AH68" t="n">
        <v>60182.83121551797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12.4365</v>
      </c>
      <c r="E69" t="n">
        <v>8.039999999999999</v>
      </c>
      <c r="F69" t="n">
        <v>5.09</v>
      </c>
      <c r="G69" t="n">
        <v>76.42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73.52</v>
      </c>
      <c r="Q69" t="n">
        <v>202.81</v>
      </c>
      <c r="R69" t="n">
        <v>19.32</v>
      </c>
      <c r="S69" t="n">
        <v>13.89</v>
      </c>
      <c r="T69" t="n">
        <v>1041.86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47.90752801173635</v>
      </c>
      <c r="AB69" t="n">
        <v>65.54919335660635</v>
      </c>
      <c r="AC69" t="n">
        <v>59.29327034153651</v>
      </c>
      <c r="AD69" t="n">
        <v>47907.52801173635</v>
      </c>
      <c r="AE69" t="n">
        <v>65549.19335660635</v>
      </c>
      <c r="AF69" t="n">
        <v>2.80070772219018e-06</v>
      </c>
      <c r="AG69" t="n">
        <v>0.1675</v>
      </c>
      <c r="AH69" t="n">
        <v>59293.27034153651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12.4361</v>
      </c>
      <c r="E70" t="n">
        <v>8.039999999999999</v>
      </c>
      <c r="F70" t="n">
        <v>5.1</v>
      </c>
      <c r="G70" t="n">
        <v>76.43000000000001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73.61</v>
      </c>
      <c r="Q70" t="n">
        <v>202.81</v>
      </c>
      <c r="R70" t="n">
        <v>19.41</v>
      </c>
      <c r="S70" t="n">
        <v>13.89</v>
      </c>
      <c r="T70" t="n">
        <v>1086.26</v>
      </c>
      <c r="U70" t="n">
        <v>0.72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47.97466918145736</v>
      </c>
      <c r="AB70" t="n">
        <v>65.64105886707796</v>
      </c>
      <c r="AC70" t="n">
        <v>59.37636833662279</v>
      </c>
      <c r="AD70" t="n">
        <v>47974.66918145736</v>
      </c>
      <c r="AE70" t="n">
        <v>65641.05886707795</v>
      </c>
      <c r="AF70" t="n">
        <v>2.800617641935376e-06</v>
      </c>
      <c r="AG70" t="n">
        <v>0.1675</v>
      </c>
      <c r="AH70" t="n">
        <v>59376.36833662279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12.4339</v>
      </c>
      <c r="E71" t="n">
        <v>8.039999999999999</v>
      </c>
      <c r="F71" t="n">
        <v>5.1</v>
      </c>
      <c r="G71" t="n">
        <v>76.45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73.83</v>
      </c>
      <c r="Q71" t="n">
        <v>202.83</v>
      </c>
      <c r="R71" t="n">
        <v>19.51</v>
      </c>
      <c r="S71" t="n">
        <v>13.89</v>
      </c>
      <c r="T71" t="n">
        <v>1132.52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48.07902870756223</v>
      </c>
      <c r="AB71" t="n">
        <v>65.78384817471193</v>
      </c>
      <c r="AC71" t="n">
        <v>59.50553003314227</v>
      </c>
      <c r="AD71" t="n">
        <v>48079.02870756223</v>
      </c>
      <c r="AE71" t="n">
        <v>65783.84817471194</v>
      </c>
      <c r="AF71" t="n">
        <v>2.800122200533951e-06</v>
      </c>
      <c r="AG71" t="n">
        <v>0.1675</v>
      </c>
      <c r="AH71" t="n">
        <v>59505.53003314227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12.4391</v>
      </c>
      <c r="E72" t="n">
        <v>8.039999999999999</v>
      </c>
      <c r="F72" t="n">
        <v>5.09</v>
      </c>
      <c r="G72" t="n">
        <v>76.40000000000001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73.92</v>
      </c>
      <c r="Q72" t="n">
        <v>202.81</v>
      </c>
      <c r="R72" t="n">
        <v>19.39</v>
      </c>
      <c r="S72" t="n">
        <v>13.89</v>
      </c>
      <c r="T72" t="n">
        <v>1076.22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48.07300178236366</v>
      </c>
      <c r="AB72" t="n">
        <v>65.77560186976606</v>
      </c>
      <c r="AC72" t="n">
        <v>59.49807074396667</v>
      </c>
      <c r="AD72" t="n">
        <v>48073.00178236366</v>
      </c>
      <c r="AE72" t="n">
        <v>65775.60186976606</v>
      </c>
      <c r="AF72" t="n">
        <v>2.80129324384641e-06</v>
      </c>
      <c r="AG72" t="n">
        <v>0.1675</v>
      </c>
      <c r="AH72" t="n">
        <v>59498.07074396667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12.4266</v>
      </c>
      <c r="E73" t="n">
        <v>8.050000000000001</v>
      </c>
      <c r="F73" t="n">
        <v>5.1</v>
      </c>
      <c r="G73" t="n">
        <v>76.52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74.09999999999999</v>
      </c>
      <c r="Q73" t="n">
        <v>202.81</v>
      </c>
      <c r="R73" t="n">
        <v>19.55</v>
      </c>
      <c r="S73" t="n">
        <v>13.89</v>
      </c>
      <c r="T73" t="n">
        <v>1155.11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48.22502760091614</v>
      </c>
      <c r="AB73" t="n">
        <v>65.98361030161523</v>
      </c>
      <c r="AC73" t="n">
        <v>59.6862271430219</v>
      </c>
      <c r="AD73" t="n">
        <v>48225.02760091614</v>
      </c>
      <c r="AE73" t="n">
        <v>65983.61030161523</v>
      </c>
      <c r="AF73" t="n">
        <v>2.79847823588377e-06</v>
      </c>
      <c r="AG73" t="n">
        <v>0.1677083333333333</v>
      </c>
      <c r="AH73" t="n">
        <v>59686.2271430219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12.4292</v>
      </c>
      <c r="E74" t="n">
        <v>8.050000000000001</v>
      </c>
      <c r="F74" t="n">
        <v>5.1</v>
      </c>
      <c r="G74" t="n">
        <v>76.5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74.09</v>
      </c>
      <c r="Q74" t="n">
        <v>202.82</v>
      </c>
      <c r="R74" t="n">
        <v>19.53</v>
      </c>
      <c r="S74" t="n">
        <v>13.89</v>
      </c>
      <c r="T74" t="n">
        <v>1146.49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48.21105394224808</v>
      </c>
      <c r="AB74" t="n">
        <v>65.96449092535129</v>
      </c>
      <c r="AC74" t="n">
        <v>59.66893249319436</v>
      </c>
      <c r="AD74" t="n">
        <v>48211.05394224808</v>
      </c>
      <c r="AE74" t="n">
        <v>65964.49092535129</v>
      </c>
      <c r="AF74" t="n">
        <v>2.799063757539998e-06</v>
      </c>
      <c r="AG74" t="n">
        <v>0.1677083333333333</v>
      </c>
      <c r="AH74" t="n">
        <v>59668.93249319436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12.4236</v>
      </c>
      <c r="E75" t="n">
        <v>8.050000000000001</v>
      </c>
      <c r="F75" t="n">
        <v>5.1</v>
      </c>
      <c r="G75" t="n">
        <v>76.55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74.15000000000001</v>
      </c>
      <c r="Q75" t="n">
        <v>202.81</v>
      </c>
      <c r="R75" t="n">
        <v>19.65</v>
      </c>
      <c r="S75" t="n">
        <v>13.89</v>
      </c>
      <c r="T75" t="n">
        <v>1204.2</v>
      </c>
      <c r="U75" t="n">
        <v>0.71</v>
      </c>
      <c r="V75" t="n">
        <v>0.76</v>
      </c>
      <c r="W75" t="n">
        <v>0.65</v>
      </c>
      <c r="X75" t="n">
        <v>0.07000000000000001</v>
      </c>
      <c r="Y75" t="n">
        <v>1</v>
      </c>
      <c r="Z75" t="n">
        <v>10</v>
      </c>
      <c r="AA75" t="n">
        <v>48.25800578052366</v>
      </c>
      <c r="AB75" t="n">
        <v>66.02873250184884</v>
      </c>
      <c r="AC75" t="n">
        <v>59.72704294379461</v>
      </c>
      <c r="AD75" t="n">
        <v>48258.00578052366</v>
      </c>
      <c r="AE75" t="n">
        <v>66028.73250184883</v>
      </c>
      <c r="AF75" t="n">
        <v>2.797802633972736e-06</v>
      </c>
      <c r="AG75" t="n">
        <v>0.1677083333333333</v>
      </c>
      <c r="AH75" t="n">
        <v>59727.04294379461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12.4314</v>
      </c>
      <c r="E76" t="n">
        <v>8.039999999999999</v>
      </c>
      <c r="F76" t="n">
        <v>5.1</v>
      </c>
      <c r="G76" t="n">
        <v>76.47</v>
      </c>
      <c r="H76" t="n">
        <v>1.25</v>
      </c>
      <c r="I76" t="n">
        <v>4</v>
      </c>
      <c r="J76" t="n">
        <v>276.84</v>
      </c>
      <c r="K76" t="n">
        <v>58.47</v>
      </c>
      <c r="L76" t="n">
        <v>19.5</v>
      </c>
      <c r="M76" t="n">
        <v>2</v>
      </c>
      <c r="N76" t="n">
        <v>73.87</v>
      </c>
      <c r="O76" t="n">
        <v>34377.72</v>
      </c>
      <c r="P76" t="n">
        <v>73.90000000000001</v>
      </c>
      <c r="Q76" t="n">
        <v>202.81</v>
      </c>
      <c r="R76" t="n">
        <v>19.6</v>
      </c>
      <c r="S76" t="n">
        <v>13.89</v>
      </c>
      <c r="T76" t="n">
        <v>1178.85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48.11886727485469</v>
      </c>
      <c r="AB76" t="n">
        <v>65.83835706003499</v>
      </c>
      <c r="AC76" t="n">
        <v>59.55483666695383</v>
      </c>
      <c r="AD76" t="n">
        <v>48118.8672748547</v>
      </c>
      <c r="AE76" t="n">
        <v>65838.35706003499</v>
      </c>
      <c r="AF76" t="n">
        <v>2.799559198941424e-06</v>
      </c>
      <c r="AG76" t="n">
        <v>0.1675</v>
      </c>
      <c r="AH76" t="n">
        <v>59554.83666695382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12.4391</v>
      </c>
      <c r="E77" t="n">
        <v>8.039999999999999</v>
      </c>
      <c r="F77" t="n">
        <v>5.09</v>
      </c>
      <c r="G77" t="n">
        <v>76.40000000000001</v>
      </c>
      <c r="H77" t="n">
        <v>1.27</v>
      </c>
      <c r="I77" t="n">
        <v>4</v>
      </c>
      <c r="J77" t="n">
        <v>277.33</v>
      </c>
      <c r="K77" t="n">
        <v>58.47</v>
      </c>
      <c r="L77" t="n">
        <v>19.75</v>
      </c>
      <c r="M77" t="n">
        <v>2</v>
      </c>
      <c r="N77" t="n">
        <v>74.09999999999999</v>
      </c>
      <c r="O77" t="n">
        <v>34437.85</v>
      </c>
      <c r="P77" t="n">
        <v>73.95999999999999</v>
      </c>
      <c r="Q77" t="n">
        <v>202.81</v>
      </c>
      <c r="R77" t="n">
        <v>19.36</v>
      </c>
      <c r="S77" t="n">
        <v>13.89</v>
      </c>
      <c r="T77" t="n">
        <v>1058.88</v>
      </c>
      <c r="U77" t="n">
        <v>0.72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48.09050130746421</v>
      </c>
      <c r="AB77" t="n">
        <v>65.79954549203319</v>
      </c>
      <c r="AC77" t="n">
        <v>59.51972922052972</v>
      </c>
      <c r="AD77" t="n">
        <v>48090.50130746421</v>
      </c>
      <c r="AE77" t="n">
        <v>65799.54549203318</v>
      </c>
      <c r="AF77" t="n">
        <v>2.80129324384641e-06</v>
      </c>
      <c r="AG77" t="n">
        <v>0.1675</v>
      </c>
      <c r="AH77" t="n">
        <v>59519.72922052972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12.4271</v>
      </c>
      <c r="E78" t="n">
        <v>8.050000000000001</v>
      </c>
      <c r="F78" t="n">
        <v>5.1</v>
      </c>
      <c r="G78" t="n">
        <v>76.52</v>
      </c>
      <c r="H78" t="n">
        <v>1.28</v>
      </c>
      <c r="I78" t="n">
        <v>4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73.94</v>
      </c>
      <c r="Q78" t="n">
        <v>202.81</v>
      </c>
      <c r="R78" t="n">
        <v>19.51</v>
      </c>
      <c r="S78" t="n">
        <v>13.89</v>
      </c>
      <c r="T78" t="n">
        <v>1134.21</v>
      </c>
      <c r="U78" t="n">
        <v>0.71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48.15311634771273</v>
      </c>
      <c r="AB78" t="n">
        <v>65.8852181524818</v>
      </c>
      <c r="AC78" t="n">
        <v>59.59722540250749</v>
      </c>
      <c r="AD78" t="n">
        <v>48153.11634771273</v>
      </c>
      <c r="AE78" t="n">
        <v>65885.2181524818</v>
      </c>
      <c r="AF78" t="n">
        <v>2.798590836202275e-06</v>
      </c>
      <c r="AG78" t="n">
        <v>0.1677083333333333</v>
      </c>
      <c r="AH78" t="n">
        <v>59597.22540250749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12.4292</v>
      </c>
      <c r="E79" t="n">
        <v>8.050000000000001</v>
      </c>
      <c r="F79" t="n">
        <v>5.1</v>
      </c>
      <c r="G79" t="n">
        <v>76.5</v>
      </c>
      <c r="H79" t="n">
        <v>1.3</v>
      </c>
      <c r="I79" t="n">
        <v>4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73.73</v>
      </c>
      <c r="Q79" t="n">
        <v>202.81</v>
      </c>
      <c r="R79" t="n">
        <v>19.46</v>
      </c>
      <c r="S79" t="n">
        <v>13.89</v>
      </c>
      <c r="T79" t="n">
        <v>1111.8</v>
      </c>
      <c r="U79" t="n">
        <v>0.71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48.05343276919551</v>
      </c>
      <c r="AB79" t="n">
        <v>65.74882668262549</v>
      </c>
      <c r="AC79" t="n">
        <v>59.47385094310759</v>
      </c>
      <c r="AD79" t="n">
        <v>48053.43276919551</v>
      </c>
      <c r="AE79" t="n">
        <v>65748.8266826255</v>
      </c>
      <c r="AF79" t="n">
        <v>2.799063757539998e-06</v>
      </c>
      <c r="AG79" t="n">
        <v>0.1677083333333333</v>
      </c>
      <c r="AH79" t="n">
        <v>59473.85094310759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12.4335</v>
      </c>
      <c r="E80" t="n">
        <v>8.039999999999999</v>
      </c>
      <c r="F80" t="n">
        <v>5.1</v>
      </c>
      <c r="G80" t="n">
        <v>76.45</v>
      </c>
      <c r="H80" t="n">
        <v>1.31</v>
      </c>
      <c r="I80" t="n">
        <v>4</v>
      </c>
      <c r="J80" t="n">
        <v>278.79</v>
      </c>
      <c r="K80" t="n">
        <v>58.47</v>
      </c>
      <c r="L80" t="n">
        <v>20.5</v>
      </c>
      <c r="M80" t="n">
        <v>2</v>
      </c>
      <c r="N80" t="n">
        <v>74.81999999999999</v>
      </c>
      <c r="O80" t="n">
        <v>34618.81</v>
      </c>
      <c r="P80" t="n">
        <v>73.48</v>
      </c>
      <c r="Q80" t="n">
        <v>202.81</v>
      </c>
      <c r="R80" t="n">
        <v>19.51</v>
      </c>
      <c r="S80" t="n">
        <v>13.89</v>
      </c>
      <c r="T80" t="n">
        <v>1136.7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47.92730991816946</v>
      </c>
      <c r="AB80" t="n">
        <v>65.57625983370426</v>
      </c>
      <c r="AC80" t="n">
        <v>59.31775363204824</v>
      </c>
      <c r="AD80" t="n">
        <v>47927.30991816946</v>
      </c>
      <c r="AE80" t="n">
        <v>65576.25983370426</v>
      </c>
      <c r="AF80" t="n">
        <v>2.800032120279147e-06</v>
      </c>
      <c r="AG80" t="n">
        <v>0.1675</v>
      </c>
      <c r="AH80" t="n">
        <v>59317.75363204824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12.4417</v>
      </c>
      <c r="E81" t="n">
        <v>8.039999999999999</v>
      </c>
      <c r="F81" t="n">
        <v>5.09</v>
      </c>
      <c r="G81" t="n">
        <v>76.38</v>
      </c>
      <c r="H81" t="n">
        <v>1.32</v>
      </c>
      <c r="I81" t="n">
        <v>4</v>
      </c>
      <c r="J81" t="n">
        <v>279.28</v>
      </c>
      <c r="K81" t="n">
        <v>58.47</v>
      </c>
      <c r="L81" t="n">
        <v>20.75</v>
      </c>
      <c r="M81" t="n">
        <v>2</v>
      </c>
      <c r="N81" t="n">
        <v>75.06</v>
      </c>
      <c r="O81" t="n">
        <v>34679.32</v>
      </c>
      <c r="P81" t="n">
        <v>73.23999999999999</v>
      </c>
      <c r="Q81" t="n">
        <v>202.81</v>
      </c>
      <c r="R81" t="n">
        <v>19.3</v>
      </c>
      <c r="S81" t="n">
        <v>13.89</v>
      </c>
      <c r="T81" t="n">
        <v>1030.18</v>
      </c>
      <c r="U81" t="n">
        <v>0.72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47.766017953473</v>
      </c>
      <c r="AB81" t="n">
        <v>65.35557305190738</v>
      </c>
      <c r="AC81" t="n">
        <v>59.11812888697015</v>
      </c>
      <c r="AD81" t="n">
        <v>47766.01795347301</v>
      </c>
      <c r="AE81" t="n">
        <v>65355.57305190738</v>
      </c>
      <c r="AF81" t="n">
        <v>2.801878765502639e-06</v>
      </c>
      <c r="AG81" t="n">
        <v>0.1675</v>
      </c>
      <c r="AH81" t="n">
        <v>59118.12888697015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12.4331</v>
      </c>
      <c r="E82" t="n">
        <v>8.039999999999999</v>
      </c>
      <c r="F82" t="n">
        <v>5.1</v>
      </c>
      <c r="G82" t="n">
        <v>76.45999999999999</v>
      </c>
      <c r="H82" t="n">
        <v>1.34</v>
      </c>
      <c r="I82" t="n">
        <v>4</v>
      </c>
      <c r="J82" t="n">
        <v>279.78</v>
      </c>
      <c r="K82" t="n">
        <v>58.47</v>
      </c>
      <c r="L82" t="n">
        <v>21</v>
      </c>
      <c r="M82" t="n">
        <v>2</v>
      </c>
      <c r="N82" t="n">
        <v>75.3</v>
      </c>
      <c r="O82" t="n">
        <v>34739.92</v>
      </c>
      <c r="P82" t="n">
        <v>73.18000000000001</v>
      </c>
      <c r="Q82" t="n">
        <v>202.81</v>
      </c>
      <c r="R82" t="n">
        <v>19.44</v>
      </c>
      <c r="S82" t="n">
        <v>13.89</v>
      </c>
      <c r="T82" t="n">
        <v>1102.29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47.7974663291142</v>
      </c>
      <c r="AB82" t="n">
        <v>65.39860210686406</v>
      </c>
      <c r="AC82" t="n">
        <v>59.15705130931342</v>
      </c>
      <c r="AD82" t="n">
        <v>47797.4663291142</v>
      </c>
      <c r="AE82" t="n">
        <v>65398.60210686406</v>
      </c>
      <c r="AF82" t="n">
        <v>2.799942040024342e-06</v>
      </c>
      <c r="AG82" t="n">
        <v>0.1675</v>
      </c>
      <c r="AH82" t="n">
        <v>59157.05130931342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12.4468</v>
      </c>
      <c r="E83" t="n">
        <v>8.029999999999999</v>
      </c>
      <c r="F83" t="n">
        <v>5.09</v>
      </c>
      <c r="G83" t="n">
        <v>76.33</v>
      </c>
      <c r="H83" t="n">
        <v>1.35</v>
      </c>
      <c r="I83" t="n">
        <v>4</v>
      </c>
      <c r="J83" t="n">
        <v>280.27</v>
      </c>
      <c r="K83" t="n">
        <v>58.47</v>
      </c>
      <c r="L83" t="n">
        <v>21.25</v>
      </c>
      <c r="M83" t="n">
        <v>2</v>
      </c>
      <c r="N83" t="n">
        <v>75.54000000000001</v>
      </c>
      <c r="O83" t="n">
        <v>34800.62</v>
      </c>
      <c r="P83" t="n">
        <v>72.87</v>
      </c>
      <c r="Q83" t="n">
        <v>202.81</v>
      </c>
      <c r="R83" t="n">
        <v>19.21</v>
      </c>
      <c r="S83" t="n">
        <v>13.89</v>
      </c>
      <c r="T83" t="n">
        <v>985.3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47.58474301881925</v>
      </c>
      <c r="AB83" t="n">
        <v>65.10754468902856</v>
      </c>
      <c r="AC83" t="n">
        <v>58.8937720029344</v>
      </c>
      <c r="AD83" t="n">
        <v>47584.74301881925</v>
      </c>
      <c r="AE83" t="n">
        <v>65107.54468902855</v>
      </c>
      <c r="AF83" t="n">
        <v>2.803027288751396e-06</v>
      </c>
      <c r="AG83" t="n">
        <v>0.1672916666666666</v>
      </c>
      <c r="AH83" t="n">
        <v>58893.7720029344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12.4365</v>
      </c>
      <c r="E84" t="n">
        <v>8.039999999999999</v>
      </c>
      <c r="F84" t="n">
        <v>5.09</v>
      </c>
      <c r="G84" t="n">
        <v>76.42</v>
      </c>
      <c r="H84" t="n">
        <v>1.36</v>
      </c>
      <c r="I84" t="n">
        <v>4</v>
      </c>
      <c r="J84" t="n">
        <v>280.76</v>
      </c>
      <c r="K84" t="n">
        <v>58.47</v>
      </c>
      <c r="L84" t="n">
        <v>21.5</v>
      </c>
      <c r="M84" t="n">
        <v>2</v>
      </c>
      <c r="N84" t="n">
        <v>75.79000000000001</v>
      </c>
      <c r="O84" t="n">
        <v>34861.41</v>
      </c>
      <c r="P84" t="n">
        <v>72.75</v>
      </c>
      <c r="Q84" t="n">
        <v>202.81</v>
      </c>
      <c r="R84" t="n">
        <v>19.41</v>
      </c>
      <c r="S84" t="n">
        <v>13.89</v>
      </c>
      <c r="T84" t="n">
        <v>1083.61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47.57059172768874</v>
      </c>
      <c r="AB84" t="n">
        <v>65.0881822681929</v>
      </c>
      <c r="AC84" t="n">
        <v>58.87625750436796</v>
      </c>
      <c r="AD84" t="n">
        <v>47570.59172768874</v>
      </c>
      <c r="AE84" t="n">
        <v>65088.1822681929</v>
      </c>
      <c r="AF84" t="n">
        <v>2.80070772219018e-06</v>
      </c>
      <c r="AG84" t="n">
        <v>0.1675</v>
      </c>
      <c r="AH84" t="n">
        <v>58876.25750436795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12.4404</v>
      </c>
      <c r="E85" t="n">
        <v>8.039999999999999</v>
      </c>
      <c r="F85" t="n">
        <v>5.09</v>
      </c>
      <c r="G85" t="n">
        <v>76.39</v>
      </c>
      <c r="H85" t="n">
        <v>1.38</v>
      </c>
      <c r="I85" t="n">
        <v>4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72.44</v>
      </c>
      <c r="Q85" t="n">
        <v>202.81</v>
      </c>
      <c r="R85" t="n">
        <v>19.39</v>
      </c>
      <c r="S85" t="n">
        <v>13.89</v>
      </c>
      <c r="T85" t="n">
        <v>1072.45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47.42080948000304</v>
      </c>
      <c r="AB85" t="n">
        <v>64.88324358898301</v>
      </c>
      <c r="AC85" t="n">
        <v>58.69087788506856</v>
      </c>
      <c r="AD85" t="n">
        <v>47420.80948000304</v>
      </c>
      <c r="AE85" t="n">
        <v>64883.24358898301</v>
      </c>
      <c r="AF85" t="n">
        <v>2.801586004674525e-06</v>
      </c>
      <c r="AG85" t="n">
        <v>0.1675</v>
      </c>
      <c r="AH85" t="n">
        <v>58690.87788506856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12.4425</v>
      </c>
      <c r="E86" t="n">
        <v>8.039999999999999</v>
      </c>
      <c r="F86" t="n">
        <v>5.09</v>
      </c>
      <c r="G86" t="n">
        <v>76.37</v>
      </c>
      <c r="H86" t="n">
        <v>1.39</v>
      </c>
      <c r="I86" t="n">
        <v>4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72.05</v>
      </c>
      <c r="Q86" t="n">
        <v>202.82</v>
      </c>
      <c r="R86" t="n">
        <v>19.22</v>
      </c>
      <c r="S86" t="n">
        <v>13.89</v>
      </c>
      <c r="T86" t="n">
        <v>988.3200000000001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47.24262955507092</v>
      </c>
      <c r="AB86" t="n">
        <v>64.63944995494749</v>
      </c>
      <c r="AC86" t="n">
        <v>58.4703515732988</v>
      </c>
      <c r="AD86" t="n">
        <v>47242.62955507092</v>
      </c>
      <c r="AE86" t="n">
        <v>64639.4499549475</v>
      </c>
      <c r="AF86" t="n">
        <v>2.802058926012248e-06</v>
      </c>
      <c r="AG86" t="n">
        <v>0.1675</v>
      </c>
      <c r="AH86" t="n">
        <v>58470.3515732988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12.4507</v>
      </c>
      <c r="E87" t="n">
        <v>8.029999999999999</v>
      </c>
      <c r="F87" t="n">
        <v>5.09</v>
      </c>
      <c r="G87" t="n">
        <v>76.29000000000001</v>
      </c>
      <c r="H87" t="n">
        <v>1.4</v>
      </c>
      <c r="I87" t="n">
        <v>4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71.64</v>
      </c>
      <c r="Q87" t="n">
        <v>202.81</v>
      </c>
      <c r="R87" t="n">
        <v>19.12</v>
      </c>
      <c r="S87" t="n">
        <v>13.89</v>
      </c>
      <c r="T87" t="n">
        <v>942.09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47.03296587817392</v>
      </c>
      <c r="AB87" t="n">
        <v>64.35257886250857</v>
      </c>
      <c r="AC87" t="n">
        <v>58.21085905529605</v>
      </c>
      <c r="AD87" t="n">
        <v>47032.96587817392</v>
      </c>
      <c r="AE87" t="n">
        <v>64352.57886250856</v>
      </c>
      <c r="AF87" t="n">
        <v>2.80390557123574e-06</v>
      </c>
      <c r="AG87" t="n">
        <v>0.1672916666666666</v>
      </c>
      <c r="AH87" t="n">
        <v>58210.85905529604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12.4404</v>
      </c>
      <c r="E88" t="n">
        <v>8.039999999999999</v>
      </c>
      <c r="F88" t="n">
        <v>5.09</v>
      </c>
      <c r="G88" t="n">
        <v>76.39</v>
      </c>
      <c r="H88" t="n">
        <v>1.42</v>
      </c>
      <c r="I88" t="n">
        <v>4</v>
      </c>
      <c r="J88" t="n">
        <v>282.74</v>
      </c>
      <c r="K88" t="n">
        <v>58.47</v>
      </c>
      <c r="L88" t="n">
        <v>22.5</v>
      </c>
      <c r="M88" t="n">
        <v>2</v>
      </c>
      <c r="N88" t="n">
        <v>76.77</v>
      </c>
      <c r="O88" t="n">
        <v>35105.56</v>
      </c>
      <c r="P88" t="n">
        <v>71.59999999999999</v>
      </c>
      <c r="Q88" t="n">
        <v>202.81</v>
      </c>
      <c r="R88" t="n">
        <v>19.25</v>
      </c>
      <c r="S88" t="n">
        <v>13.89</v>
      </c>
      <c r="T88" t="n">
        <v>1003.14</v>
      </c>
      <c r="U88" t="n">
        <v>0.72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47.05335785495519</v>
      </c>
      <c r="AB88" t="n">
        <v>64.38048006477122</v>
      </c>
      <c r="AC88" t="n">
        <v>58.23609740597434</v>
      </c>
      <c r="AD88" t="n">
        <v>47053.3578549552</v>
      </c>
      <c r="AE88" t="n">
        <v>64380.48006477122</v>
      </c>
      <c r="AF88" t="n">
        <v>2.801586004674525e-06</v>
      </c>
      <c r="AG88" t="n">
        <v>0.1675</v>
      </c>
      <c r="AH88" t="n">
        <v>58236.09740597434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12.4451</v>
      </c>
      <c r="E89" t="n">
        <v>8.039999999999999</v>
      </c>
      <c r="F89" t="n">
        <v>5.09</v>
      </c>
      <c r="G89" t="n">
        <v>76.34</v>
      </c>
      <c r="H89" t="n">
        <v>1.43</v>
      </c>
      <c r="I89" t="n">
        <v>4</v>
      </c>
      <c r="J89" t="n">
        <v>283.24</v>
      </c>
      <c r="K89" t="n">
        <v>58.47</v>
      </c>
      <c r="L89" t="n">
        <v>22.75</v>
      </c>
      <c r="M89" t="n">
        <v>2</v>
      </c>
      <c r="N89" t="n">
        <v>77.01000000000001</v>
      </c>
      <c r="O89" t="n">
        <v>35166.85</v>
      </c>
      <c r="P89" t="n">
        <v>71.37</v>
      </c>
      <c r="Q89" t="n">
        <v>202.82</v>
      </c>
      <c r="R89" t="n">
        <v>19.2</v>
      </c>
      <c r="S89" t="n">
        <v>13.89</v>
      </c>
      <c r="T89" t="n">
        <v>978.5599999999999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46.93590307347432</v>
      </c>
      <c r="AB89" t="n">
        <v>64.21977325100991</v>
      </c>
      <c r="AC89" t="n">
        <v>58.09072822496493</v>
      </c>
      <c r="AD89" t="n">
        <v>46935.90307347432</v>
      </c>
      <c r="AE89" t="n">
        <v>64219.77325100992</v>
      </c>
      <c r="AF89" t="n">
        <v>2.802644447668477e-06</v>
      </c>
      <c r="AG89" t="n">
        <v>0.1675</v>
      </c>
      <c r="AH89" t="n">
        <v>58090.72822496494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12.4464</v>
      </c>
      <c r="E90" t="n">
        <v>8.029999999999999</v>
      </c>
      <c r="F90" t="n">
        <v>5.09</v>
      </c>
      <c r="G90" t="n">
        <v>76.33</v>
      </c>
      <c r="H90" t="n">
        <v>1.44</v>
      </c>
      <c r="I90" t="n">
        <v>4</v>
      </c>
      <c r="J90" t="n">
        <v>283.74</v>
      </c>
      <c r="K90" t="n">
        <v>58.47</v>
      </c>
      <c r="L90" t="n">
        <v>23</v>
      </c>
      <c r="M90" t="n">
        <v>2</v>
      </c>
      <c r="N90" t="n">
        <v>77.26000000000001</v>
      </c>
      <c r="O90" t="n">
        <v>35228.23</v>
      </c>
      <c r="P90" t="n">
        <v>71.18000000000001</v>
      </c>
      <c r="Q90" t="n">
        <v>202.81</v>
      </c>
      <c r="R90" t="n">
        <v>19.15</v>
      </c>
      <c r="S90" t="n">
        <v>13.89</v>
      </c>
      <c r="T90" t="n">
        <v>956.9400000000001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46.84727536527977</v>
      </c>
      <c r="AB90" t="n">
        <v>64.09850891067964</v>
      </c>
      <c r="AC90" t="n">
        <v>57.98103718308018</v>
      </c>
      <c r="AD90" t="n">
        <v>46847.27536527977</v>
      </c>
      <c r="AE90" t="n">
        <v>64098.50891067964</v>
      </c>
      <c r="AF90" t="n">
        <v>2.802937208496592e-06</v>
      </c>
      <c r="AG90" t="n">
        <v>0.1672916666666666</v>
      </c>
      <c r="AH90" t="n">
        <v>57981.03718308018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12.4494</v>
      </c>
      <c r="E91" t="n">
        <v>8.029999999999999</v>
      </c>
      <c r="F91" t="n">
        <v>5.09</v>
      </c>
      <c r="G91" t="n">
        <v>76.3</v>
      </c>
      <c r="H91" t="n">
        <v>1.46</v>
      </c>
      <c r="I91" t="n">
        <v>4</v>
      </c>
      <c r="J91" t="n">
        <v>284.23</v>
      </c>
      <c r="K91" t="n">
        <v>58.47</v>
      </c>
      <c r="L91" t="n">
        <v>23.25</v>
      </c>
      <c r="M91" t="n">
        <v>2</v>
      </c>
      <c r="N91" t="n">
        <v>77.51000000000001</v>
      </c>
      <c r="O91" t="n">
        <v>35289.71</v>
      </c>
      <c r="P91" t="n">
        <v>70.8</v>
      </c>
      <c r="Q91" t="n">
        <v>202.81</v>
      </c>
      <c r="R91" t="n">
        <v>19.08</v>
      </c>
      <c r="S91" t="n">
        <v>13.89</v>
      </c>
      <c r="T91" t="n">
        <v>921.0599999999999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46.67044546455532</v>
      </c>
      <c r="AB91" t="n">
        <v>63.85656243932392</v>
      </c>
      <c r="AC91" t="n">
        <v>57.76218174337657</v>
      </c>
      <c r="AD91" t="n">
        <v>46670.44546455532</v>
      </c>
      <c r="AE91" t="n">
        <v>63856.56243932393</v>
      </c>
      <c r="AF91" t="n">
        <v>2.803612810407626e-06</v>
      </c>
      <c r="AG91" t="n">
        <v>0.1672916666666666</v>
      </c>
      <c r="AH91" t="n">
        <v>57762.18174337657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12.4511</v>
      </c>
      <c r="E92" t="n">
        <v>8.029999999999999</v>
      </c>
      <c r="F92" t="n">
        <v>5.09</v>
      </c>
      <c r="G92" t="n">
        <v>76.28</v>
      </c>
      <c r="H92" t="n">
        <v>1.47</v>
      </c>
      <c r="I92" t="n">
        <v>4</v>
      </c>
      <c r="J92" t="n">
        <v>284.73</v>
      </c>
      <c r="K92" t="n">
        <v>58.47</v>
      </c>
      <c r="L92" t="n">
        <v>23.5</v>
      </c>
      <c r="M92" t="n">
        <v>2</v>
      </c>
      <c r="N92" t="n">
        <v>77.76000000000001</v>
      </c>
      <c r="O92" t="n">
        <v>35351.29</v>
      </c>
      <c r="P92" t="n">
        <v>70.62</v>
      </c>
      <c r="Q92" t="n">
        <v>202.81</v>
      </c>
      <c r="R92" t="n">
        <v>19.09</v>
      </c>
      <c r="S92" t="n">
        <v>13.89</v>
      </c>
      <c r="T92" t="n">
        <v>926.0599999999999</v>
      </c>
      <c r="U92" t="n">
        <v>0.73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46.58572269463292</v>
      </c>
      <c r="AB92" t="n">
        <v>63.74064100781135</v>
      </c>
      <c r="AC92" t="n">
        <v>57.65732369059077</v>
      </c>
      <c r="AD92" t="n">
        <v>46585.72269463292</v>
      </c>
      <c r="AE92" t="n">
        <v>63740.64100781135</v>
      </c>
      <c r="AF92" t="n">
        <v>2.803995651490545e-06</v>
      </c>
      <c r="AG92" t="n">
        <v>0.1672916666666666</v>
      </c>
      <c r="AH92" t="n">
        <v>57657.32369059077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12.455</v>
      </c>
      <c r="E93" t="n">
        <v>8.029999999999999</v>
      </c>
      <c r="F93" t="n">
        <v>5.08</v>
      </c>
      <c r="G93" t="n">
        <v>76.25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70.25</v>
      </c>
      <c r="Q93" t="n">
        <v>202.81</v>
      </c>
      <c r="R93" t="n">
        <v>18.99</v>
      </c>
      <c r="S93" t="n">
        <v>13.89</v>
      </c>
      <c r="T93" t="n">
        <v>876.86</v>
      </c>
      <c r="U93" t="n">
        <v>0.73</v>
      </c>
      <c r="V93" t="n">
        <v>0.76</v>
      </c>
      <c r="W93" t="n">
        <v>0.64</v>
      </c>
      <c r="X93" t="n">
        <v>0.04</v>
      </c>
      <c r="Y93" t="n">
        <v>1</v>
      </c>
      <c r="Z93" t="n">
        <v>10</v>
      </c>
      <c r="AA93" t="n">
        <v>46.38395570967237</v>
      </c>
      <c r="AB93" t="n">
        <v>63.46457451765733</v>
      </c>
      <c r="AC93" t="n">
        <v>57.4076045987952</v>
      </c>
      <c r="AD93" t="n">
        <v>46383.95570967237</v>
      </c>
      <c r="AE93" t="n">
        <v>63464.57451765733</v>
      </c>
      <c r="AF93" t="n">
        <v>2.804873933974889e-06</v>
      </c>
      <c r="AG93" t="n">
        <v>0.1672916666666666</v>
      </c>
      <c r="AH93" t="n">
        <v>57407.60459879519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12.455</v>
      </c>
      <c r="E94" t="n">
        <v>8.029999999999999</v>
      </c>
      <c r="F94" t="n">
        <v>5.08</v>
      </c>
      <c r="G94" t="n">
        <v>76.25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69.81999999999999</v>
      </c>
      <c r="Q94" t="n">
        <v>202.83</v>
      </c>
      <c r="R94" t="n">
        <v>19.02</v>
      </c>
      <c r="S94" t="n">
        <v>13.89</v>
      </c>
      <c r="T94" t="n">
        <v>887.67</v>
      </c>
      <c r="U94" t="n">
        <v>0.73</v>
      </c>
      <c r="V94" t="n">
        <v>0.76</v>
      </c>
      <c r="W94" t="n">
        <v>0.64</v>
      </c>
      <c r="X94" t="n">
        <v>0.04</v>
      </c>
      <c r="Y94" t="n">
        <v>1</v>
      </c>
      <c r="Z94" t="n">
        <v>10</v>
      </c>
      <c r="AA94" t="n">
        <v>46.19607596789862</v>
      </c>
      <c r="AB94" t="n">
        <v>63.20750916629338</v>
      </c>
      <c r="AC94" t="n">
        <v>57.17507320377186</v>
      </c>
      <c r="AD94" t="n">
        <v>46196.07596789862</v>
      </c>
      <c r="AE94" t="n">
        <v>63207.50916629338</v>
      </c>
      <c r="AF94" t="n">
        <v>2.804873933974889e-06</v>
      </c>
      <c r="AG94" t="n">
        <v>0.1672916666666666</v>
      </c>
      <c r="AH94" t="n">
        <v>57175.07320377186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12.4507</v>
      </c>
      <c r="E95" t="n">
        <v>8.029999999999999</v>
      </c>
      <c r="F95" t="n">
        <v>5.09</v>
      </c>
      <c r="G95" t="n">
        <v>76.29000000000001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69.31</v>
      </c>
      <c r="Q95" t="n">
        <v>202.81</v>
      </c>
      <c r="R95" t="n">
        <v>19.06</v>
      </c>
      <c r="S95" t="n">
        <v>13.89</v>
      </c>
      <c r="T95" t="n">
        <v>909.22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46.01456824101189</v>
      </c>
      <c r="AB95" t="n">
        <v>62.95916228681131</v>
      </c>
      <c r="AC95" t="n">
        <v>56.95042820191045</v>
      </c>
      <c r="AD95" t="n">
        <v>46014.56824101189</v>
      </c>
      <c r="AE95" t="n">
        <v>62959.16228681131</v>
      </c>
      <c r="AF95" t="n">
        <v>2.80390557123574e-06</v>
      </c>
      <c r="AG95" t="n">
        <v>0.1672916666666666</v>
      </c>
      <c r="AH95" t="n">
        <v>56950.42820191045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12.5602</v>
      </c>
      <c r="E96" t="n">
        <v>7.96</v>
      </c>
      <c r="F96" t="n">
        <v>5.06</v>
      </c>
      <c r="G96" t="n">
        <v>101.26</v>
      </c>
      <c r="H96" t="n">
        <v>1.52</v>
      </c>
      <c r="I96" t="n">
        <v>3</v>
      </c>
      <c r="J96" t="n">
        <v>286.74</v>
      </c>
      <c r="K96" t="n">
        <v>58.47</v>
      </c>
      <c r="L96" t="n">
        <v>24.5</v>
      </c>
      <c r="M96" t="n">
        <v>1</v>
      </c>
      <c r="N96" t="n">
        <v>78.77</v>
      </c>
      <c r="O96" t="n">
        <v>35598.74</v>
      </c>
      <c r="P96" t="n">
        <v>68.51000000000001</v>
      </c>
      <c r="Q96" t="n">
        <v>202.81</v>
      </c>
      <c r="R96" t="n">
        <v>18.39</v>
      </c>
      <c r="S96" t="n">
        <v>13.89</v>
      </c>
      <c r="T96" t="n">
        <v>579.55</v>
      </c>
      <c r="U96" t="n">
        <v>0.76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45.20293363387336</v>
      </c>
      <c r="AB96" t="n">
        <v>61.84864801053318</v>
      </c>
      <c r="AC96" t="n">
        <v>55.94589984954338</v>
      </c>
      <c r="AD96" t="n">
        <v>45202.93363387336</v>
      </c>
      <c r="AE96" t="n">
        <v>61848.64801053318</v>
      </c>
      <c r="AF96" t="n">
        <v>2.82856504098847e-06</v>
      </c>
      <c r="AG96" t="n">
        <v>0.1658333333333333</v>
      </c>
      <c r="AH96" t="n">
        <v>55945.89984954338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12.5514</v>
      </c>
      <c r="E97" t="n">
        <v>7.97</v>
      </c>
      <c r="F97" t="n">
        <v>5.07</v>
      </c>
      <c r="G97" t="n">
        <v>101.37</v>
      </c>
      <c r="H97" t="n">
        <v>1.53</v>
      </c>
      <c r="I97" t="n">
        <v>3</v>
      </c>
      <c r="J97" t="n">
        <v>287.24</v>
      </c>
      <c r="K97" t="n">
        <v>58.47</v>
      </c>
      <c r="L97" t="n">
        <v>24.75</v>
      </c>
      <c r="M97" t="n">
        <v>1</v>
      </c>
      <c r="N97" t="n">
        <v>79.02</v>
      </c>
      <c r="O97" t="n">
        <v>35660.82</v>
      </c>
      <c r="P97" t="n">
        <v>68.64</v>
      </c>
      <c r="Q97" t="n">
        <v>202.81</v>
      </c>
      <c r="R97" t="n">
        <v>18.58</v>
      </c>
      <c r="S97" t="n">
        <v>13.89</v>
      </c>
      <c r="T97" t="n">
        <v>675.28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45.31629350566842</v>
      </c>
      <c r="AB97" t="n">
        <v>62.0037519882077</v>
      </c>
      <c r="AC97" t="n">
        <v>56.08620092127848</v>
      </c>
      <c r="AD97" t="n">
        <v>45316.29350566842</v>
      </c>
      <c r="AE97" t="n">
        <v>62003.7519882077</v>
      </c>
      <c r="AF97" t="n">
        <v>2.826583275382771e-06</v>
      </c>
      <c r="AG97" t="n">
        <v>0.1660416666666667</v>
      </c>
      <c r="AH97" t="n">
        <v>56086.20092127848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12.5488</v>
      </c>
      <c r="E98" t="n">
        <v>7.97</v>
      </c>
      <c r="F98" t="n">
        <v>5.07</v>
      </c>
      <c r="G98" t="n">
        <v>101.41</v>
      </c>
      <c r="H98" t="n">
        <v>1.55</v>
      </c>
      <c r="I98" t="n">
        <v>3</v>
      </c>
      <c r="J98" t="n">
        <v>287.75</v>
      </c>
      <c r="K98" t="n">
        <v>58.47</v>
      </c>
      <c r="L98" t="n">
        <v>25</v>
      </c>
      <c r="M98" t="n">
        <v>1</v>
      </c>
      <c r="N98" t="n">
        <v>79.27</v>
      </c>
      <c r="O98" t="n">
        <v>35723.02</v>
      </c>
      <c r="P98" t="n">
        <v>68.76000000000001</v>
      </c>
      <c r="Q98" t="n">
        <v>202.81</v>
      </c>
      <c r="R98" t="n">
        <v>18.64</v>
      </c>
      <c r="S98" t="n">
        <v>13.89</v>
      </c>
      <c r="T98" t="n">
        <v>704.45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45.37723581050199</v>
      </c>
      <c r="AB98" t="n">
        <v>62.08713593826568</v>
      </c>
      <c r="AC98" t="n">
        <v>56.16162682417307</v>
      </c>
      <c r="AD98" t="n">
        <v>45377.235810502</v>
      </c>
      <c r="AE98" t="n">
        <v>62087.13593826568</v>
      </c>
      <c r="AF98" t="n">
        <v>2.825997753726542e-06</v>
      </c>
      <c r="AG98" t="n">
        <v>0.1660416666666667</v>
      </c>
      <c r="AH98" t="n">
        <v>56161.62682417307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12.5497</v>
      </c>
      <c r="E99" t="n">
        <v>7.97</v>
      </c>
      <c r="F99" t="n">
        <v>5.07</v>
      </c>
      <c r="G99" t="n">
        <v>101.39</v>
      </c>
      <c r="H99" t="n">
        <v>1.56</v>
      </c>
      <c r="I99" t="n">
        <v>3</v>
      </c>
      <c r="J99" t="n">
        <v>288.25</v>
      </c>
      <c r="K99" t="n">
        <v>58.47</v>
      </c>
      <c r="L99" t="n">
        <v>25.25</v>
      </c>
      <c r="M99" t="n">
        <v>1</v>
      </c>
      <c r="N99" t="n">
        <v>79.53</v>
      </c>
      <c r="O99" t="n">
        <v>35785.31</v>
      </c>
      <c r="P99" t="n">
        <v>68.88</v>
      </c>
      <c r="Q99" t="n">
        <v>202.81</v>
      </c>
      <c r="R99" t="n">
        <v>18.59</v>
      </c>
      <c r="S99" t="n">
        <v>13.89</v>
      </c>
      <c r="T99" t="n">
        <v>679.0700000000001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45.42618587666119</v>
      </c>
      <c r="AB99" t="n">
        <v>62.15411157830917</v>
      </c>
      <c r="AC99" t="n">
        <v>56.22221040313173</v>
      </c>
      <c r="AD99" t="n">
        <v>45426.18587666119</v>
      </c>
      <c r="AE99" t="n">
        <v>62154.11157830917</v>
      </c>
      <c r="AF99" t="n">
        <v>2.826200434299852e-06</v>
      </c>
      <c r="AG99" t="n">
        <v>0.1660416666666667</v>
      </c>
      <c r="AH99" t="n">
        <v>56222.21040313173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12.5519</v>
      </c>
      <c r="E100" t="n">
        <v>7.97</v>
      </c>
      <c r="F100" t="n">
        <v>5.07</v>
      </c>
      <c r="G100" t="n">
        <v>101.37</v>
      </c>
      <c r="H100" t="n">
        <v>1.57</v>
      </c>
      <c r="I100" t="n">
        <v>3</v>
      </c>
      <c r="J100" t="n">
        <v>288.76</v>
      </c>
      <c r="K100" t="n">
        <v>58.47</v>
      </c>
      <c r="L100" t="n">
        <v>25.5</v>
      </c>
      <c r="M100" t="n">
        <v>1</v>
      </c>
      <c r="N100" t="n">
        <v>79.78</v>
      </c>
      <c r="O100" t="n">
        <v>35847.71</v>
      </c>
      <c r="P100" t="n">
        <v>68.94</v>
      </c>
      <c r="Q100" t="n">
        <v>202.81</v>
      </c>
      <c r="R100" t="n">
        <v>18.52</v>
      </c>
      <c r="S100" t="n">
        <v>13.89</v>
      </c>
      <c r="T100" t="n">
        <v>642.47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45.44464884503159</v>
      </c>
      <c r="AB100" t="n">
        <v>62.17937342616224</v>
      </c>
      <c r="AC100" t="n">
        <v>56.24506129568093</v>
      </c>
      <c r="AD100" t="n">
        <v>45444.6488450316</v>
      </c>
      <c r="AE100" t="n">
        <v>62179.37342616224</v>
      </c>
      <c r="AF100" t="n">
        <v>2.826695875701277e-06</v>
      </c>
      <c r="AG100" t="n">
        <v>0.1660416666666667</v>
      </c>
      <c r="AH100" t="n">
        <v>56245.06129568093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12.5545</v>
      </c>
      <c r="E101" t="n">
        <v>7.97</v>
      </c>
      <c r="F101" t="n">
        <v>5.07</v>
      </c>
      <c r="G101" t="n">
        <v>101.33</v>
      </c>
      <c r="H101" t="n">
        <v>1.59</v>
      </c>
      <c r="I101" t="n">
        <v>3</v>
      </c>
      <c r="J101" t="n">
        <v>289.26</v>
      </c>
      <c r="K101" t="n">
        <v>58.47</v>
      </c>
      <c r="L101" t="n">
        <v>25.75</v>
      </c>
      <c r="M101" t="n">
        <v>1</v>
      </c>
      <c r="N101" t="n">
        <v>80.04000000000001</v>
      </c>
      <c r="O101" t="n">
        <v>35910.21</v>
      </c>
      <c r="P101" t="n">
        <v>68.98</v>
      </c>
      <c r="Q101" t="n">
        <v>202.81</v>
      </c>
      <c r="R101" t="n">
        <v>18.46</v>
      </c>
      <c r="S101" t="n">
        <v>13.89</v>
      </c>
      <c r="T101" t="n">
        <v>616.83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45.4530623104771</v>
      </c>
      <c r="AB101" t="n">
        <v>62.19088510076065</v>
      </c>
      <c r="AC101" t="n">
        <v>56.25547431221241</v>
      </c>
      <c r="AD101" t="n">
        <v>45453.0623104771</v>
      </c>
      <c r="AE101" t="n">
        <v>62190.88510076064</v>
      </c>
      <c r="AF101" t="n">
        <v>2.827281397357506e-06</v>
      </c>
      <c r="AG101" t="n">
        <v>0.1660416666666667</v>
      </c>
      <c r="AH101" t="n">
        <v>56255.47431221241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12.5532</v>
      </c>
      <c r="E102" t="n">
        <v>7.97</v>
      </c>
      <c r="F102" t="n">
        <v>5.07</v>
      </c>
      <c r="G102" t="n">
        <v>101.35</v>
      </c>
      <c r="H102" t="n">
        <v>1.6</v>
      </c>
      <c r="I102" t="n">
        <v>3</v>
      </c>
      <c r="J102" t="n">
        <v>289.77</v>
      </c>
      <c r="K102" t="n">
        <v>58.47</v>
      </c>
      <c r="L102" t="n">
        <v>26</v>
      </c>
      <c r="M102" t="n">
        <v>1</v>
      </c>
      <c r="N102" t="n">
        <v>80.3</v>
      </c>
      <c r="O102" t="n">
        <v>35972.82</v>
      </c>
      <c r="P102" t="n">
        <v>69.06999999999999</v>
      </c>
      <c r="Q102" t="n">
        <v>202.83</v>
      </c>
      <c r="R102" t="n">
        <v>18.48</v>
      </c>
      <c r="S102" t="n">
        <v>13.89</v>
      </c>
      <c r="T102" t="n">
        <v>626.78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45.49654229597105</v>
      </c>
      <c r="AB102" t="n">
        <v>62.25037633511504</v>
      </c>
      <c r="AC102" t="n">
        <v>56.3092877866565</v>
      </c>
      <c r="AD102" t="n">
        <v>45496.54229597105</v>
      </c>
      <c r="AE102" t="n">
        <v>62250.37633511503</v>
      </c>
      <c r="AF102" t="n">
        <v>2.826988636529391e-06</v>
      </c>
      <c r="AG102" t="n">
        <v>0.1660416666666667</v>
      </c>
      <c r="AH102" t="n">
        <v>56309.2877866565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12.5501</v>
      </c>
      <c r="E103" t="n">
        <v>7.97</v>
      </c>
      <c r="F103" t="n">
        <v>5.07</v>
      </c>
      <c r="G103" t="n">
        <v>101.39</v>
      </c>
      <c r="H103" t="n">
        <v>1.61</v>
      </c>
      <c r="I103" t="n">
        <v>3</v>
      </c>
      <c r="J103" t="n">
        <v>290.28</v>
      </c>
      <c r="K103" t="n">
        <v>58.47</v>
      </c>
      <c r="L103" t="n">
        <v>26.25</v>
      </c>
      <c r="M103" t="n">
        <v>1</v>
      </c>
      <c r="N103" t="n">
        <v>80.56</v>
      </c>
      <c r="O103" t="n">
        <v>36035.53</v>
      </c>
      <c r="P103" t="n">
        <v>69.15000000000001</v>
      </c>
      <c r="Q103" t="n">
        <v>202.81</v>
      </c>
      <c r="R103" t="n">
        <v>18.56</v>
      </c>
      <c r="S103" t="n">
        <v>13.89</v>
      </c>
      <c r="T103" t="n">
        <v>662.47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45.54188993538444</v>
      </c>
      <c r="AB103" t="n">
        <v>62.31242297595705</v>
      </c>
      <c r="AC103" t="n">
        <v>56.36541278317959</v>
      </c>
      <c r="AD103" t="n">
        <v>45541.88993538444</v>
      </c>
      <c r="AE103" t="n">
        <v>62312.42297595705</v>
      </c>
      <c r="AF103" t="n">
        <v>2.826290514554657e-06</v>
      </c>
      <c r="AG103" t="n">
        <v>0.1660416666666667</v>
      </c>
      <c r="AH103" t="n">
        <v>56365.41278317958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12.5527</v>
      </c>
      <c r="E104" t="n">
        <v>7.97</v>
      </c>
      <c r="F104" t="n">
        <v>5.07</v>
      </c>
      <c r="G104" t="n">
        <v>101.36</v>
      </c>
      <c r="H104" t="n">
        <v>1.62</v>
      </c>
      <c r="I104" t="n">
        <v>3</v>
      </c>
      <c r="J104" t="n">
        <v>290.79</v>
      </c>
      <c r="K104" t="n">
        <v>58.47</v>
      </c>
      <c r="L104" t="n">
        <v>26.5</v>
      </c>
      <c r="M104" t="n">
        <v>1</v>
      </c>
      <c r="N104" t="n">
        <v>80.81999999999999</v>
      </c>
      <c r="O104" t="n">
        <v>36098.35</v>
      </c>
      <c r="P104" t="n">
        <v>69.40000000000001</v>
      </c>
      <c r="Q104" t="n">
        <v>202.81</v>
      </c>
      <c r="R104" t="n">
        <v>18.56</v>
      </c>
      <c r="S104" t="n">
        <v>13.89</v>
      </c>
      <c r="T104" t="n">
        <v>663.05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45.64132554080493</v>
      </c>
      <c r="AB104" t="n">
        <v>62.44847515808262</v>
      </c>
      <c r="AC104" t="n">
        <v>56.48848033599357</v>
      </c>
      <c r="AD104" t="n">
        <v>45641.32554080493</v>
      </c>
      <c r="AE104" t="n">
        <v>62448.47515808262</v>
      </c>
      <c r="AF104" t="n">
        <v>2.826876036210886e-06</v>
      </c>
      <c r="AG104" t="n">
        <v>0.1660416666666667</v>
      </c>
      <c r="AH104" t="n">
        <v>56488.48033599357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12.5475</v>
      </c>
      <c r="E105" t="n">
        <v>7.97</v>
      </c>
      <c r="F105" t="n">
        <v>5.07</v>
      </c>
      <c r="G105" t="n">
        <v>101.42</v>
      </c>
      <c r="H105" t="n">
        <v>1.64</v>
      </c>
      <c r="I105" t="n">
        <v>3</v>
      </c>
      <c r="J105" t="n">
        <v>291.3</v>
      </c>
      <c r="K105" t="n">
        <v>58.47</v>
      </c>
      <c r="L105" t="n">
        <v>26.75</v>
      </c>
      <c r="M105" t="n">
        <v>1</v>
      </c>
      <c r="N105" t="n">
        <v>81.08</v>
      </c>
      <c r="O105" t="n">
        <v>36161.27</v>
      </c>
      <c r="P105" t="n">
        <v>69.56</v>
      </c>
      <c r="Q105" t="n">
        <v>202.81</v>
      </c>
      <c r="R105" t="n">
        <v>18.6</v>
      </c>
      <c r="S105" t="n">
        <v>13.89</v>
      </c>
      <c r="T105" t="n">
        <v>683.77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45.72866079252975</v>
      </c>
      <c r="AB105" t="n">
        <v>62.56797110245183</v>
      </c>
      <c r="AC105" t="n">
        <v>56.59657175514582</v>
      </c>
      <c r="AD105" t="n">
        <v>45728.66079252975</v>
      </c>
      <c r="AE105" t="n">
        <v>62567.97110245183</v>
      </c>
      <c r="AF105" t="n">
        <v>2.825704992898427e-06</v>
      </c>
      <c r="AG105" t="n">
        <v>0.1660416666666667</v>
      </c>
      <c r="AH105" t="n">
        <v>56596.57175514582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12.5479</v>
      </c>
      <c r="E106" t="n">
        <v>7.97</v>
      </c>
      <c r="F106" t="n">
        <v>5.07</v>
      </c>
      <c r="G106" t="n">
        <v>101.42</v>
      </c>
      <c r="H106" t="n">
        <v>1.65</v>
      </c>
      <c r="I106" t="n">
        <v>3</v>
      </c>
      <c r="J106" t="n">
        <v>291.81</v>
      </c>
      <c r="K106" t="n">
        <v>58.47</v>
      </c>
      <c r="L106" t="n">
        <v>27</v>
      </c>
      <c r="M106" t="n">
        <v>1</v>
      </c>
      <c r="N106" t="n">
        <v>81.34</v>
      </c>
      <c r="O106" t="n">
        <v>36224.3</v>
      </c>
      <c r="P106" t="n">
        <v>69.59</v>
      </c>
      <c r="Q106" t="n">
        <v>202.81</v>
      </c>
      <c r="R106" t="n">
        <v>18.66</v>
      </c>
      <c r="S106" t="n">
        <v>13.89</v>
      </c>
      <c r="T106" t="n">
        <v>713.12</v>
      </c>
      <c r="U106" t="n">
        <v>0.74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45.7402887511002</v>
      </c>
      <c r="AB106" t="n">
        <v>62.58388098835724</v>
      </c>
      <c r="AC106" t="n">
        <v>56.6109632238701</v>
      </c>
      <c r="AD106" t="n">
        <v>45740.2887511002</v>
      </c>
      <c r="AE106" t="n">
        <v>62583.88098835724</v>
      </c>
      <c r="AF106" t="n">
        <v>2.825795073153232e-06</v>
      </c>
      <c r="AG106" t="n">
        <v>0.1660416666666667</v>
      </c>
      <c r="AH106" t="n">
        <v>56610.9632238701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12.5519</v>
      </c>
      <c r="E107" t="n">
        <v>7.97</v>
      </c>
      <c r="F107" t="n">
        <v>5.07</v>
      </c>
      <c r="G107" t="n">
        <v>101.37</v>
      </c>
      <c r="H107" t="n">
        <v>1.66</v>
      </c>
      <c r="I107" t="n">
        <v>3</v>
      </c>
      <c r="J107" t="n">
        <v>292.32</v>
      </c>
      <c r="K107" t="n">
        <v>58.47</v>
      </c>
      <c r="L107" t="n">
        <v>27.25</v>
      </c>
      <c r="M107" t="n">
        <v>1</v>
      </c>
      <c r="N107" t="n">
        <v>81.59999999999999</v>
      </c>
      <c r="O107" t="n">
        <v>36287.44</v>
      </c>
      <c r="P107" t="n">
        <v>69.41</v>
      </c>
      <c r="Q107" t="n">
        <v>202.81</v>
      </c>
      <c r="R107" t="n">
        <v>18.52</v>
      </c>
      <c r="S107" t="n">
        <v>13.89</v>
      </c>
      <c r="T107" t="n">
        <v>646.33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45.64842042753868</v>
      </c>
      <c r="AB107" t="n">
        <v>62.45818269511602</v>
      </c>
      <c r="AC107" t="n">
        <v>56.49726139931712</v>
      </c>
      <c r="AD107" t="n">
        <v>45648.42042753868</v>
      </c>
      <c r="AE107" t="n">
        <v>62458.18269511603</v>
      </c>
      <c r="AF107" t="n">
        <v>2.826695875701277e-06</v>
      </c>
      <c r="AG107" t="n">
        <v>0.1660416666666667</v>
      </c>
      <c r="AH107" t="n">
        <v>56497.26139931712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12.5501</v>
      </c>
      <c r="E108" t="n">
        <v>7.97</v>
      </c>
      <c r="F108" t="n">
        <v>5.07</v>
      </c>
      <c r="G108" t="n">
        <v>101.39</v>
      </c>
      <c r="H108" t="n">
        <v>1.67</v>
      </c>
      <c r="I108" t="n">
        <v>3</v>
      </c>
      <c r="J108" t="n">
        <v>292.84</v>
      </c>
      <c r="K108" t="n">
        <v>58.47</v>
      </c>
      <c r="L108" t="n">
        <v>27.5</v>
      </c>
      <c r="M108" t="n">
        <v>1</v>
      </c>
      <c r="N108" t="n">
        <v>81.86</v>
      </c>
      <c r="O108" t="n">
        <v>36350.69</v>
      </c>
      <c r="P108" t="n">
        <v>69.56</v>
      </c>
      <c r="Q108" t="n">
        <v>202.81</v>
      </c>
      <c r="R108" t="n">
        <v>18.59</v>
      </c>
      <c r="S108" t="n">
        <v>13.89</v>
      </c>
      <c r="T108" t="n">
        <v>680.86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45.71967361937524</v>
      </c>
      <c r="AB108" t="n">
        <v>62.55567445565573</v>
      </c>
      <c r="AC108" t="n">
        <v>56.5854486830615</v>
      </c>
      <c r="AD108" t="n">
        <v>45719.67361937524</v>
      </c>
      <c r="AE108" t="n">
        <v>62555.67445565573</v>
      </c>
      <c r="AF108" t="n">
        <v>2.826290514554657e-06</v>
      </c>
      <c r="AG108" t="n">
        <v>0.1660416666666667</v>
      </c>
      <c r="AH108" t="n">
        <v>56585.4486830615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12.5484</v>
      </c>
      <c r="E109" t="n">
        <v>7.97</v>
      </c>
      <c r="F109" t="n">
        <v>5.07</v>
      </c>
      <c r="G109" t="n">
        <v>101.41</v>
      </c>
      <c r="H109" t="n">
        <v>1.68</v>
      </c>
      <c r="I109" t="n">
        <v>3</v>
      </c>
      <c r="J109" t="n">
        <v>293.35</v>
      </c>
      <c r="K109" t="n">
        <v>58.47</v>
      </c>
      <c r="L109" t="n">
        <v>27.75</v>
      </c>
      <c r="M109" t="n">
        <v>1</v>
      </c>
      <c r="N109" t="n">
        <v>82.13</v>
      </c>
      <c r="O109" t="n">
        <v>36414.05</v>
      </c>
      <c r="P109" t="n">
        <v>69.58</v>
      </c>
      <c r="Q109" t="n">
        <v>202.81</v>
      </c>
      <c r="R109" t="n">
        <v>18.67</v>
      </c>
      <c r="S109" t="n">
        <v>13.89</v>
      </c>
      <c r="T109" t="n">
        <v>720.09</v>
      </c>
      <c r="U109" t="n">
        <v>0.74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45.73422297624229</v>
      </c>
      <c r="AB109" t="n">
        <v>62.57558152759356</v>
      </c>
      <c r="AC109" t="n">
        <v>56.60345585199332</v>
      </c>
      <c r="AD109" t="n">
        <v>45734.22297624229</v>
      </c>
      <c r="AE109" t="n">
        <v>62575.58152759355</v>
      </c>
      <c r="AF109" t="n">
        <v>2.825907673471738e-06</v>
      </c>
      <c r="AG109" t="n">
        <v>0.1660416666666667</v>
      </c>
      <c r="AH109" t="n">
        <v>56603.45585199333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12.5414</v>
      </c>
      <c r="E110" t="n">
        <v>7.97</v>
      </c>
      <c r="F110" t="n">
        <v>5.08</v>
      </c>
      <c r="G110" t="n">
        <v>101.5</v>
      </c>
      <c r="H110" t="n">
        <v>1.7</v>
      </c>
      <c r="I110" t="n">
        <v>3</v>
      </c>
      <c r="J110" t="n">
        <v>293.86</v>
      </c>
      <c r="K110" t="n">
        <v>58.47</v>
      </c>
      <c r="L110" t="n">
        <v>28</v>
      </c>
      <c r="M110" t="n">
        <v>1</v>
      </c>
      <c r="N110" t="n">
        <v>82.39</v>
      </c>
      <c r="O110" t="n">
        <v>36477.51</v>
      </c>
      <c r="P110" t="n">
        <v>69.65000000000001</v>
      </c>
      <c r="Q110" t="n">
        <v>202.81</v>
      </c>
      <c r="R110" t="n">
        <v>18.73</v>
      </c>
      <c r="S110" t="n">
        <v>13.89</v>
      </c>
      <c r="T110" t="n">
        <v>749.95</v>
      </c>
      <c r="U110" t="n">
        <v>0.74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45.81488525545885</v>
      </c>
      <c r="AB110" t="n">
        <v>62.68594721658619</v>
      </c>
      <c r="AC110" t="n">
        <v>56.70328839452777</v>
      </c>
      <c r="AD110" t="n">
        <v>45814.88525545885</v>
      </c>
      <c r="AE110" t="n">
        <v>62685.94721658619</v>
      </c>
      <c r="AF110" t="n">
        <v>2.824331269012659e-06</v>
      </c>
      <c r="AG110" t="n">
        <v>0.1660416666666667</v>
      </c>
      <c r="AH110" t="n">
        <v>56703.28839452776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12.5471</v>
      </c>
      <c r="E111" t="n">
        <v>7.97</v>
      </c>
      <c r="F111" t="n">
        <v>5.07</v>
      </c>
      <c r="G111" t="n">
        <v>101.43</v>
      </c>
      <c r="H111" t="n">
        <v>1.71</v>
      </c>
      <c r="I111" t="n">
        <v>3</v>
      </c>
      <c r="J111" t="n">
        <v>294.38</v>
      </c>
      <c r="K111" t="n">
        <v>58.47</v>
      </c>
      <c r="L111" t="n">
        <v>28.25</v>
      </c>
      <c r="M111" t="n">
        <v>1</v>
      </c>
      <c r="N111" t="n">
        <v>82.66</v>
      </c>
      <c r="O111" t="n">
        <v>36541.09</v>
      </c>
      <c r="P111" t="n">
        <v>69.64</v>
      </c>
      <c r="Q111" t="n">
        <v>202.81</v>
      </c>
      <c r="R111" t="n">
        <v>18.63</v>
      </c>
      <c r="S111" t="n">
        <v>13.89</v>
      </c>
      <c r="T111" t="n">
        <v>700.5700000000001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45.76474155868441</v>
      </c>
      <c r="AB111" t="n">
        <v>62.61733839847567</v>
      </c>
      <c r="AC111" t="n">
        <v>56.64122750572461</v>
      </c>
      <c r="AD111" t="n">
        <v>45764.74155868441</v>
      </c>
      <c r="AE111" t="n">
        <v>62617.33839847567</v>
      </c>
      <c r="AF111" t="n">
        <v>2.825614912643623e-06</v>
      </c>
      <c r="AG111" t="n">
        <v>0.1660416666666667</v>
      </c>
      <c r="AH111" t="n">
        <v>56641.22750572461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12.544</v>
      </c>
      <c r="E112" t="n">
        <v>7.97</v>
      </c>
      <c r="F112" t="n">
        <v>5.07</v>
      </c>
      <c r="G112" t="n">
        <v>101.47</v>
      </c>
      <c r="H112" t="n">
        <v>1.72</v>
      </c>
      <c r="I112" t="n">
        <v>3</v>
      </c>
      <c r="J112" t="n">
        <v>294.9</v>
      </c>
      <c r="K112" t="n">
        <v>58.47</v>
      </c>
      <c r="L112" t="n">
        <v>28.5</v>
      </c>
      <c r="M112" t="n">
        <v>0</v>
      </c>
      <c r="N112" t="n">
        <v>82.92</v>
      </c>
      <c r="O112" t="n">
        <v>36604.77</v>
      </c>
      <c r="P112" t="n">
        <v>69.8</v>
      </c>
      <c r="Q112" t="n">
        <v>202.81</v>
      </c>
      <c r="R112" t="n">
        <v>18.63</v>
      </c>
      <c r="S112" t="n">
        <v>13.89</v>
      </c>
      <c r="T112" t="n">
        <v>700.41</v>
      </c>
      <c r="U112" t="n">
        <v>0.75</v>
      </c>
      <c r="V112" t="n">
        <v>0.76</v>
      </c>
      <c r="W112" t="n">
        <v>0.64</v>
      </c>
      <c r="X112" t="n">
        <v>0.04</v>
      </c>
      <c r="Y112" t="n">
        <v>1</v>
      </c>
      <c r="Z112" t="n">
        <v>10</v>
      </c>
      <c r="AA112" t="n">
        <v>45.84488389864559</v>
      </c>
      <c r="AB112" t="n">
        <v>62.726992683641</v>
      </c>
      <c r="AC112" t="n">
        <v>56.74041653981455</v>
      </c>
      <c r="AD112" t="n">
        <v>45844.88389864559</v>
      </c>
      <c r="AE112" t="n">
        <v>62726.992683641</v>
      </c>
      <c r="AF112" t="n">
        <v>2.824916790668888e-06</v>
      </c>
      <c r="AG112" t="n">
        <v>0.1660416666666667</v>
      </c>
      <c r="AH112" t="n">
        <v>56740.41653981455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12.6334</v>
      </c>
      <c r="E2" t="n">
        <v>7.92</v>
      </c>
      <c r="F2" t="n">
        <v>5.62</v>
      </c>
      <c r="G2" t="n">
        <v>11.63</v>
      </c>
      <c r="H2" t="n">
        <v>0.24</v>
      </c>
      <c r="I2" t="n">
        <v>29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38.78</v>
      </c>
      <c r="Q2" t="n">
        <v>202.89</v>
      </c>
      <c r="R2" t="n">
        <v>35.64</v>
      </c>
      <c r="S2" t="n">
        <v>13.89</v>
      </c>
      <c r="T2" t="n">
        <v>9073.379999999999</v>
      </c>
      <c r="U2" t="n">
        <v>0.39</v>
      </c>
      <c r="V2" t="n">
        <v>0.6899999999999999</v>
      </c>
      <c r="W2" t="n">
        <v>0.6899999999999999</v>
      </c>
      <c r="X2" t="n">
        <v>0.58</v>
      </c>
      <c r="Y2" t="n">
        <v>1</v>
      </c>
      <c r="Z2" t="n">
        <v>10</v>
      </c>
      <c r="AA2" t="n">
        <v>27.12873817238668</v>
      </c>
      <c r="AB2" t="n">
        <v>37.11873640283642</v>
      </c>
      <c r="AC2" t="n">
        <v>33.57617629707686</v>
      </c>
      <c r="AD2" t="n">
        <v>27128.73817238668</v>
      </c>
      <c r="AE2" t="n">
        <v>37118.73640283642</v>
      </c>
      <c r="AF2" t="n">
        <v>3.465083372977669e-06</v>
      </c>
      <c r="AG2" t="n">
        <v>0.165</v>
      </c>
      <c r="AH2" t="n">
        <v>33576.17629707685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12.9814</v>
      </c>
      <c r="E3" t="n">
        <v>7.7</v>
      </c>
      <c r="F3" t="n">
        <v>5.5</v>
      </c>
      <c r="G3" t="n">
        <v>14.35</v>
      </c>
      <c r="H3" t="n">
        <v>0.3</v>
      </c>
      <c r="I3" t="n">
        <v>23</v>
      </c>
      <c r="J3" t="n">
        <v>71.81</v>
      </c>
      <c r="K3" t="n">
        <v>32.27</v>
      </c>
      <c r="L3" t="n">
        <v>1.25</v>
      </c>
      <c r="M3" t="n">
        <v>21</v>
      </c>
      <c r="N3" t="n">
        <v>8.289999999999999</v>
      </c>
      <c r="O3" t="n">
        <v>9090.98</v>
      </c>
      <c r="P3" t="n">
        <v>37.35</v>
      </c>
      <c r="Q3" t="n">
        <v>202.81</v>
      </c>
      <c r="R3" t="n">
        <v>31.99</v>
      </c>
      <c r="S3" t="n">
        <v>13.89</v>
      </c>
      <c r="T3" t="n">
        <v>7281.82</v>
      </c>
      <c r="U3" t="n">
        <v>0.43</v>
      </c>
      <c r="V3" t="n">
        <v>0.7</v>
      </c>
      <c r="W3" t="n">
        <v>0.68</v>
      </c>
      <c r="X3" t="n">
        <v>0.46</v>
      </c>
      <c r="Y3" t="n">
        <v>1</v>
      </c>
      <c r="Z3" t="n">
        <v>10</v>
      </c>
      <c r="AA3" t="n">
        <v>25.67521697248593</v>
      </c>
      <c r="AB3" t="n">
        <v>35.12996457231219</v>
      </c>
      <c r="AC3" t="n">
        <v>31.77721005879314</v>
      </c>
      <c r="AD3" t="n">
        <v>25675.21697248593</v>
      </c>
      <c r="AE3" t="n">
        <v>35129.96457231219</v>
      </c>
      <c r="AF3" t="n">
        <v>3.560532659297759e-06</v>
      </c>
      <c r="AG3" t="n">
        <v>0.1604166666666667</v>
      </c>
      <c r="AH3" t="n">
        <v>31777.21005879314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13.2641</v>
      </c>
      <c r="E4" t="n">
        <v>7.54</v>
      </c>
      <c r="F4" t="n">
        <v>5.4</v>
      </c>
      <c r="G4" t="n">
        <v>17.05</v>
      </c>
      <c r="H4" t="n">
        <v>0.36</v>
      </c>
      <c r="I4" t="n">
        <v>19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36.14</v>
      </c>
      <c r="Q4" t="n">
        <v>202.83</v>
      </c>
      <c r="R4" t="n">
        <v>28.85</v>
      </c>
      <c r="S4" t="n">
        <v>13.89</v>
      </c>
      <c r="T4" t="n">
        <v>5730.18</v>
      </c>
      <c r="U4" t="n">
        <v>0.48</v>
      </c>
      <c r="V4" t="n">
        <v>0.72</v>
      </c>
      <c r="W4" t="n">
        <v>0.67</v>
      </c>
      <c r="X4" t="n">
        <v>0.36</v>
      </c>
      <c r="Y4" t="n">
        <v>1</v>
      </c>
      <c r="Z4" t="n">
        <v>10</v>
      </c>
      <c r="AA4" t="n">
        <v>24.52805583962344</v>
      </c>
      <c r="AB4" t="n">
        <v>33.56036810115996</v>
      </c>
      <c r="AC4" t="n">
        <v>30.35741367190053</v>
      </c>
      <c r="AD4" t="n">
        <v>24528.05583962344</v>
      </c>
      <c r="AE4" t="n">
        <v>33560.36810115996</v>
      </c>
      <c r="AF4" t="n">
        <v>3.638071490454912e-06</v>
      </c>
      <c r="AG4" t="n">
        <v>0.1570833333333333</v>
      </c>
      <c r="AH4" t="n">
        <v>30357.41367190053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13.4539</v>
      </c>
      <c r="E5" t="n">
        <v>7.43</v>
      </c>
      <c r="F5" t="n">
        <v>5.34</v>
      </c>
      <c r="G5" t="n">
        <v>20.02</v>
      </c>
      <c r="H5" t="n">
        <v>0.42</v>
      </c>
      <c r="I5" t="n">
        <v>16</v>
      </c>
      <c r="J5" t="n">
        <v>72.40000000000001</v>
      </c>
      <c r="K5" t="n">
        <v>32.27</v>
      </c>
      <c r="L5" t="n">
        <v>1.75</v>
      </c>
      <c r="M5" t="n">
        <v>14</v>
      </c>
      <c r="N5" t="n">
        <v>8.380000000000001</v>
      </c>
      <c r="O5" t="n">
        <v>9163.799999999999</v>
      </c>
      <c r="P5" t="n">
        <v>34.91</v>
      </c>
      <c r="Q5" t="n">
        <v>202.85</v>
      </c>
      <c r="R5" t="n">
        <v>27.05</v>
      </c>
      <c r="S5" t="n">
        <v>13.89</v>
      </c>
      <c r="T5" t="n">
        <v>4844.01</v>
      </c>
      <c r="U5" t="n">
        <v>0.51</v>
      </c>
      <c r="V5" t="n">
        <v>0.72</v>
      </c>
      <c r="W5" t="n">
        <v>0.66</v>
      </c>
      <c r="X5" t="n">
        <v>0.3</v>
      </c>
      <c r="Y5" t="n">
        <v>1</v>
      </c>
      <c r="Z5" t="n">
        <v>10</v>
      </c>
      <c r="AA5" t="n">
        <v>23.62526001178582</v>
      </c>
      <c r="AB5" t="n">
        <v>32.32512302097754</v>
      </c>
      <c r="AC5" t="n">
        <v>29.24005864848969</v>
      </c>
      <c r="AD5" t="n">
        <v>23625.26001178582</v>
      </c>
      <c r="AE5" t="n">
        <v>32325.12302097755</v>
      </c>
      <c r="AF5" t="n">
        <v>3.690129750637537e-06</v>
      </c>
      <c r="AG5" t="n">
        <v>0.1547916666666667</v>
      </c>
      <c r="AH5" t="n">
        <v>29240.05864848969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13.5736</v>
      </c>
      <c r="E6" t="n">
        <v>7.37</v>
      </c>
      <c r="F6" t="n">
        <v>5.31</v>
      </c>
      <c r="G6" t="n">
        <v>22.74</v>
      </c>
      <c r="H6" t="n">
        <v>0.48</v>
      </c>
      <c r="I6" t="n">
        <v>14</v>
      </c>
      <c r="J6" t="n">
        <v>72.7</v>
      </c>
      <c r="K6" t="n">
        <v>32.27</v>
      </c>
      <c r="L6" t="n">
        <v>2</v>
      </c>
      <c r="M6" t="n">
        <v>12</v>
      </c>
      <c r="N6" t="n">
        <v>8.43</v>
      </c>
      <c r="O6" t="n">
        <v>9200.25</v>
      </c>
      <c r="P6" t="n">
        <v>34.21</v>
      </c>
      <c r="Q6" t="n">
        <v>202.89</v>
      </c>
      <c r="R6" t="n">
        <v>25.95</v>
      </c>
      <c r="S6" t="n">
        <v>13.89</v>
      </c>
      <c r="T6" t="n">
        <v>4303.99</v>
      </c>
      <c r="U6" t="n">
        <v>0.54</v>
      </c>
      <c r="V6" t="n">
        <v>0.73</v>
      </c>
      <c r="W6" t="n">
        <v>0.66</v>
      </c>
      <c r="X6" t="n">
        <v>0.27</v>
      </c>
      <c r="Y6" t="n">
        <v>1</v>
      </c>
      <c r="Z6" t="n">
        <v>10</v>
      </c>
      <c r="AA6" t="n">
        <v>23.11045969544008</v>
      </c>
      <c r="AB6" t="n">
        <v>31.62075051676963</v>
      </c>
      <c r="AC6" t="n">
        <v>28.60291046748826</v>
      </c>
      <c r="AD6" t="n">
        <v>23110.45969544008</v>
      </c>
      <c r="AE6" t="n">
        <v>31620.75051676963</v>
      </c>
      <c r="AF6" t="n">
        <v>3.722961013776947e-06</v>
      </c>
      <c r="AG6" t="n">
        <v>0.1535416666666667</v>
      </c>
      <c r="AH6" t="n">
        <v>28602.91046748827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13.7211</v>
      </c>
      <c r="E7" t="n">
        <v>7.29</v>
      </c>
      <c r="F7" t="n">
        <v>5.26</v>
      </c>
      <c r="G7" t="n">
        <v>26.29</v>
      </c>
      <c r="H7" t="n">
        <v>0.54</v>
      </c>
      <c r="I7" t="n">
        <v>12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33.36</v>
      </c>
      <c r="Q7" t="n">
        <v>202.82</v>
      </c>
      <c r="R7" t="n">
        <v>24.42</v>
      </c>
      <c r="S7" t="n">
        <v>13.89</v>
      </c>
      <c r="T7" t="n">
        <v>3548.4</v>
      </c>
      <c r="U7" t="n">
        <v>0.57</v>
      </c>
      <c r="V7" t="n">
        <v>0.74</v>
      </c>
      <c r="W7" t="n">
        <v>0.66</v>
      </c>
      <c r="X7" t="n">
        <v>0.22</v>
      </c>
      <c r="Y7" t="n">
        <v>1</v>
      </c>
      <c r="Z7" t="n">
        <v>10</v>
      </c>
      <c r="AA7" t="n">
        <v>22.47539445406176</v>
      </c>
      <c r="AB7" t="n">
        <v>30.75182623641891</v>
      </c>
      <c r="AC7" t="n">
        <v>27.81691510090875</v>
      </c>
      <c r="AD7" t="n">
        <v>22475.39445406176</v>
      </c>
      <c r="AE7" t="n">
        <v>30751.82623641891</v>
      </c>
      <c r="AF7" t="n">
        <v>3.763417248639629e-06</v>
      </c>
      <c r="AG7" t="n">
        <v>0.151875</v>
      </c>
      <c r="AH7" t="n">
        <v>27816.91510090875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13.7889</v>
      </c>
      <c r="E8" t="n">
        <v>7.25</v>
      </c>
      <c r="F8" t="n">
        <v>5.24</v>
      </c>
      <c r="G8" t="n">
        <v>28.57</v>
      </c>
      <c r="H8" t="n">
        <v>0.6</v>
      </c>
      <c r="I8" t="n">
        <v>11</v>
      </c>
      <c r="J8" t="n">
        <v>73.29000000000001</v>
      </c>
      <c r="K8" t="n">
        <v>32.27</v>
      </c>
      <c r="L8" t="n">
        <v>2.5</v>
      </c>
      <c r="M8" t="n">
        <v>9</v>
      </c>
      <c r="N8" t="n">
        <v>8.52</v>
      </c>
      <c r="O8" t="n">
        <v>9273.200000000001</v>
      </c>
      <c r="P8" t="n">
        <v>32.46</v>
      </c>
      <c r="Q8" t="n">
        <v>202.82</v>
      </c>
      <c r="R8" t="n">
        <v>23.8</v>
      </c>
      <c r="S8" t="n">
        <v>13.89</v>
      </c>
      <c r="T8" t="n">
        <v>3246.07</v>
      </c>
      <c r="U8" t="n">
        <v>0.58</v>
      </c>
      <c r="V8" t="n">
        <v>0.74</v>
      </c>
      <c r="W8" t="n">
        <v>0.65</v>
      </c>
      <c r="X8" t="n">
        <v>0.2</v>
      </c>
      <c r="Y8" t="n">
        <v>1</v>
      </c>
      <c r="Z8" t="n">
        <v>10</v>
      </c>
      <c r="AA8" t="n">
        <v>21.99072518412892</v>
      </c>
      <c r="AB8" t="n">
        <v>30.0886803592009</v>
      </c>
      <c r="AC8" t="n">
        <v>27.21705893547937</v>
      </c>
      <c r="AD8" t="n">
        <v>21990.72518412892</v>
      </c>
      <c r="AE8" t="n">
        <v>30088.68035920091</v>
      </c>
      <c r="AF8" t="n">
        <v>3.782013402698543e-06</v>
      </c>
      <c r="AG8" t="n">
        <v>0.1510416666666667</v>
      </c>
      <c r="AH8" t="n">
        <v>27217.05893547937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13.8499</v>
      </c>
      <c r="E9" t="n">
        <v>7.22</v>
      </c>
      <c r="F9" t="n">
        <v>5.22</v>
      </c>
      <c r="G9" t="n">
        <v>31.32</v>
      </c>
      <c r="H9" t="n">
        <v>0.65</v>
      </c>
      <c r="I9" t="n">
        <v>10</v>
      </c>
      <c r="J9" t="n">
        <v>73.59</v>
      </c>
      <c r="K9" t="n">
        <v>32.27</v>
      </c>
      <c r="L9" t="n">
        <v>2.75</v>
      </c>
      <c r="M9" t="n">
        <v>7</v>
      </c>
      <c r="N9" t="n">
        <v>8.57</v>
      </c>
      <c r="O9" t="n">
        <v>9309.700000000001</v>
      </c>
      <c r="P9" t="n">
        <v>31.85</v>
      </c>
      <c r="Q9" t="n">
        <v>202.84</v>
      </c>
      <c r="R9" t="n">
        <v>23.2</v>
      </c>
      <c r="S9" t="n">
        <v>13.89</v>
      </c>
      <c r="T9" t="n">
        <v>2949.65</v>
      </c>
      <c r="U9" t="n">
        <v>0.6</v>
      </c>
      <c r="V9" t="n">
        <v>0.74</v>
      </c>
      <c r="W9" t="n">
        <v>0.66</v>
      </c>
      <c r="X9" t="n">
        <v>0.18</v>
      </c>
      <c r="Y9" t="n">
        <v>1</v>
      </c>
      <c r="Z9" t="n">
        <v>10</v>
      </c>
      <c r="AA9" t="n">
        <v>21.6349750066916</v>
      </c>
      <c r="AB9" t="n">
        <v>29.60192727184336</v>
      </c>
      <c r="AC9" t="n">
        <v>26.77676087961553</v>
      </c>
      <c r="AD9" t="n">
        <v>21634.9750066916</v>
      </c>
      <c r="AE9" t="n">
        <v>29601.92727184336</v>
      </c>
      <c r="AF9" t="n">
        <v>3.798744455760398e-06</v>
      </c>
      <c r="AG9" t="n">
        <v>0.1504166666666667</v>
      </c>
      <c r="AH9" t="n">
        <v>26776.76087961553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13.9098</v>
      </c>
      <c r="E10" t="n">
        <v>7.19</v>
      </c>
      <c r="F10" t="n">
        <v>5.21</v>
      </c>
      <c r="G10" t="n">
        <v>34.7</v>
      </c>
      <c r="H10" t="n">
        <v>0.71</v>
      </c>
      <c r="I10" t="n">
        <v>9</v>
      </c>
      <c r="J10" t="n">
        <v>73.88</v>
      </c>
      <c r="K10" t="n">
        <v>32.27</v>
      </c>
      <c r="L10" t="n">
        <v>3</v>
      </c>
      <c r="M10" t="n">
        <v>5</v>
      </c>
      <c r="N10" t="n">
        <v>8.609999999999999</v>
      </c>
      <c r="O10" t="n">
        <v>9346.23</v>
      </c>
      <c r="P10" t="n">
        <v>31.14</v>
      </c>
      <c r="Q10" t="n">
        <v>202.81</v>
      </c>
      <c r="R10" t="n">
        <v>22.76</v>
      </c>
      <c r="S10" t="n">
        <v>13.89</v>
      </c>
      <c r="T10" t="n">
        <v>2734.23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21.2579301108724</v>
      </c>
      <c r="AB10" t="n">
        <v>29.0860378113392</v>
      </c>
      <c r="AC10" t="n">
        <v>26.31010718516494</v>
      </c>
      <c r="AD10" t="n">
        <v>21257.9301108724</v>
      </c>
      <c r="AE10" t="n">
        <v>29086.0378113392</v>
      </c>
      <c r="AF10" t="n">
        <v>3.815173801308022e-06</v>
      </c>
      <c r="AG10" t="n">
        <v>0.1497916666666667</v>
      </c>
      <c r="AH10" t="n">
        <v>26310.10718516494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13.9039</v>
      </c>
      <c r="E11" t="n">
        <v>7.19</v>
      </c>
      <c r="F11" t="n">
        <v>5.21</v>
      </c>
      <c r="G11" t="n">
        <v>34.72</v>
      </c>
      <c r="H11" t="n">
        <v>0.77</v>
      </c>
      <c r="I11" t="n">
        <v>9</v>
      </c>
      <c r="J11" t="n">
        <v>74.18000000000001</v>
      </c>
      <c r="K11" t="n">
        <v>32.27</v>
      </c>
      <c r="L11" t="n">
        <v>3.25</v>
      </c>
      <c r="M11" t="n">
        <v>3</v>
      </c>
      <c r="N11" t="n">
        <v>8.66</v>
      </c>
      <c r="O11" t="n">
        <v>9382.780000000001</v>
      </c>
      <c r="P11" t="n">
        <v>30.49</v>
      </c>
      <c r="Q11" t="n">
        <v>202.81</v>
      </c>
      <c r="R11" t="n">
        <v>22.88</v>
      </c>
      <c r="S11" t="n">
        <v>13.89</v>
      </c>
      <c r="T11" t="n">
        <v>2796.31</v>
      </c>
      <c r="U11" t="n">
        <v>0.61</v>
      </c>
      <c r="V11" t="n">
        <v>0.74</v>
      </c>
      <c r="W11" t="n">
        <v>0.65</v>
      </c>
      <c r="X11" t="n">
        <v>0.17</v>
      </c>
      <c r="Y11" t="n">
        <v>1</v>
      </c>
      <c r="Z11" t="n">
        <v>10</v>
      </c>
      <c r="AA11" t="n">
        <v>21.01161359350629</v>
      </c>
      <c r="AB11" t="n">
        <v>28.7490166855627</v>
      </c>
      <c r="AC11" t="n">
        <v>26.00525088261943</v>
      </c>
      <c r="AD11" t="n">
        <v>21011.61359350629</v>
      </c>
      <c r="AE11" t="n">
        <v>28749.0166855627</v>
      </c>
      <c r="AF11" t="n">
        <v>3.813555551913515e-06</v>
      </c>
      <c r="AG11" t="n">
        <v>0.1497916666666667</v>
      </c>
      <c r="AH11" t="n">
        <v>26005.25088261943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13.9681</v>
      </c>
      <c r="E12" t="n">
        <v>7.16</v>
      </c>
      <c r="F12" t="n">
        <v>5.19</v>
      </c>
      <c r="G12" t="n">
        <v>38.93</v>
      </c>
      <c r="H12" t="n">
        <v>0.82</v>
      </c>
      <c r="I12" t="n">
        <v>8</v>
      </c>
      <c r="J12" t="n">
        <v>74.48</v>
      </c>
      <c r="K12" t="n">
        <v>32.27</v>
      </c>
      <c r="L12" t="n">
        <v>3.5</v>
      </c>
      <c r="M12" t="n">
        <v>0</v>
      </c>
      <c r="N12" t="n">
        <v>8.710000000000001</v>
      </c>
      <c r="O12" t="n">
        <v>9419.35</v>
      </c>
      <c r="P12" t="n">
        <v>30.31</v>
      </c>
      <c r="Q12" t="n">
        <v>202.81</v>
      </c>
      <c r="R12" t="n">
        <v>22.17</v>
      </c>
      <c r="S12" t="n">
        <v>13.89</v>
      </c>
      <c r="T12" t="n">
        <v>2443.23</v>
      </c>
      <c r="U12" t="n">
        <v>0.63</v>
      </c>
      <c r="V12" t="n">
        <v>0.75</v>
      </c>
      <c r="W12" t="n">
        <v>0.66</v>
      </c>
      <c r="X12" t="n">
        <v>0.15</v>
      </c>
      <c r="Y12" t="n">
        <v>1</v>
      </c>
      <c r="Z12" t="n">
        <v>10</v>
      </c>
      <c r="AA12" t="n">
        <v>20.82632508078183</v>
      </c>
      <c r="AB12" t="n">
        <v>28.49549676810205</v>
      </c>
      <c r="AC12" t="n">
        <v>25.77592655026303</v>
      </c>
      <c r="AD12" t="n">
        <v>20826.32508078183</v>
      </c>
      <c r="AE12" t="n">
        <v>28495.49676810205</v>
      </c>
      <c r="AF12" t="n">
        <v>3.831164299562222e-06</v>
      </c>
      <c r="AG12" t="n">
        <v>0.1491666666666667</v>
      </c>
      <c r="AH12" t="n">
        <v>25775.92655026303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13.7984</v>
      </c>
      <c r="E2" t="n">
        <v>7.25</v>
      </c>
      <c r="F2" t="n">
        <v>5.36</v>
      </c>
      <c r="G2" t="n">
        <v>18.92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21.4</v>
      </c>
      <c r="Q2" t="n">
        <v>202.83</v>
      </c>
      <c r="R2" t="n">
        <v>27.73</v>
      </c>
      <c r="S2" t="n">
        <v>13.89</v>
      </c>
      <c r="T2" t="n">
        <v>5180.05</v>
      </c>
      <c r="U2" t="n">
        <v>0.5</v>
      </c>
      <c r="V2" t="n">
        <v>0.72</v>
      </c>
      <c r="W2" t="n">
        <v>0.66</v>
      </c>
      <c r="X2" t="n">
        <v>0.32</v>
      </c>
      <c r="Y2" t="n">
        <v>1</v>
      </c>
      <c r="Z2" t="n">
        <v>10</v>
      </c>
      <c r="AA2" t="n">
        <v>16.00448976743106</v>
      </c>
      <c r="AB2" t="n">
        <v>21.89804896796234</v>
      </c>
      <c r="AC2" t="n">
        <v>19.80812990864312</v>
      </c>
      <c r="AD2" t="n">
        <v>16004.48976743106</v>
      </c>
      <c r="AE2" t="n">
        <v>21898.04896796234</v>
      </c>
      <c r="AF2" t="n">
        <v>4.062050754261581e-06</v>
      </c>
      <c r="AG2" t="n">
        <v>0.1510416666666667</v>
      </c>
      <c r="AH2" t="n">
        <v>19808.12990864312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13.8643</v>
      </c>
      <c r="E3" t="n">
        <v>7.21</v>
      </c>
      <c r="F3" t="n">
        <v>5.35</v>
      </c>
      <c r="G3" t="n">
        <v>21.39</v>
      </c>
      <c r="H3" t="n">
        <v>0.53</v>
      </c>
      <c r="I3" t="n">
        <v>15</v>
      </c>
      <c r="J3" t="n">
        <v>40.06</v>
      </c>
      <c r="K3" t="n">
        <v>19.54</v>
      </c>
      <c r="L3" t="n">
        <v>1.25</v>
      </c>
      <c r="M3" t="n">
        <v>1</v>
      </c>
      <c r="N3" t="n">
        <v>4.26</v>
      </c>
      <c r="O3" t="n">
        <v>5174.29</v>
      </c>
      <c r="P3" t="n">
        <v>20.9</v>
      </c>
      <c r="Q3" t="n">
        <v>202.86</v>
      </c>
      <c r="R3" t="n">
        <v>26.88</v>
      </c>
      <c r="S3" t="n">
        <v>13.89</v>
      </c>
      <c r="T3" t="n">
        <v>4763.36</v>
      </c>
      <c r="U3" t="n">
        <v>0.52</v>
      </c>
      <c r="V3" t="n">
        <v>0.72</v>
      </c>
      <c r="W3" t="n">
        <v>0.68</v>
      </c>
      <c r="X3" t="n">
        <v>0.31</v>
      </c>
      <c r="Y3" t="n">
        <v>1</v>
      </c>
      <c r="Z3" t="n">
        <v>10</v>
      </c>
      <c r="AA3" t="n">
        <v>15.72948672364459</v>
      </c>
      <c r="AB3" t="n">
        <v>21.52177767119155</v>
      </c>
      <c r="AC3" t="n">
        <v>19.46776941632663</v>
      </c>
      <c r="AD3" t="n">
        <v>15729.48672364459</v>
      </c>
      <c r="AE3" t="n">
        <v>21521.77767119155</v>
      </c>
      <c r="AF3" t="n">
        <v>4.081450767647614e-06</v>
      </c>
      <c r="AG3" t="n">
        <v>0.1502083333333333</v>
      </c>
      <c r="AH3" t="n">
        <v>19467.76941632663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13.8616</v>
      </c>
      <c r="E4" t="n">
        <v>7.21</v>
      </c>
      <c r="F4" t="n">
        <v>5.35</v>
      </c>
      <c r="G4" t="n">
        <v>21.4</v>
      </c>
      <c r="H4" t="n">
        <v>0.64</v>
      </c>
      <c r="I4" t="n">
        <v>15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21</v>
      </c>
      <c r="Q4" t="n">
        <v>202.86</v>
      </c>
      <c r="R4" t="n">
        <v>26.84</v>
      </c>
      <c r="S4" t="n">
        <v>13.89</v>
      </c>
      <c r="T4" t="n">
        <v>4743.87</v>
      </c>
      <c r="U4" t="n">
        <v>0.52</v>
      </c>
      <c r="V4" t="n">
        <v>0.72</v>
      </c>
      <c r="W4" t="n">
        <v>0.68</v>
      </c>
      <c r="X4" t="n">
        <v>0.31</v>
      </c>
      <c r="Y4" t="n">
        <v>1</v>
      </c>
      <c r="Z4" t="n">
        <v>10</v>
      </c>
      <c r="AA4" t="n">
        <v>15.7713888248541</v>
      </c>
      <c r="AB4" t="n">
        <v>21.57910997465423</v>
      </c>
      <c r="AC4" t="n">
        <v>19.51963000521466</v>
      </c>
      <c r="AD4" t="n">
        <v>15771.3888248541</v>
      </c>
      <c r="AE4" t="n">
        <v>21579.10997465423</v>
      </c>
      <c r="AF4" t="n">
        <v>4.080655926431493e-06</v>
      </c>
      <c r="AG4" t="n">
        <v>0.1502083333333333</v>
      </c>
      <c r="AH4" t="n">
        <v>19519.63000521466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10.317</v>
      </c>
      <c r="E2" t="n">
        <v>9.69</v>
      </c>
      <c r="F2" t="n">
        <v>6.02</v>
      </c>
      <c r="G2" t="n">
        <v>7.22</v>
      </c>
      <c r="H2" t="n">
        <v>0.12</v>
      </c>
      <c r="I2" t="n">
        <v>50</v>
      </c>
      <c r="J2" t="n">
        <v>141.81</v>
      </c>
      <c r="K2" t="n">
        <v>47.83</v>
      </c>
      <c r="L2" t="n">
        <v>1</v>
      </c>
      <c r="M2" t="n">
        <v>48</v>
      </c>
      <c r="N2" t="n">
        <v>22.98</v>
      </c>
      <c r="O2" t="n">
        <v>17723.39</v>
      </c>
      <c r="P2" t="n">
        <v>67.91</v>
      </c>
      <c r="Q2" t="n">
        <v>202.91</v>
      </c>
      <c r="R2" t="n">
        <v>48.08</v>
      </c>
      <c r="S2" t="n">
        <v>13.89</v>
      </c>
      <c r="T2" t="n">
        <v>15191.96</v>
      </c>
      <c r="U2" t="n">
        <v>0.29</v>
      </c>
      <c r="V2" t="n">
        <v>0.64</v>
      </c>
      <c r="W2" t="n">
        <v>0.72</v>
      </c>
      <c r="X2" t="n">
        <v>0.98</v>
      </c>
      <c r="Y2" t="n">
        <v>1</v>
      </c>
      <c r="Z2" t="n">
        <v>10</v>
      </c>
      <c r="AA2" t="n">
        <v>53.36563613477893</v>
      </c>
      <c r="AB2" t="n">
        <v>73.01721768528542</v>
      </c>
      <c r="AC2" t="n">
        <v>66.04855690972678</v>
      </c>
      <c r="AD2" t="n">
        <v>53365.63613477893</v>
      </c>
      <c r="AE2" t="n">
        <v>73017.21768528542</v>
      </c>
      <c r="AF2" t="n">
        <v>2.539958487615311e-06</v>
      </c>
      <c r="AG2" t="n">
        <v>0.201875</v>
      </c>
      <c r="AH2" t="n">
        <v>66048.55690972679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10.9207</v>
      </c>
      <c r="E3" t="n">
        <v>9.16</v>
      </c>
      <c r="F3" t="n">
        <v>5.8</v>
      </c>
      <c r="G3" t="n">
        <v>8.93</v>
      </c>
      <c r="H3" t="n">
        <v>0.16</v>
      </c>
      <c r="I3" t="n">
        <v>39</v>
      </c>
      <c r="J3" t="n">
        <v>142.15</v>
      </c>
      <c r="K3" t="n">
        <v>47.83</v>
      </c>
      <c r="L3" t="n">
        <v>1.25</v>
      </c>
      <c r="M3" t="n">
        <v>37</v>
      </c>
      <c r="N3" t="n">
        <v>23.07</v>
      </c>
      <c r="O3" t="n">
        <v>17765.46</v>
      </c>
      <c r="P3" t="n">
        <v>65.22</v>
      </c>
      <c r="Q3" t="n">
        <v>202.86</v>
      </c>
      <c r="R3" t="n">
        <v>41.57</v>
      </c>
      <c r="S3" t="n">
        <v>13.89</v>
      </c>
      <c r="T3" t="n">
        <v>11990.83</v>
      </c>
      <c r="U3" t="n">
        <v>0.33</v>
      </c>
      <c r="V3" t="n">
        <v>0.67</v>
      </c>
      <c r="W3" t="n">
        <v>0.6899999999999999</v>
      </c>
      <c r="X3" t="n">
        <v>0.76</v>
      </c>
      <c r="Y3" t="n">
        <v>1</v>
      </c>
      <c r="Z3" t="n">
        <v>10</v>
      </c>
      <c r="AA3" t="n">
        <v>48.64449877696955</v>
      </c>
      <c r="AB3" t="n">
        <v>66.55754927045342</v>
      </c>
      <c r="AC3" t="n">
        <v>60.20539018220276</v>
      </c>
      <c r="AD3" t="n">
        <v>48644.49877696955</v>
      </c>
      <c r="AE3" t="n">
        <v>66557.54927045343</v>
      </c>
      <c r="AF3" t="n">
        <v>2.688584341930845e-06</v>
      </c>
      <c r="AG3" t="n">
        <v>0.1908333333333333</v>
      </c>
      <c r="AH3" t="n">
        <v>60205.39018220276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11.3314</v>
      </c>
      <c r="E4" t="n">
        <v>8.82</v>
      </c>
      <c r="F4" t="n">
        <v>5.67</v>
      </c>
      <c r="G4" t="n">
        <v>10.64</v>
      </c>
      <c r="H4" t="n">
        <v>0.19</v>
      </c>
      <c r="I4" t="n">
        <v>32</v>
      </c>
      <c r="J4" t="n">
        <v>142.49</v>
      </c>
      <c r="K4" t="n">
        <v>47.83</v>
      </c>
      <c r="L4" t="n">
        <v>1.5</v>
      </c>
      <c r="M4" t="n">
        <v>30</v>
      </c>
      <c r="N4" t="n">
        <v>23.16</v>
      </c>
      <c r="O4" t="n">
        <v>17807.56</v>
      </c>
      <c r="P4" t="n">
        <v>63.44</v>
      </c>
      <c r="Q4" t="n">
        <v>202.83</v>
      </c>
      <c r="R4" t="n">
        <v>37.47</v>
      </c>
      <c r="S4" t="n">
        <v>13.89</v>
      </c>
      <c r="T4" t="n">
        <v>9976.559999999999</v>
      </c>
      <c r="U4" t="n">
        <v>0.37</v>
      </c>
      <c r="V4" t="n">
        <v>0.68</v>
      </c>
      <c r="W4" t="n">
        <v>0.6899999999999999</v>
      </c>
      <c r="X4" t="n">
        <v>0.63</v>
      </c>
      <c r="Y4" t="n">
        <v>1</v>
      </c>
      <c r="Z4" t="n">
        <v>10</v>
      </c>
      <c r="AA4" t="n">
        <v>45.78816832499853</v>
      </c>
      <c r="AB4" t="n">
        <v>62.64939193366261</v>
      </c>
      <c r="AC4" t="n">
        <v>56.67022189650074</v>
      </c>
      <c r="AD4" t="n">
        <v>45788.16832499853</v>
      </c>
      <c r="AE4" t="n">
        <v>62649.39193366261</v>
      </c>
      <c r="AF4" t="n">
        <v>2.789695222115357e-06</v>
      </c>
      <c r="AG4" t="n">
        <v>0.18375</v>
      </c>
      <c r="AH4" t="n">
        <v>56670.22189650074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11.6701</v>
      </c>
      <c r="E5" t="n">
        <v>8.57</v>
      </c>
      <c r="F5" t="n">
        <v>5.56</v>
      </c>
      <c r="G5" t="n">
        <v>12.36</v>
      </c>
      <c r="H5" t="n">
        <v>0.22</v>
      </c>
      <c r="I5" t="n">
        <v>27</v>
      </c>
      <c r="J5" t="n">
        <v>142.83</v>
      </c>
      <c r="K5" t="n">
        <v>47.83</v>
      </c>
      <c r="L5" t="n">
        <v>1.75</v>
      </c>
      <c r="M5" t="n">
        <v>25</v>
      </c>
      <c r="N5" t="n">
        <v>23.25</v>
      </c>
      <c r="O5" t="n">
        <v>17849.7</v>
      </c>
      <c r="P5" t="n">
        <v>61.95</v>
      </c>
      <c r="Q5" t="n">
        <v>202.81</v>
      </c>
      <c r="R5" t="n">
        <v>33.85</v>
      </c>
      <c r="S5" t="n">
        <v>13.89</v>
      </c>
      <c r="T5" t="n">
        <v>8190.28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43.56841382840435</v>
      </c>
      <c r="AB5" t="n">
        <v>59.61222590276705</v>
      </c>
      <c r="AC5" t="n">
        <v>53.92291872890358</v>
      </c>
      <c r="AD5" t="n">
        <v>43568.41382840434</v>
      </c>
      <c r="AE5" t="n">
        <v>59612.22590276705</v>
      </c>
      <c r="AF5" t="n">
        <v>2.873080308841663e-06</v>
      </c>
      <c r="AG5" t="n">
        <v>0.1785416666666667</v>
      </c>
      <c r="AH5" t="n">
        <v>53922.91872890358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11.9344</v>
      </c>
      <c r="E6" t="n">
        <v>8.380000000000001</v>
      </c>
      <c r="F6" t="n">
        <v>5.49</v>
      </c>
      <c r="G6" t="n">
        <v>14.31</v>
      </c>
      <c r="H6" t="n">
        <v>0.25</v>
      </c>
      <c r="I6" t="n">
        <v>23</v>
      </c>
      <c r="J6" t="n">
        <v>143.17</v>
      </c>
      <c r="K6" t="n">
        <v>47.83</v>
      </c>
      <c r="L6" t="n">
        <v>2</v>
      </c>
      <c r="M6" t="n">
        <v>21</v>
      </c>
      <c r="N6" t="n">
        <v>23.34</v>
      </c>
      <c r="O6" t="n">
        <v>17891.86</v>
      </c>
      <c r="P6" t="n">
        <v>60.85</v>
      </c>
      <c r="Q6" t="n">
        <v>202.82</v>
      </c>
      <c r="R6" t="n">
        <v>31.75</v>
      </c>
      <c r="S6" t="n">
        <v>13.89</v>
      </c>
      <c r="T6" t="n">
        <v>7158.25</v>
      </c>
      <c r="U6" t="n">
        <v>0.44</v>
      </c>
      <c r="V6" t="n">
        <v>0.71</v>
      </c>
      <c r="W6" t="n">
        <v>0.67</v>
      </c>
      <c r="X6" t="n">
        <v>0.45</v>
      </c>
      <c r="Y6" t="n">
        <v>1</v>
      </c>
      <c r="Z6" t="n">
        <v>10</v>
      </c>
      <c r="AA6" t="n">
        <v>41.98631020749303</v>
      </c>
      <c r="AB6" t="n">
        <v>57.44752193098799</v>
      </c>
      <c r="AC6" t="n">
        <v>51.96481106611184</v>
      </c>
      <c r="AD6" t="n">
        <v>41986.31020749303</v>
      </c>
      <c r="AE6" t="n">
        <v>57447.52193098799</v>
      </c>
      <c r="AF6" t="n">
        <v>2.938148742327824e-06</v>
      </c>
      <c r="AG6" t="n">
        <v>0.1745833333333333</v>
      </c>
      <c r="AH6" t="n">
        <v>51964.81106611183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12.0765</v>
      </c>
      <c r="E7" t="n">
        <v>8.279999999999999</v>
      </c>
      <c r="F7" t="n">
        <v>5.45</v>
      </c>
      <c r="G7" t="n">
        <v>15.56</v>
      </c>
      <c r="H7" t="n">
        <v>0.28</v>
      </c>
      <c r="I7" t="n">
        <v>21</v>
      </c>
      <c r="J7" t="n">
        <v>143.51</v>
      </c>
      <c r="K7" t="n">
        <v>47.83</v>
      </c>
      <c r="L7" t="n">
        <v>2.25</v>
      </c>
      <c r="M7" t="n">
        <v>19</v>
      </c>
      <c r="N7" t="n">
        <v>23.44</v>
      </c>
      <c r="O7" t="n">
        <v>17934.06</v>
      </c>
      <c r="P7" t="n">
        <v>60.11</v>
      </c>
      <c r="Q7" t="n">
        <v>202.82</v>
      </c>
      <c r="R7" t="n">
        <v>30.29</v>
      </c>
      <c r="S7" t="n">
        <v>13.89</v>
      </c>
      <c r="T7" t="n">
        <v>6440.5</v>
      </c>
      <c r="U7" t="n">
        <v>0.46</v>
      </c>
      <c r="V7" t="n">
        <v>0.71</v>
      </c>
      <c r="W7" t="n">
        <v>0.67</v>
      </c>
      <c r="X7" t="n">
        <v>0.41</v>
      </c>
      <c r="Y7" t="n">
        <v>1</v>
      </c>
      <c r="Z7" t="n">
        <v>10</v>
      </c>
      <c r="AA7" t="n">
        <v>41.09218984171646</v>
      </c>
      <c r="AB7" t="n">
        <v>56.22414700073182</v>
      </c>
      <c r="AC7" t="n">
        <v>50.85819332217816</v>
      </c>
      <c r="AD7" t="n">
        <v>41092.18984171646</v>
      </c>
      <c r="AE7" t="n">
        <v>56224.14700073182</v>
      </c>
      <c r="AF7" t="n">
        <v>2.973132565250199e-06</v>
      </c>
      <c r="AG7" t="n">
        <v>0.1725</v>
      </c>
      <c r="AH7" t="n">
        <v>50858.19332217816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12.3224</v>
      </c>
      <c r="E8" t="n">
        <v>8.119999999999999</v>
      </c>
      <c r="F8" t="n">
        <v>5.37</v>
      </c>
      <c r="G8" t="n">
        <v>17.89</v>
      </c>
      <c r="H8" t="n">
        <v>0.31</v>
      </c>
      <c r="I8" t="n">
        <v>18</v>
      </c>
      <c r="J8" t="n">
        <v>143.86</v>
      </c>
      <c r="K8" t="n">
        <v>47.83</v>
      </c>
      <c r="L8" t="n">
        <v>2.5</v>
      </c>
      <c r="M8" t="n">
        <v>16</v>
      </c>
      <c r="N8" t="n">
        <v>23.53</v>
      </c>
      <c r="O8" t="n">
        <v>17976.29</v>
      </c>
      <c r="P8" t="n">
        <v>59.11</v>
      </c>
      <c r="Q8" t="n">
        <v>202.85</v>
      </c>
      <c r="R8" t="n">
        <v>27.84</v>
      </c>
      <c r="S8" t="n">
        <v>13.89</v>
      </c>
      <c r="T8" t="n">
        <v>5228.72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39.6955525987557</v>
      </c>
      <c r="AB8" t="n">
        <v>54.3132063096356</v>
      </c>
      <c r="AC8" t="n">
        <v>49.12963012861238</v>
      </c>
      <c r="AD8" t="n">
        <v>39695.5525987557</v>
      </c>
      <c r="AE8" t="n">
        <v>54313.2063096356</v>
      </c>
      <c r="AF8" t="n">
        <v>3.033671073741485e-06</v>
      </c>
      <c r="AG8" t="n">
        <v>0.1691666666666667</v>
      </c>
      <c r="AH8" t="n">
        <v>49129.63012861238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12.3809</v>
      </c>
      <c r="E9" t="n">
        <v>8.08</v>
      </c>
      <c r="F9" t="n">
        <v>5.36</v>
      </c>
      <c r="G9" t="n">
        <v>18.91</v>
      </c>
      <c r="H9" t="n">
        <v>0.34</v>
      </c>
      <c r="I9" t="n">
        <v>17</v>
      </c>
      <c r="J9" t="n">
        <v>144.2</v>
      </c>
      <c r="K9" t="n">
        <v>47.83</v>
      </c>
      <c r="L9" t="n">
        <v>2.75</v>
      </c>
      <c r="M9" t="n">
        <v>15</v>
      </c>
      <c r="N9" t="n">
        <v>23.62</v>
      </c>
      <c r="O9" t="n">
        <v>18018.55</v>
      </c>
      <c r="P9" t="n">
        <v>58.57</v>
      </c>
      <c r="Q9" t="n">
        <v>202.83</v>
      </c>
      <c r="R9" t="n">
        <v>27.52</v>
      </c>
      <c r="S9" t="n">
        <v>13.89</v>
      </c>
      <c r="T9" t="n">
        <v>5073.49</v>
      </c>
      <c r="U9" t="n">
        <v>0.5</v>
      </c>
      <c r="V9" t="n">
        <v>0.72</v>
      </c>
      <c r="W9" t="n">
        <v>0.66</v>
      </c>
      <c r="X9" t="n">
        <v>0.32</v>
      </c>
      <c r="Y9" t="n">
        <v>1</v>
      </c>
      <c r="Z9" t="n">
        <v>10</v>
      </c>
      <c r="AA9" t="n">
        <v>39.25731230845918</v>
      </c>
      <c r="AB9" t="n">
        <v>53.71358661065769</v>
      </c>
      <c r="AC9" t="n">
        <v>48.5872372921316</v>
      </c>
      <c r="AD9" t="n">
        <v>39257.31230845918</v>
      </c>
      <c r="AE9" t="n">
        <v>53713.58661065769</v>
      </c>
      <c r="AF9" t="n">
        <v>3.048073280926277e-06</v>
      </c>
      <c r="AG9" t="n">
        <v>0.1683333333333333</v>
      </c>
      <c r="AH9" t="n">
        <v>48587.2372921316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12.4935</v>
      </c>
      <c r="E10" t="n">
        <v>8</v>
      </c>
      <c r="F10" t="n">
        <v>5.34</v>
      </c>
      <c r="G10" t="n">
        <v>21.37</v>
      </c>
      <c r="H10" t="n">
        <v>0.37</v>
      </c>
      <c r="I10" t="n">
        <v>15</v>
      </c>
      <c r="J10" t="n">
        <v>144.54</v>
      </c>
      <c r="K10" t="n">
        <v>47.83</v>
      </c>
      <c r="L10" t="n">
        <v>3</v>
      </c>
      <c r="M10" t="n">
        <v>13</v>
      </c>
      <c r="N10" t="n">
        <v>23.71</v>
      </c>
      <c r="O10" t="n">
        <v>18060.85</v>
      </c>
      <c r="P10" t="n">
        <v>58.18</v>
      </c>
      <c r="Q10" t="n">
        <v>202.84</v>
      </c>
      <c r="R10" t="n">
        <v>27.15</v>
      </c>
      <c r="S10" t="n">
        <v>13.89</v>
      </c>
      <c r="T10" t="n">
        <v>4897.81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38.70630822303012</v>
      </c>
      <c r="AB10" t="n">
        <v>52.95967851239267</v>
      </c>
      <c r="AC10" t="n">
        <v>47.90528112464609</v>
      </c>
      <c r="AD10" t="n">
        <v>38706.30822303012</v>
      </c>
      <c r="AE10" t="n">
        <v>52959.67851239267</v>
      </c>
      <c r="AF10" t="n">
        <v>3.075794452362303e-06</v>
      </c>
      <c r="AG10" t="n">
        <v>0.1666666666666667</v>
      </c>
      <c r="AH10" t="n">
        <v>47905.28112464608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12.6055</v>
      </c>
      <c r="E11" t="n">
        <v>7.93</v>
      </c>
      <c r="F11" t="n">
        <v>5.3</v>
      </c>
      <c r="G11" t="n">
        <v>22.72</v>
      </c>
      <c r="H11" t="n">
        <v>0.4</v>
      </c>
      <c r="I11" t="n">
        <v>14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57.47</v>
      </c>
      <c r="Q11" t="n">
        <v>202.83</v>
      </c>
      <c r="R11" t="n">
        <v>25.78</v>
      </c>
      <c r="S11" t="n">
        <v>13.89</v>
      </c>
      <c r="T11" t="n">
        <v>4220.21</v>
      </c>
      <c r="U11" t="n">
        <v>0.54</v>
      </c>
      <c r="V11" t="n">
        <v>0.73</v>
      </c>
      <c r="W11" t="n">
        <v>0.66</v>
      </c>
      <c r="X11" t="n">
        <v>0.26</v>
      </c>
      <c r="Y11" t="n">
        <v>1</v>
      </c>
      <c r="Z11" t="n">
        <v>10</v>
      </c>
      <c r="AA11" t="n">
        <v>37.98836499902196</v>
      </c>
      <c r="AB11" t="n">
        <v>51.97735691988982</v>
      </c>
      <c r="AC11" t="n">
        <v>47.01671092623177</v>
      </c>
      <c r="AD11" t="n">
        <v>37988.36499902196</v>
      </c>
      <c r="AE11" t="n">
        <v>51977.35691988982</v>
      </c>
      <c r="AF11" t="n">
        <v>3.103367908852845e-06</v>
      </c>
      <c r="AG11" t="n">
        <v>0.1652083333333333</v>
      </c>
      <c r="AH11" t="n">
        <v>47016.71092623178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12.6796</v>
      </c>
      <c r="E12" t="n">
        <v>7.89</v>
      </c>
      <c r="F12" t="n">
        <v>5.28</v>
      </c>
      <c r="G12" t="n">
        <v>24.38</v>
      </c>
      <c r="H12" t="n">
        <v>0.43</v>
      </c>
      <c r="I12" t="n">
        <v>13</v>
      </c>
      <c r="J12" t="n">
        <v>145.23</v>
      </c>
      <c r="K12" t="n">
        <v>47.83</v>
      </c>
      <c r="L12" t="n">
        <v>3.5</v>
      </c>
      <c r="M12" t="n">
        <v>11</v>
      </c>
      <c r="N12" t="n">
        <v>23.9</v>
      </c>
      <c r="O12" t="n">
        <v>18145.54</v>
      </c>
      <c r="P12" t="n">
        <v>57.06</v>
      </c>
      <c r="Q12" t="n">
        <v>202.85</v>
      </c>
      <c r="R12" t="n">
        <v>25.21</v>
      </c>
      <c r="S12" t="n">
        <v>13.89</v>
      </c>
      <c r="T12" t="n">
        <v>3939.46</v>
      </c>
      <c r="U12" t="n">
        <v>0.55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37.55964576641563</v>
      </c>
      <c r="AB12" t="n">
        <v>51.39076435208299</v>
      </c>
      <c r="AC12" t="n">
        <v>46.48610192980685</v>
      </c>
      <c r="AD12" t="n">
        <v>37559.64576641563</v>
      </c>
      <c r="AE12" t="n">
        <v>51390.76435208299</v>
      </c>
      <c r="AF12" t="n">
        <v>3.121610704620248e-06</v>
      </c>
      <c r="AG12" t="n">
        <v>0.164375</v>
      </c>
      <c r="AH12" t="n">
        <v>46486.10192980685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12.7578</v>
      </c>
      <c r="E13" t="n">
        <v>7.84</v>
      </c>
      <c r="F13" t="n">
        <v>5.26</v>
      </c>
      <c r="G13" t="n">
        <v>26.32</v>
      </c>
      <c r="H13" t="n">
        <v>0.46</v>
      </c>
      <c r="I13" t="n">
        <v>12</v>
      </c>
      <c r="J13" t="n">
        <v>145.57</v>
      </c>
      <c r="K13" t="n">
        <v>47.83</v>
      </c>
      <c r="L13" t="n">
        <v>3.75</v>
      </c>
      <c r="M13" t="n">
        <v>10</v>
      </c>
      <c r="N13" t="n">
        <v>23.99</v>
      </c>
      <c r="O13" t="n">
        <v>18187.93</v>
      </c>
      <c r="P13" t="n">
        <v>56.75</v>
      </c>
      <c r="Q13" t="n">
        <v>202.87</v>
      </c>
      <c r="R13" t="n">
        <v>24.54</v>
      </c>
      <c r="S13" t="n">
        <v>13.89</v>
      </c>
      <c r="T13" t="n">
        <v>3607.83</v>
      </c>
      <c r="U13" t="n">
        <v>0.57</v>
      </c>
      <c r="V13" t="n">
        <v>0.74</v>
      </c>
      <c r="W13" t="n">
        <v>0.66</v>
      </c>
      <c r="X13" t="n">
        <v>0.23</v>
      </c>
      <c r="Y13" t="n">
        <v>1</v>
      </c>
      <c r="Z13" t="n">
        <v>10</v>
      </c>
      <c r="AA13" t="n">
        <v>37.16648931906156</v>
      </c>
      <c r="AB13" t="n">
        <v>50.85283035597744</v>
      </c>
      <c r="AC13" t="n">
        <v>45.9995075992929</v>
      </c>
      <c r="AD13" t="n">
        <v>37166.48931906156</v>
      </c>
      <c r="AE13" t="n">
        <v>50852.83035597744</v>
      </c>
      <c r="AF13" t="n">
        <v>3.140862885848465e-06</v>
      </c>
      <c r="AG13" t="n">
        <v>0.1633333333333333</v>
      </c>
      <c r="AH13" t="n">
        <v>45999.5075992929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12.7452</v>
      </c>
      <c r="E14" t="n">
        <v>7.85</v>
      </c>
      <c r="F14" t="n">
        <v>5.27</v>
      </c>
      <c r="G14" t="n">
        <v>26.36</v>
      </c>
      <c r="H14" t="n">
        <v>0.49</v>
      </c>
      <c r="I14" t="n">
        <v>12</v>
      </c>
      <c r="J14" t="n">
        <v>145.92</v>
      </c>
      <c r="K14" t="n">
        <v>47.83</v>
      </c>
      <c r="L14" t="n">
        <v>4</v>
      </c>
      <c r="M14" t="n">
        <v>10</v>
      </c>
      <c r="N14" t="n">
        <v>24.09</v>
      </c>
      <c r="O14" t="n">
        <v>18230.35</v>
      </c>
      <c r="P14" t="n">
        <v>56.43</v>
      </c>
      <c r="Q14" t="n">
        <v>202.82</v>
      </c>
      <c r="R14" t="n">
        <v>24.95</v>
      </c>
      <c r="S14" t="n">
        <v>13.89</v>
      </c>
      <c r="T14" t="n">
        <v>3816.88</v>
      </c>
      <c r="U14" t="n">
        <v>0.5600000000000001</v>
      </c>
      <c r="V14" t="n">
        <v>0.73</v>
      </c>
      <c r="W14" t="n">
        <v>0.66</v>
      </c>
      <c r="X14" t="n">
        <v>0.23</v>
      </c>
      <c r="Y14" t="n">
        <v>1</v>
      </c>
      <c r="Z14" t="n">
        <v>10</v>
      </c>
      <c r="AA14" t="n">
        <v>37.08547739041425</v>
      </c>
      <c r="AB14" t="n">
        <v>50.74198626120867</v>
      </c>
      <c r="AC14" t="n">
        <v>45.89924230935786</v>
      </c>
      <c r="AD14" t="n">
        <v>37085.47739041425</v>
      </c>
      <c r="AE14" t="n">
        <v>50741.98626120867</v>
      </c>
      <c r="AF14" t="n">
        <v>3.137760871993279e-06</v>
      </c>
      <c r="AG14" t="n">
        <v>0.1635416666666667</v>
      </c>
      <c r="AH14" t="n">
        <v>45899.24230935786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12.8347</v>
      </c>
      <c r="E15" t="n">
        <v>7.79</v>
      </c>
      <c r="F15" t="n">
        <v>5.25</v>
      </c>
      <c r="G15" t="n">
        <v>28.61</v>
      </c>
      <c r="H15" t="n">
        <v>0.51</v>
      </c>
      <c r="I15" t="n">
        <v>11</v>
      </c>
      <c r="J15" t="n">
        <v>146.26</v>
      </c>
      <c r="K15" t="n">
        <v>47.83</v>
      </c>
      <c r="L15" t="n">
        <v>4.25</v>
      </c>
      <c r="M15" t="n">
        <v>9</v>
      </c>
      <c r="N15" t="n">
        <v>24.18</v>
      </c>
      <c r="O15" t="n">
        <v>18272.81</v>
      </c>
      <c r="P15" t="n">
        <v>55.89</v>
      </c>
      <c r="Q15" t="n">
        <v>202.85</v>
      </c>
      <c r="R15" t="n">
        <v>24.05</v>
      </c>
      <c r="S15" t="n">
        <v>13.89</v>
      </c>
      <c r="T15" t="n">
        <v>3368.1</v>
      </c>
      <c r="U15" t="n">
        <v>0.58</v>
      </c>
      <c r="V15" t="n">
        <v>0.74</v>
      </c>
      <c r="W15" t="n">
        <v>0.66</v>
      </c>
      <c r="X15" t="n">
        <v>0.21</v>
      </c>
      <c r="Y15" t="n">
        <v>1</v>
      </c>
      <c r="Z15" t="n">
        <v>10</v>
      </c>
      <c r="AA15" t="n">
        <v>36.56852712801495</v>
      </c>
      <c r="AB15" t="n">
        <v>50.03467210596138</v>
      </c>
      <c r="AC15" t="n">
        <v>45.25943322436363</v>
      </c>
      <c r="AD15" t="n">
        <v>36568.52712801495</v>
      </c>
      <c r="AE15" t="n">
        <v>50034.67210596138</v>
      </c>
      <c r="AF15" t="n">
        <v>3.159795018028131e-06</v>
      </c>
      <c r="AG15" t="n">
        <v>0.1622916666666667</v>
      </c>
      <c r="AH15" t="n">
        <v>45259.43322436362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12.9245</v>
      </c>
      <c r="E16" t="n">
        <v>7.74</v>
      </c>
      <c r="F16" t="n">
        <v>5.22</v>
      </c>
      <c r="G16" t="n">
        <v>31.32</v>
      </c>
      <c r="H16" t="n">
        <v>0.54</v>
      </c>
      <c r="I16" t="n">
        <v>10</v>
      </c>
      <c r="J16" t="n">
        <v>146.61</v>
      </c>
      <c r="K16" t="n">
        <v>47.83</v>
      </c>
      <c r="L16" t="n">
        <v>4.5</v>
      </c>
      <c r="M16" t="n">
        <v>8</v>
      </c>
      <c r="N16" t="n">
        <v>24.28</v>
      </c>
      <c r="O16" t="n">
        <v>18315.3</v>
      </c>
      <c r="P16" t="n">
        <v>55.23</v>
      </c>
      <c r="Q16" t="n">
        <v>202.84</v>
      </c>
      <c r="R16" t="n">
        <v>23.25</v>
      </c>
      <c r="S16" t="n">
        <v>13.89</v>
      </c>
      <c r="T16" t="n">
        <v>2975.36</v>
      </c>
      <c r="U16" t="n">
        <v>0.6</v>
      </c>
      <c r="V16" t="n">
        <v>0.74</v>
      </c>
      <c r="W16" t="n">
        <v>0.66</v>
      </c>
      <c r="X16" t="n">
        <v>0.18</v>
      </c>
      <c r="Y16" t="n">
        <v>1</v>
      </c>
      <c r="Z16" t="n">
        <v>10</v>
      </c>
      <c r="AA16" t="n">
        <v>35.98817062618778</v>
      </c>
      <c r="AB16" t="n">
        <v>49.24060273664344</v>
      </c>
      <c r="AC16" t="n">
        <v>44.54114872116766</v>
      </c>
      <c r="AD16" t="n">
        <v>35988.17062618778</v>
      </c>
      <c r="AE16" t="n">
        <v>49240.60273664344</v>
      </c>
      <c r="AF16" t="n">
        <v>3.181903021535726e-06</v>
      </c>
      <c r="AG16" t="n">
        <v>0.16125</v>
      </c>
      <c r="AH16" t="n">
        <v>44541.14872116766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12.9436</v>
      </c>
      <c r="E17" t="n">
        <v>7.73</v>
      </c>
      <c r="F17" t="n">
        <v>5.21</v>
      </c>
      <c r="G17" t="n">
        <v>31.25</v>
      </c>
      <c r="H17" t="n">
        <v>0.57</v>
      </c>
      <c r="I17" t="n">
        <v>10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55.04</v>
      </c>
      <c r="Q17" t="n">
        <v>202.81</v>
      </c>
      <c r="R17" t="n">
        <v>23.03</v>
      </c>
      <c r="S17" t="n">
        <v>13.89</v>
      </c>
      <c r="T17" t="n">
        <v>2864.26</v>
      </c>
      <c r="U17" t="n">
        <v>0.6</v>
      </c>
      <c r="V17" t="n">
        <v>0.74</v>
      </c>
      <c r="W17" t="n">
        <v>0.65</v>
      </c>
      <c r="X17" t="n">
        <v>0.17</v>
      </c>
      <c r="Y17" t="n">
        <v>1</v>
      </c>
      <c r="Z17" t="n">
        <v>10</v>
      </c>
      <c r="AA17" t="n">
        <v>35.83771740566493</v>
      </c>
      <c r="AB17" t="n">
        <v>49.03474600279743</v>
      </c>
      <c r="AC17" t="n">
        <v>44.35493866507755</v>
      </c>
      <c r="AD17" t="n">
        <v>35837.71740566492</v>
      </c>
      <c r="AE17" t="n">
        <v>49034.74600279742</v>
      </c>
      <c r="AF17" t="n">
        <v>3.186605280633666e-06</v>
      </c>
      <c r="AG17" t="n">
        <v>0.1610416666666667</v>
      </c>
      <c r="AH17" t="n">
        <v>44354.93866507756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12.9978</v>
      </c>
      <c r="E18" t="n">
        <v>7.69</v>
      </c>
      <c r="F18" t="n">
        <v>5.21</v>
      </c>
      <c r="G18" t="n">
        <v>34.7</v>
      </c>
      <c r="H18" t="n">
        <v>0.6</v>
      </c>
      <c r="I18" t="n">
        <v>9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54.51</v>
      </c>
      <c r="Q18" t="n">
        <v>202.81</v>
      </c>
      <c r="R18" t="n">
        <v>22.76</v>
      </c>
      <c r="S18" t="n">
        <v>13.89</v>
      </c>
      <c r="T18" t="n">
        <v>2736.06</v>
      </c>
      <c r="U18" t="n">
        <v>0.61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35.47253257244058</v>
      </c>
      <c r="AB18" t="n">
        <v>48.53508400316449</v>
      </c>
      <c r="AC18" t="n">
        <v>43.90296370540808</v>
      </c>
      <c r="AD18" t="n">
        <v>35472.53257244058</v>
      </c>
      <c r="AE18" t="n">
        <v>48535.08400316449</v>
      </c>
      <c r="AF18" t="n">
        <v>3.199948864042482e-06</v>
      </c>
      <c r="AG18" t="n">
        <v>0.1602083333333333</v>
      </c>
      <c r="AH18" t="n">
        <v>43902.96370540808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13.0072</v>
      </c>
      <c r="E19" t="n">
        <v>7.69</v>
      </c>
      <c r="F19" t="n">
        <v>5.2</v>
      </c>
      <c r="G19" t="n">
        <v>34.66</v>
      </c>
      <c r="H19" t="n">
        <v>0.63</v>
      </c>
      <c r="I19" t="n">
        <v>9</v>
      </c>
      <c r="J19" t="n">
        <v>147.64</v>
      </c>
      <c r="K19" t="n">
        <v>47.83</v>
      </c>
      <c r="L19" t="n">
        <v>5.25</v>
      </c>
      <c r="M19" t="n">
        <v>7</v>
      </c>
      <c r="N19" t="n">
        <v>24.56</v>
      </c>
      <c r="O19" t="n">
        <v>18442.97</v>
      </c>
      <c r="P19" t="n">
        <v>54.11</v>
      </c>
      <c r="Q19" t="n">
        <v>202.83</v>
      </c>
      <c r="R19" t="n">
        <v>22.59</v>
      </c>
      <c r="S19" t="n">
        <v>13.89</v>
      </c>
      <c r="T19" t="n">
        <v>2648.18</v>
      </c>
      <c r="U19" t="n">
        <v>0.62</v>
      </c>
      <c r="V19" t="n">
        <v>0.74</v>
      </c>
      <c r="W19" t="n">
        <v>0.65</v>
      </c>
      <c r="X19" t="n">
        <v>0.16</v>
      </c>
      <c r="Y19" t="n">
        <v>1</v>
      </c>
      <c r="Z19" t="n">
        <v>10</v>
      </c>
      <c r="AA19" t="n">
        <v>35.26129496248113</v>
      </c>
      <c r="AB19" t="n">
        <v>48.24605938607375</v>
      </c>
      <c r="AC19" t="n">
        <v>43.64152319212302</v>
      </c>
      <c r="AD19" t="n">
        <v>35261.29496248113</v>
      </c>
      <c r="AE19" t="n">
        <v>48246.05938607374</v>
      </c>
      <c r="AF19" t="n">
        <v>3.202263064855081e-06</v>
      </c>
      <c r="AG19" t="n">
        <v>0.1602083333333333</v>
      </c>
      <c r="AH19" t="n">
        <v>43641.52319212302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13.0847</v>
      </c>
      <c r="E20" t="n">
        <v>7.64</v>
      </c>
      <c r="F20" t="n">
        <v>5.18</v>
      </c>
      <c r="G20" t="n">
        <v>38.87</v>
      </c>
      <c r="H20" t="n">
        <v>0.66</v>
      </c>
      <c r="I20" t="n">
        <v>8</v>
      </c>
      <c r="J20" t="n">
        <v>147.99</v>
      </c>
      <c r="K20" t="n">
        <v>47.83</v>
      </c>
      <c r="L20" t="n">
        <v>5.5</v>
      </c>
      <c r="M20" t="n">
        <v>6</v>
      </c>
      <c r="N20" t="n">
        <v>24.66</v>
      </c>
      <c r="O20" t="n">
        <v>18485.59</v>
      </c>
      <c r="P20" t="n">
        <v>53.62</v>
      </c>
      <c r="Q20" t="n">
        <v>202.81</v>
      </c>
      <c r="R20" t="n">
        <v>22.23</v>
      </c>
      <c r="S20" t="n">
        <v>13.89</v>
      </c>
      <c r="T20" t="n">
        <v>2473.29</v>
      </c>
      <c r="U20" t="n">
        <v>0.62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34.81839425240536</v>
      </c>
      <c r="AB20" t="n">
        <v>47.6400630951507</v>
      </c>
      <c r="AC20" t="n">
        <v>43.09336233668273</v>
      </c>
      <c r="AD20" t="n">
        <v>34818.39425240536</v>
      </c>
      <c r="AE20" t="n">
        <v>47640.0630951507</v>
      </c>
      <c r="AF20" t="n">
        <v>3.221342911980232e-06</v>
      </c>
      <c r="AG20" t="n">
        <v>0.1591666666666667</v>
      </c>
      <c r="AH20" t="n">
        <v>43093.36233668273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13.0847</v>
      </c>
      <c r="E21" t="n">
        <v>7.64</v>
      </c>
      <c r="F21" t="n">
        <v>5.18</v>
      </c>
      <c r="G21" t="n">
        <v>38.87</v>
      </c>
      <c r="H21" t="n">
        <v>0.6899999999999999</v>
      </c>
      <c r="I21" t="n">
        <v>8</v>
      </c>
      <c r="J21" t="n">
        <v>148.33</v>
      </c>
      <c r="K21" t="n">
        <v>47.83</v>
      </c>
      <c r="L21" t="n">
        <v>5.75</v>
      </c>
      <c r="M21" t="n">
        <v>6</v>
      </c>
      <c r="N21" t="n">
        <v>24.75</v>
      </c>
      <c r="O21" t="n">
        <v>18528.25</v>
      </c>
      <c r="P21" t="n">
        <v>53.58</v>
      </c>
      <c r="Q21" t="n">
        <v>202.81</v>
      </c>
      <c r="R21" t="n">
        <v>22.24</v>
      </c>
      <c r="S21" t="n">
        <v>13.89</v>
      </c>
      <c r="T21" t="n">
        <v>2477.59</v>
      </c>
      <c r="U21" t="n">
        <v>0.62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34.80175815507963</v>
      </c>
      <c r="AB21" t="n">
        <v>47.61730085285691</v>
      </c>
      <c r="AC21" t="n">
        <v>43.07277249084638</v>
      </c>
      <c r="AD21" t="n">
        <v>34801.75815507962</v>
      </c>
      <c r="AE21" t="n">
        <v>47617.3008528569</v>
      </c>
      <c r="AF21" t="n">
        <v>3.221342911980232e-06</v>
      </c>
      <c r="AG21" t="n">
        <v>0.1591666666666667</v>
      </c>
      <c r="AH21" t="n">
        <v>43072.77249084639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13.0947</v>
      </c>
      <c r="E22" t="n">
        <v>7.64</v>
      </c>
      <c r="F22" t="n">
        <v>5.18</v>
      </c>
      <c r="G22" t="n">
        <v>38.83</v>
      </c>
      <c r="H22" t="n">
        <v>0.71</v>
      </c>
      <c r="I22" t="n">
        <v>8</v>
      </c>
      <c r="J22" t="n">
        <v>148.68</v>
      </c>
      <c r="K22" t="n">
        <v>47.83</v>
      </c>
      <c r="L22" t="n">
        <v>6</v>
      </c>
      <c r="M22" t="n">
        <v>6</v>
      </c>
      <c r="N22" t="n">
        <v>24.85</v>
      </c>
      <c r="O22" t="n">
        <v>18570.94</v>
      </c>
      <c r="P22" t="n">
        <v>53.01</v>
      </c>
      <c r="Q22" t="n">
        <v>202.82</v>
      </c>
      <c r="R22" t="n">
        <v>22</v>
      </c>
      <c r="S22" t="n">
        <v>13.89</v>
      </c>
      <c r="T22" t="n">
        <v>2361.15</v>
      </c>
      <c r="U22" t="n">
        <v>0.63</v>
      </c>
      <c r="V22" t="n">
        <v>0.75</v>
      </c>
      <c r="W22" t="n">
        <v>0.65</v>
      </c>
      <c r="X22" t="n">
        <v>0.14</v>
      </c>
      <c r="Y22" t="n">
        <v>1</v>
      </c>
      <c r="Z22" t="n">
        <v>10</v>
      </c>
      <c r="AA22" t="n">
        <v>34.54003345573438</v>
      </c>
      <c r="AB22" t="n">
        <v>47.25919757273567</v>
      </c>
      <c r="AC22" t="n">
        <v>42.74884608517774</v>
      </c>
      <c r="AD22" t="n">
        <v>34540.03345573438</v>
      </c>
      <c r="AE22" t="n">
        <v>47259.19757273566</v>
      </c>
      <c r="AF22" t="n">
        <v>3.223804827738316e-06</v>
      </c>
      <c r="AG22" t="n">
        <v>0.1591666666666667</v>
      </c>
      <c r="AH22" t="n">
        <v>42748.84608517774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13.1883</v>
      </c>
      <c r="E23" t="n">
        <v>7.58</v>
      </c>
      <c r="F23" t="n">
        <v>5.15</v>
      </c>
      <c r="G23" t="n">
        <v>44.16</v>
      </c>
      <c r="H23" t="n">
        <v>0.74</v>
      </c>
      <c r="I23" t="n">
        <v>7</v>
      </c>
      <c r="J23" t="n">
        <v>149.02</v>
      </c>
      <c r="K23" t="n">
        <v>47.83</v>
      </c>
      <c r="L23" t="n">
        <v>6.25</v>
      </c>
      <c r="M23" t="n">
        <v>5</v>
      </c>
      <c r="N23" t="n">
        <v>24.95</v>
      </c>
      <c r="O23" t="n">
        <v>18613.66</v>
      </c>
      <c r="P23" t="n">
        <v>52.34</v>
      </c>
      <c r="Q23" t="n">
        <v>202.81</v>
      </c>
      <c r="R23" t="n">
        <v>21.15</v>
      </c>
      <c r="S23" t="n">
        <v>13.89</v>
      </c>
      <c r="T23" t="n">
        <v>1939.55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33.97066712075024</v>
      </c>
      <c r="AB23" t="n">
        <v>46.48016543454421</v>
      </c>
      <c r="AC23" t="n">
        <v>42.04416368087448</v>
      </c>
      <c r="AD23" t="n">
        <v>33970.66712075024</v>
      </c>
      <c r="AE23" t="n">
        <v>46480.16543454421</v>
      </c>
      <c r="AF23" t="n">
        <v>3.246848359233983e-06</v>
      </c>
      <c r="AG23" t="n">
        <v>0.1579166666666667</v>
      </c>
      <c r="AH23" t="n">
        <v>42044.16368087448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13.1776</v>
      </c>
      <c r="E24" t="n">
        <v>7.59</v>
      </c>
      <c r="F24" t="n">
        <v>5.16</v>
      </c>
      <c r="G24" t="n">
        <v>44.21</v>
      </c>
      <c r="H24" t="n">
        <v>0.77</v>
      </c>
      <c r="I24" t="n">
        <v>7</v>
      </c>
      <c r="J24" t="n">
        <v>149.37</v>
      </c>
      <c r="K24" t="n">
        <v>47.83</v>
      </c>
      <c r="L24" t="n">
        <v>6.5</v>
      </c>
      <c r="M24" t="n">
        <v>5</v>
      </c>
      <c r="N24" t="n">
        <v>25.04</v>
      </c>
      <c r="O24" t="n">
        <v>18656.42</v>
      </c>
      <c r="P24" t="n">
        <v>52.46</v>
      </c>
      <c r="Q24" t="n">
        <v>202.84</v>
      </c>
      <c r="R24" t="n">
        <v>21.32</v>
      </c>
      <c r="S24" t="n">
        <v>13.89</v>
      </c>
      <c r="T24" t="n">
        <v>2024.68</v>
      </c>
      <c r="U24" t="n">
        <v>0.65</v>
      </c>
      <c r="V24" t="n">
        <v>0.75</v>
      </c>
      <c r="W24" t="n">
        <v>0.65</v>
      </c>
      <c r="X24" t="n">
        <v>0.12</v>
      </c>
      <c r="Y24" t="n">
        <v>1</v>
      </c>
      <c r="Z24" t="n">
        <v>10</v>
      </c>
      <c r="AA24" t="n">
        <v>34.0664419345715</v>
      </c>
      <c r="AB24" t="n">
        <v>46.61120876010041</v>
      </c>
      <c r="AC24" t="n">
        <v>42.16270041536044</v>
      </c>
      <c r="AD24" t="n">
        <v>34066.4419345715</v>
      </c>
      <c r="AE24" t="n">
        <v>46611.20876010041</v>
      </c>
      <c r="AF24" t="n">
        <v>3.244214109372833e-06</v>
      </c>
      <c r="AG24" t="n">
        <v>0.158125</v>
      </c>
      <c r="AH24" t="n">
        <v>42162.70041536044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13.1815</v>
      </c>
      <c r="E25" t="n">
        <v>7.59</v>
      </c>
      <c r="F25" t="n">
        <v>5.16</v>
      </c>
      <c r="G25" t="n">
        <v>44.19</v>
      </c>
      <c r="H25" t="n">
        <v>0.8</v>
      </c>
      <c r="I25" t="n">
        <v>7</v>
      </c>
      <c r="J25" t="n">
        <v>149.72</v>
      </c>
      <c r="K25" t="n">
        <v>47.83</v>
      </c>
      <c r="L25" t="n">
        <v>6.75</v>
      </c>
      <c r="M25" t="n">
        <v>5</v>
      </c>
      <c r="N25" t="n">
        <v>25.14</v>
      </c>
      <c r="O25" t="n">
        <v>18699.2</v>
      </c>
      <c r="P25" t="n">
        <v>52.32</v>
      </c>
      <c r="Q25" t="n">
        <v>202.81</v>
      </c>
      <c r="R25" t="n">
        <v>21.33</v>
      </c>
      <c r="S25" t="n">
        <v>13.89</v>
      </c>
      <c r="T25" t="n">
        <v>2031.97</v>
      </c>
      <c r="U25" t="n">
        <v>0.65</v>
      </c>
      <c r="V25" t="n">
        <v>0.75</v>
      </c>
      <c r="W25" t="n">
        <v>0.65</v>
      </c>
      <c r="X25" t="n">
        <v>0.12</v>
      </c>
      <c r="Y25" t="n">
        <v>1</v>
      </c>
      <c r="Z25" t="n">
        <v>10</v>
      </c>
      <c r="AA25" t="n">
        <v>33.99923517401214</v>
      </c>
      <c r="AB25" t="n">
        <v>46.51925350535051</v>
      </c>
      <c r="AC25" t="n">
        <v>42.0795212410636</v>
      </c>
      <c r="AD25" t="n">
        <v>33999.23517401214</v>
      </c>
      <c r="AE25" t="n">
        <v>46519.25350535051</v>
      </c>
      <c r="AF25" t="n">
        <v>3.245174256518485e-06</v>
      </c>
      <c r="AG25" t="n">
        <v>0.158125</v>
      </c>
      <c r="AH25" t="n">
        <v>42079.5212410636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13.1844</v>
      </c>
      <c r="E26" t="n">
        <v>7.58</v>
      </c>
      <c r="F26" t="n">
        <v>5.15</v>
      </c>
      <c r="G26" t="n">
        <v>44.18</v>
      </c>
      <c r="H26" t="n">
        <v>0.83</v>
      </c>
      <c r="I26" t="n">
        <v>7</v>
      </c>
      <c r="J26" t="n">
        <v>150.07</v>
      </c>
      <c r="K26" t="n">
        <v>47.83</v>
      </c>
      <c r="L26" t="n">
        <v>7</v>
      </c>
      <c r="M26" t="n">
        <v>5</v>
      </c>
      <c r="N26" t="n">
        <v>25.24</v>
      </c>
      <c r="O26" t="n">
        <v>18742.03</v>
      </c>
      <c r="P26" t="n">
        <v>51.96</v>
      </c>
      <c r="Q26" t="n">
        <v>202.81</v>
      </c>
      <c r="R26" t="n">
        <v>21.23</v>
      </c>
      <c r="S26" t="n">
        <v>13.89</v>
      </c>
      <c r="T26" t="n">
        <v>1979.71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33.82319717175356</v>
      </c>
      <c r="AB26" t="n">
        <v>46.27839054441293</v>
      </c>
      <c r="AC26" t="n">
        <v>41.8616459030639</v>
      </c>
      <c r="AD26" t="n">
        <v>33823.19717175356</v>
      </c>
      <c r="AE26" t="n">
        <v>46278.39054441293</v>
      </c>
      <c r="AF26" t="n">
        <v>3.24588821208833e-06</v>
      </c>
      <c r="AG26" t="n">
        <v>0.1579166666666667</v>
      </c>
      <c r="AH26" t="n">
        <v>41861.6459030639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13.1627</v>
      </c>
      <c r="E27" t="n">
        <v>7.6</v>
      </c>
      <c r="F27" t="n">
        <v>5.17</v>
      </c>
      <c r="G27" t="n">
        <v>44.29</v>
      </c>
      <c r="H27" t="n">
        <v>0.85</v>
      </c>
      <c r="I27" t="n">
        <v>7</v>
      </c>
      <c r="J27" t="n">
        <v>150.41</v>
      </c>
      <c r="K27" t="n">
        <v>47.83</v>
      </c>
      <c r="L27" t="n">
        <v>7.25</v>
      </c>
      <c r="M27" t="n">
        <v>5</v>
      </c>
      <c r="N27" t="n">
        <v>25.33</v>
      </c>
      <c r="O27" t="n">
        <v>18784.88</v>
      </c>
      <c r="P27" t="n">
        <v>51.49</v>
      </c>
      <c r="Q27" t="n">
        <v>202.81</v>
      </c>
      <c r="R27" t="n">
        <v>21.7</v>
      </c>
      <c r="S27" t="n">
        <v>13.89</v>
      </c>
      <c r="T27" t="n">
        <v>2215.96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33.72190029597411</v>
      </c>
      <c r="AB27" t="n">
        <v>46.1397916900694</v>
      </c>
      <c r="AC27" t="n">
        <v>41.73627472885379</v>
      </c>
      <c r="AD27" t="n">
        <v>33721.90029597411</v>
      </c>
      <c r="AE27" t="n">
        <v>46139.7916900694</v>
      </c>
      <c r="AF27" t="n">
        <v>3.240545854893288e-06</v>
      </c>
      <c r="AG27" t="n">
        <v>0.1583333333333333</v>
      </c>
      <c r="AH27" t="n">
        <v>41736.27472885379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13.2621</v>
      </c>
      <c r="E28" t="n">
        <v>7.54</v>
      </c>
      <c r="F28" t="n">
        <v>5.14</v>
      </c>
      <c r="G28" t="n">
        <v>51.39</v>
      </c>
      <c r="H28" t="n">
        <v>0.88</v>
      </c>
      <c r="I28" t="n">
        <v>6</v>
      </c>
      <c r="J28" t="n">
        <v>150.76</v>
      </c>
      <c r="K28" t="n">
        <v>47.83</v>
      </c>
      <c r="L28" t="n">
        <v>7.5</v>
      </c>
      <c r="M28" t="n">
        <v>4</v>
      </c>
      <c r="N28" t="n">
        <v>25.43</v>
      </c>
      <c r="O28" t="n">
        <v>18827.77</v>
      </c>
      <c r="P28" t="n">
        <v>50.97</v>
      </c>
      <c r="Q28" t="n">
        <v>202.81</v>
      </c>
      <c r="R28" t="n">
        <v>20.73</v>
      </c>
      <c r="S28" t="n">
        <v>13.89</v>
      </c>
      <c r="T28" t="n">
        <v>1736.07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33.20922040586262</v>
      </c>
      <c r="AB28" t="n">
        <v>45.43832044658181</v>
      </c>
      <c r="AC28" t="n">
        <v>41.10175091632148</v>
      </c>
      <c r="AD28" t="n">
        <v>33209.22040586262</v>
      </c>
      <c r="AE28" t="n">
        <v>45438.32044658181</v>
      </c>
      <c r="AF28" t="n">
        <v>3.265017297528643e-06</v>
      </c>
      <c r="AG28" t="n">
        <v>0.1570833333333333</v>
      </c>
      <c r="AH28" t="n">
        <v>41101.75091632148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13.2592</v>
      </c>
      <c r="E29" t="n">
        <v>7.54</v>
      </c>
      <c r="F29" t="n">
        <v>5.14</v>
      </c>
      <c r="G29" t="n">
        <v>51.4</v>
      </c>
      <c r="H29" t="n">
        <v>0.91</v>
      </c>
      <c r="I29" t="n">
        <v>6</v>
      </c>
      <c r="J29" t="n">
        <v>151.11</v>
      </c>
      <c r="K29" t="n">
        <v>47.83</v>
      </c>
      <c r="L29" t="n">
        <v>7.75</v>
      </c>
      <c r="M29" t="n">
        <v>4</v>
      </c>
      <c r="N29" t="n">
        <v>25.53</v>
      </c>
      <c r="O29" t="n">
        <v>18870.7</v>
      </c>
      <c r="P29" t="n">
        <v>50.81</v>
      </c>
      <c r="Q29" t="n">
        <v>202.81</v>
      </c>
      <c r="R29" t="n">
        <v>20.85</v>
      </c>
      <c r="S29" t="n">
        <v>13.89</v>
      </c>
      <c r="T29" t="n">
        <v>1794.96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33.15031991953534</v>
      </c>
      <c r="AB29" t="n">
        <v>45.35773020268315</v>
      </c>
      <c r="AC29" t="n">
        <v>41.02885209219117</v>
      </c>
      <c r="AD29" t="n">
        <v>33150.31991953534</v>
      </c>
      <c r="AE29" t="n">
        <v>45357.73020268315</v>
      </c>
      <c r="AF29" t="n">
        <v>3.264303341958798e-06</v>
      </c>
      <c r="AG29" t="n">
        <v>0.1570833333333333</v>
      </c>
      <c r="AH29" t="n">
        <v>41028.85209219116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13.2616</v>
      </c>
      <c r="E30" t="n">
        <v>7.54</v>
      </c>
      <c r="F30" t="n">
        <v>5.14</v>
      </c>
      <c r="G30" t="n">
        <v>51.39</v>
      </c>
      <c r="H30" t="n">
        <v>0.9399999999999999</v>
      </c>
      <c r="I30" t="n">
        <v>6</v>
      </c>
      <c r="J30" t="n">
        <v>151.46</v>
      </c>
      <c r="K30" t="n">
        <v>47.83</v>
      </c>
      <c r="L30" t="n">
        <v>8</v>
      </c>
      <c r="M30" t="n">
        <v>4</v>
      </c>
      <c r="N30" t="n">
        <v>25.63</v>
      </c>
      <c r="O30" t="n">
        <v>18913.66</v>
      </c>
      <c r="P30" t="n">
        <v>50.52</v>
      </c>
      <c r="Q30" t="n">
        <v>202.82</v>
      </c>
      <c r="R30" t="n">
        <v>20.76</v>
      </c>
      <c r="S30" t="n">
        <v>13.89</v>
      </c>
      <c r="T30" t="n">
        <v>1751.53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33.02572754421492</v>
      </c>
      <c r="AB30" t="n">
        <v>45.18725741814292</v>
      </c>
      <c r="AC30" t="n">
        <v>40.87464899094689</v>
      </c>
      <c r="AD30" t="n">
        <v>33025.72754421493</v>
      </c>
      <c r="AE30" t="n">
        <v>45187.25741814292</v>
      </c>
      <c r="AF30" t="n">
        <v>3.26489420174074e-06</v>
      </c>
      <c r="AG30" t="n">
        <v>0.1570833333333333</v>
      </c>
      <c r="AH30" t="n">
        <v>40874.64899094689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13.2655</v>
      </c>
      <c r="E31" t="n">
        <v>7.54</v>
      </c>
      <c r="F31" t="n">
        <v>5.14</v>
      </c>
      <c r="G31" t="n">
        <v>51.37</v>
      </c>
      <c r="H31" t="n">
        <v>0.96</v>
      </c>
      <c r="I31" t="n">
        <v>6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50.3</v>
      </c>
      <c r="Q31" t="n">
        <v>202.82</v>
      </c>
      <c r="R31" t="n">
        <v>20.72</v>
      </c>
      <c r="S31" t="n">
        <v>13.89</v>
      </c>
      <c r="T31" t="n">
        <v>1730.93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32.92643236897236</v>
      </c>
      <c r="AB31" t="n">
        <v>45.05139737878271</v>
      </c>
      <c r="AC31" t="n">
        <v>40.75175524306205</v>
      </c>
      <c r="AD31" t="n">
        <v>32926.43236897235</v>
      </c>
      <c r="AE31" t="n">
        <v>45051.39737878271</v>
      </c>
      <c r="AF31" t="n">
        <v>3.265854348886392e-06</v>
      </c>
      <c r="AG31" t="n">
        <v>0.1570833333333333</v>
      </c>
      <c r="AH31" t="n">
        <v>40751.75524306205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13.2694</v>
      </c>
      <c r="E32" t="n">
        <v>7.54</v>
      </c>
      <c r="F32" t="n">
        <v>5.13</v>
      </c>
      <c r="G32" t="n">
        <v>51.34</v>
      </c>
      <c r="H32" t="n">
        <v>0.99</v>
      </c>
      <c r="I32" t="n">
        <v>6</v>
      </c>
      <c r="J32" t="n">
        <v>152.15</v>
      </c>
      <c r="K32" t="n">
        <v>47.83</v>
      </c>
      <c r="L32" t="n">
        <v>8.5</v>
      </c>
      <c r="M32" t="n">
        <v>4</v>
      </c>
      <c r="N32" t="n">
        <v>25.83</v>
      </c>
      <c r="O32" t="n">
        <v>18999.67</v>
      </c>
      <c r="P32" t="n">
        <v>49.98</v>
      </c>
      <c r="Q32" t="n">
        <v>202.81</v>
      </c>
      <c r="R32" t="n">
        <v>20.65</v>
      </c>
      <c r="S32" t="n">
        <v>13.89</v>
      </c>
      <c r="T32" t="n">
        <v>1695.81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32.76668161763581</v>
      </c>
      <c r="AB32" t="n">
        <v>44.83281935309936</v>
      </c>
      <c r="AC32" t="n">
        <v>40.55403799737308</v>
      </c>
      <c r="AD32" t="n">
        <v>32766.68161763581</v>
      </c>
      <c r="AE32" t="n">
        <v>44832.81935309936</v>
      </c>
      <c r="AF32" t="n">
        <v>3.266814496032045e-06</v>
      </c>
      <c r="AG32" t="n">
        <v>0.1570833333333333</v>
      </c>
      <c r="AH32" t="n">
        <v>40554.03799737308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13.2523</v>
      </c>
      <c r="E33" t="n">
        <v>7.55</v>
      </c>
      <c r="F33" t="n">
        <v>5.14</v>
      </c>
      <c r="G33" t="n">
        <v>51.44</v>
      </c>
      <c r="H33" t="n">
        <v>1.02</v>
      </c>
      <c r="I33" t="n">
        <v>6</v>
      </c>
      <c r="J33" t="n">
        <v>152.5</v>
      </c>
      <c r="K33" t="n">
        <v>47.83</v>
      </c>
      <c r="L33" t="n">
        <v>8.75</v>
      </c>
      <c r="M33" t="n">
        <v>4</v>
      </c>
      <c r="N33" t="n">
        <v>25.93</v>
      </c>
      <c r="O33" t="n">
        <v>19042.73</v>
      </c>
      <c r="P33" t="n">
        <v>49.67</v>
      </c>
      <c r="Q33" t="n">
        <v>202.81</v>
      </c>
      <c r="R33" t="n">
        <v>20.95</v>
      </c>
      <c r="S33" t="n">
        <v>13.89</v>
      </c>
      <c r="T33" t="n">
        <v>1844.24</v>
      </c>
      <c r="U33" t="n">
        <v>0.66</v>
      </c>
      <c r="V33" t="n">
        <v>0.75</v>
      </c>
      <c r="W33" t="n">
        <v>0.65</v>
      </c>
      <c r="X33" t="n">
        <v>0.11</v>
      </c>
      <c r="Y33" t="n">
        <v>1</v>
      </c>
      <c r="Z33" t="n">
        <v>10</v>
      </c>
      <c r="AA33" t="n">
        <v>32.69910621717165</v>
      </c>
      <c r="AB33" t="n">
        <v>44.74035970896848</v>
      </c>
      <c r="AC33" t="n">
        <v>40.47040257190987</v>
      </c>
      <c r="AD33" t="n">
        <v>32699.10621717165</v>
      </c>
      <c r="AE33" t="n">
        <v>44740.35970896848</v>
      </c>
      <c r="AF33" t="n">
        <v>3.262604620085721e-06</v>
      </c>
      <c r="AG33" t="n">
        <v>0.1572916666666667</v>
      </c>
      <c r="AH33" t="n">
        <v>40470.40257190986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13.3447</v>
      </c>
      <c r="E34" t="n">
        <v>7.49</v>
      </c>
      <c r="F34" t="n">
        <v>5.12</v>
      </c>
      <c r="G34" t="n">
        <v>61.45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3</v>
      </c>
      <c r="N34" t="n">
        <v>26.03</v>
      </c>
      <c r="O34" t="n">
        <v>19085.83</v>
      </c>
      <c r="P34" t="n">
        <v>49.01</v>
      </c>
      <c r="Q34" t="n">
        <v>202.81</v>
      </c>
      <c r="R34" t="n">
        <v>20.3</v>
      </c>
      <c r="S34" t="n">
        <v>13.89</v>
      </c>
      <c r="T34" t="n">
        <v>1523.48</v>
      </c>
      <c r="U34" t="n">
        <v>0.68</v>
      </c>
      <c r="V34" t="n">
        <v>0.76</v>
      </c>
      <c r="W34" t="n">
        <v>0.64</v>
      </c>
      <c r="X34" t="n">
        <v>0.08</v>
      </c>
      <c r="Y34" t="n">
        <v>1</v>
      </c>
      <c r="Z34" t="n">
        <v>10</v>
      </c>
      <c r="AA34" t="n">
        <v>32.17542065192782</v>
      </c>
      <c r="AB34" t="n">
        <v>44.02383001522876</v>
      </c>
      <c r="AC34" t="n">
        <v>39.82225746648278</v>
      </c>
      <c r="AD34" t="n">
        <v>32175.42065192782</v>
      </c>
      <c r="AE34" t="n">
        <v>44023.83001522876</v>
      </c>
      <c r="AF34" t="n">
        <v>3.285352721690418e-06</v>
      </c>
      <c r="AG34" t="n">
        <v>0.1560416666666667</v>
      </c>
      <c r="AH34" t="n">
        <v>39822.25746648278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13.3516</v>
      </c>
      <c r="E35" t="n">
        <v>7.49</v>
      </c>
      <c r="F35" t="n">
        <v>5.12</v>
      </c>
      <c r="G35" t="n">
        <v>61.4</v>
      </c>
      <c r="H35" t="n">
        <v>1.07</v>
      </c>
      <c r="I35" t="n">
        <v>5</v>
      </c>
      <c r="J35" t="n">
        <v>153.2</v>
      </c>
      <c r="K35" t="n">
        <v>47.83</v>
      </c>
      <c r="L35" t="n">
        <v>9.25</v>
      </c>
      <c r="M35" t="n">
        <v>3</v>
      </c>
      <c r="N35" t="n">
        <v>26.12</v>
      </c>
      <c r="O35" t="n">
        <v>19128.96</v>
      </c>
      <c r="P35" t="n">
        <v>48.69</v>
      </c>
      <c r="Q35" t="n">
        <v>202.81</v>
      </c>
      <c r="R35" t="n">
        <v>20.02</v>
      </c>
      <c r="S35" t="n">
        <v>13.89</v>
      </c>
      <c r="T35" t="n">
        <v>1384.16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32.02953238143414</v>
      </c>
      <c r="AB35" t="n">
        <v>43.82421924740402</v>
      </c>
      <c r="AC35" t="n">
        <v>39.64169727018317</v>
      </c>
      <c r="AD35" t="n">
        <v>32029.53238143414</v>
      </c>
      <c r="AE35" t="n">
        <v>43824.21924740402</v>
      </c>
      <c r="AF35" t="n">
        <v>3.287051443563495e-06</v>
      </c>
      <c r="AG35" t="n">
        <v>0.1560416666666667</v>
      </c>
      <c r="AH35" t="n">
        <v>39641.69727018317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13.3432</v>
      </c>
      <c r="E36" t="n">
        <v>7.49</v>
      </c>
      <c r="F36" t="n">
        <v>5.12</v>
      </c>
      <c r="G36" t="n">
        <v>61.46</v>
      </c>
      <c r="H36" t="n">
        <v>1.1</v>
      </c>
      <c r="I36" t="n">
        <v>5</v>
      </c>
      <c r="J36" t="n">
        <v>153.55</v>
      </c>
      <c r="K36" t="n">
        <v>47.83</v>
      </c>
      <c r="L36" t="n">
        <v>9.5</v>
      </c>
      <c r="M36" t="n">
        <v>3</v>
      </c>
      <c r="N36" t="n">
        <v>26.22</v>
      </c>
      <c r="O36" t="n">
        <v>19172.12</v>
      </c>
      <c r="P36" t="n">
        <v>48.94</v>
      </c>
      <c r="Q36" t="n">
        <v>202.81</v>
      </c>
      <c r="R36" t="n">
        <v>20.22</v>
      </c>
      <c r="S36" t="n">
        <v>13.89</v>
      </c>
      <c r="T36" t="n">
        <v>1486.6</v>
      </c>
      <c r="U36" t="n">
        <v>0.6899999999999999</v>
      </c>
      <c r="V36" t="n">
        <v>0.76</v>
      </c>
      <c r="W36" t="n">
        <v>0.65</v>
      </c>
      <c r="X36" t="n">
        <v>0.08</v>
      </c>
      <c r="Y36" t="n">
        <v>1</v>
      </c>
      <c r="Z36" t="n">
        <v>10</v>
      </c>
      <c r="AA36" t="n">
        <v>32.15023447066397</v>
      </c>
      <c r="AB36" t="n">
        <v>43.98936917088784</v>
      </c>
      <c r="AC36" t="n">
        <v>39.79108551675955</v>
      </c>
      <c r="AD36" t="n">
        <v>32150.23447066398</v>
      </c>
      <c r="AE36" t="n">
        <v>43989.36917088784</v>
      </c>
      <c r="AF36" t="n">
        <v>3.284983434326705e-06</v>
      </c>
      <c r="AG36" t="n">
        <v>0.1560416666666667</v>
      </c>
      <c r="AH36" t="n">
        <v>39791.08551675955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13.3447</v>
      </c>
      <c r="E37" t="n">
        <v>7.49</v>
      </c>
      <c r="F37" t="n">
        <v>5.12</v>
      </c>
      <c r="G37" t="n">
        <v>61.45</v>
      </c>
      <c r="H37" t="n">
        <v>1.12</v>
      </c>
      <c r="I37" t="n">
        <v>5</v>
      </c>
      <c r="J37" t="n">
        <v>153.9</v>
      </c>
      <c r="K37" t="n">
        <v>47.83</v>
      </c>
      <c r="L37" t="n">
        <v>9.75</v>
      </c>
      <c r="M37" t="n">
        <v>3</v>
      </c>
      <c r="N37" t="n">
        <v>26.32</v>
      </c>
      <c r="O37" t="n">
        <v>19215.32</v>
      </c>
      <c r="P37" t="n">
        <v>48.39</v>
      </c>
      <c r="Q37" t="n">
        <v>202.85</v>
      </c>
      <c r="R37" t="n">
        <v>20.29</v>
      </c>
      <c r="S37" t="n">
        <v>13.89</v>
      </c>
      <c r="T37" t="n">
        <v>1519.15</v>
      </c>
      <c r="U37" t="n">
        <v>0.68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31.92258512085453</v>
      </c>
      <c r="AB37" t="n">
        <v>43.67788928729957</v>
      </c>
      <c r="AC37" t="n">
        <v>39.50933283609526</v>
      </c>
      <c r="AD37" t="n">
        <v>31922.58512085453</v>
      </c>
      <c r="AE37" t="n">
        <v>43677.88928729957</v>
      </c>
      <c r="AF37" t="n">
        <v>3.285352721690418e-06</v>
      </c>
      <c r="AG37" t="n">
        <v>0.1560416666666667</v>
      </c>
      <c r="AH37" t="n">
        <v>39509.33283609526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13.3452</v>
      </c>
      <c r="E38" t="n">
        <v>7.49</v>
      </c>
      <c r="F38" t="n">
        <v>5.12</v>
      </c>
      <c r="G38" t="n">
        <v>61.45</v>
      </c>
      <c r="H38" t="n">
        <v>1.15</v>
      </c>
      <c r="I38" t="n">
        <v>5</v>
      </c>
      <c r="J38" t="n">
        <v>154.25</v>
      </c>
      <c r="K38" t="n">
        <v>47.83</v>
      </c>
      <c r="L38" t="n">
        <v>10</v>
      </c>
      <c r="M38" t="n">
        <v>3</v>
      </c>
      <c r="N38" t="n">
        <v>26.43</v>
      </c>
      <c r="O38" t="n">
        <v>19258.55</v>
      </c>
      <c r="P38" t="n">
        <v>47.85</v>
      </c>
      <c r="Q38" t="n">
        <v>202.81</v>
      </c>
      <c r="R38" t="n">
        <v>20.23</v>
      </c>
      <c r="S38" t="n">
        <v>13.89</v>
      </c>
      <c r="T38" t="n">
        <v>1488.1</v>
      </c>
      <c r="U38" t="n">
        <v>0.6899999999999999</v>
      </c>
      <c r="V38" t="n">
        <v>0.76</v>
      </c>
      <c r="W38" t="n">
        <v>0.64</v>
      </c>
      <c r="X38" t="n">
        <v>0.08</v>
      </c>
      <c r="Y38" t="n">
        <v>1</v>
      </c>
      <c r="Z38" t="n">
        <v>10</v>
      </c>
      <c r="AA38" t="n">
        <v>31.7012704291546</v>
      </c>
      <c r="AB38" t="n">
        <v>43.37507676240207</v>
      </c>
      <c r="AC38" t="n">
        <v>39.23542031357304</v>
      </c>
      <c r="AD38" t="n">
        <v>31701.2704291546</v>
      </c>
      <c r="AE38" t="n">
        <v>43375.07676240207</v>
      </c>
      <c r="AF38" t="n">
        <v>3.285475817478322e-06</v>
      </c>
      <c r="AG38" t="n">
        <v>0.1560416666666667</v>
      </c>
      <c r="AH38" t="n">
        <v>39235.42031357303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13.365</v>
      </c>
      <c r="E39" t="n">
        <v>7.48</v>
      </c>
      <c r="F39" t="n">
        <v>5.11</v>
      </c>
      <c r="G39" t="n">
        <v>61.31</v>
      </c>
      <c r="H39" t="n">
        <v>1.17</v>
      </c>
      <c r="I39" t="n">
        <v>5</v>
      </c>
      <c r="J39" t="n">
        <v>154.6</v>
      </c>
      <c r="K39" t="n">
        <v>47.83</v>
      </c>
      <c r="L39" t="n">
        <v>10.25</v>
      </c>
      <c r="M39" t="n">
        <v>3</v>
      </c>
      <c r="N39" t="n">
        <v>26.53</v>
      </c>
      <c r="O39" t="n">
        <v>19301.82</v>
      </c>
      <c r="P39" t="n">
        <v>46.91</v>
      </c>
      <c r="Q39" t="n">
        <v>202.82</v>
      </c>
      <c r="R39" t="n">
        <v>19.89</v>
      </c>
      <c r="S39" t="n">
        <v>13.89</v>
      </c>
      <c r="T39" t="n">
        <v>1318.17</v>
      </c>
      <c r="U39" t="n">
        <v>0.7</v>
      </c>
      <c r="V39" t="n">
        <v>0.76</v>
      </c>
      <c r="W39" t="n">
        <v>0.64</v>
      </c>
      <c r="X39" t="n">
        <v>0.07000000000000001</v>
      </c>
      <c r="Y39" t="n">
        <v>1</v>
      </c>
      <c r="Z39" t="n">
        <v>10</v>
      </c>
      <c r="AA39" t="n">
        <v>31.25470423899781</v>
      </c>
      <c r="AB39" t="n">
        <v>42.76406519992264</v>
      </c>
      <c r="AC39" t="n">
        <v>38.6827228370547</v>
      </c>
      <c r="AD39" t="n">
        <v>31254.70423899781</v>
      </c>
      <c r="AE39" t="n">
        <v>42764.06519992264</v>
      </c>
      <c r="AF39" t="n">
        <v>3.290350410679329e-06</v>
      </c>
      <c r="AG39" t="n">
        <v>0.1558333333333334</v>
      </c>
      <c r="AH39" t="n">
        <v>38682.72283705469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13.3541</v>
      </c>
      <c r="E40" t="n">
        <v>7.49</v>
      </c>
      <c r="F40" t="n">
        <v>5.12</v>
      </c>
      <c r="G40" t="n">
        <v>61.39</v>
      </c>
      <c r="H40" t="n">
        <v>1.2</v>
      </c>
      <c r="I40" t="n">
        <v>5</v>
      </c>
      <c r="J40" t="n">
        <v>154.95</v>
      </c>
      <c r="K40" t="n">
        <v>47.83</v>
      </c>
      <c r="L40" t="n">
        <v>10.5</v>
      </c>
      <c r="M40" t="n">
        <v>2</v>
      </c>
      <c r="N40" t="n">
        <v>26.63</v>
      </c>
      <c r="O40" t="n">
        <v>19345.12</v>
      </c>
      <c r="P40" t="n">
        <v>46.42</v>
      </c>
      <c r="Q40" t="n">
        <v>202.82</v>
      </c>
      <c r="R40" t="n">
        <v>20.02</v>
      </c>
      <c r="S40" t="n">
        <v>13.89</v>
      </c>
      <c r="T40" t="n">
        <v>1385.06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31.0989066333321</v>
      </c>
      <c r="AB40" t="n">
        <v>42.55089604254657</v>
      </c>
      <c r="AC40" t="n">
        <v>38.48989824487317</v>
      </c>
      <c r="AD40" t="n">
        <v>31098.9066333321</v>
      </c>
      <c r="AE40" t="n">
        <v>42550.89604254657</v>
      </c>
      <c r="AF40" t="n">
        <v>3.287666922503017e-06</v>
      </c>
      <c r="AG40" t="n">
        <v>0.1560416666666667</v>
      </c>
      <c r="AH40" t="n">
        <v>38489.89824487318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13.3422</v>
      </c>
      <c r="E41" t="n">
        <v>7.5</v>
      </c>
      <c r="F41" t="n">
        <v>5.12</v>
      </c>
      <c r="G41" t="n">
        <v>61.47</v>
      </c>
      <c r="H41" t="n">
        <v>1.23</v>
      </c>
      <c r="I41" t="n">
        <v>5</v>
      </c>
      <c r="J41" t="n">
        <v>155.31</v>
      </c>
      <c r="K41" t="n">
        <v>47.83</v>
      </c>
      <c r="L41" t="n">
        <v>10.75</v>
      </c>
      <c r="M41" t="n">
        <v>2</v>
      </c>
      <c r="N41" t="n">
        <v>26.73</v>
      </c>
      <c r="O41" t="n">
        <v>19388.45</v>
      </c>
      <c r="P41" t="n">
        <v>46.3</v>
      </c>
      <c r="Q41" t="n">
        <v>202.85</v>
      </c>
      <c r="R41" t="n">
        <v>20.24</v>
      </c>
      <c r="S41" t="n">
        <v>13.89</v>
      </c>
      <c r="T41" t="n">
        <v>1495.81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31.07652062665552</v>
      </c>
      <c r="AB41" t="n">
        <v>42.52026652061091</v>
      </c>
      <c r="AC41" t="n">
        <v>38.46219196152216</v>
      </c>
      <c r="AD41" t="n">
        <v>31076.52062665552</v>
      </c>
      <c r="AE41" t="n">
        <v>42520.26652061091</v>
      </c>
      <c r="AF41" t="n">
        <v>3.284737242750897e-06</v>
      </c>
      <c r="AG41" t="n">
        <v>0.15625</v>
      </c>
      <c r="AH41" t="n">
        <v>38462.19196152216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13.3417</v>
      </c>
      <c r="E42" t="n">
        <v>7.5</v>
      </c>
      <c r="F42" t="n">
        <v>5.12</v>
      </c>
      <c r="G42" t="n">
        <v>61.47</v>
      </c>
      <c r="H42" t="n">
        <v>1.25</v>
      </c>
      <c r="I42" t="n">
        <v>5</v>
      </c>
      <c r="J42" t="n">
        <v>155.66</v>
      </c>
      <c r="K42" t="n">
        <v>47.83</v>
      </c>
      <c r="L42" t="n">
        <v>11</v>
      </c>
      <c r="M42" t="n">
        <v>2</v>
      </c>
      <c r="N42" t="n">
        <v>26.83</v>
      </c>
      <c r="O42" t="n">
        <v>19431.82</v>
      </c>
      <c r="P42" t="n">
        <v>46.05</v>
      </c>
      <c r="Q42" t="n">
        <v>202.81</v>
      </c>
      <c r="R42" t="n">
        <v>20.22</v>
      </c>
      <c r="S42" t="n">
        <v>13.89</v>
      </c>
      <c r="T42" t="n">
        <v>1485.08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30.97562779476147</v>
      </c>
      <c r="AB42" t="n">
        <v>42.38222049693654</v>
      </c>
      <c r="AC42" t="n">
        <v>38.33732085659806</v>
      </c>
      <c r="AD42" t="n">
        <v>30975.62779476147</v>
      </c>
      <c r="AE42" t="n">
        <v>42382.22049693654</v>
      </c>
      <c r="AF42" t="n">
        <v>3.284614146962992e-06</v>
      </c>
      <c r="AG42" t="n">
        <v>0.15625</v>
      </c>
      <c r="AH42" t="n">
        <v>38337.32085659806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13.4358</v>
      </c>
      <c r="E43" t="n">
        <v>7.44</v>
      </c>
      <c r="F43" t="n">
        <v>5.1</v>
      </c>
      <c r="G43" t="n">
        <v>76.48</v>
      </c>
      <c r="H43" t="n">
        <v>1.28</v>
      </c>
      <c r="I43" t="n">
        <v>4</v>
      </c>
      <c r="J43" t="n">
        <v>156.01</v>
      </c>
      <c r="K43" t="n">
        <v>47.83</v>
      </c>
      <c r="L43" t="n">
        <v>11.25</v>
      </c>
      <c r="M43" t="n">
        <v>0</v>
      </c>
      <c r="N43" t="n">
        <v>26.93</v>
      </c>
      <c r="O43" t="n">
        <v>19475.23</v>
      </c>
      <c r="P43" t="n">
        <v>45.72</v>
      </c>
      <c r="Q43" t="n">
        <v>202.81</v>
      </c>
      <c r="R43" t="n">
        <v>19.43</v>
      </c>
      <c r="S43" t="n">
        <v>13.89</v>
      </c>
      <c r="T43" t="n">
        <v>1094.64</v>
      </c>
      <c r="U43" t="n">
        <v>0.71</v>
      </c>
      <c r="V43" t="n">
        <v>0.76</v>
      </c>
      <c r="W43" t="n">
        <v>0.65</v>
      </c>
      <c r="X43" t="n">
        <v>0.06</v>
      </c>
      <c r="Y43" t="n">
        <v>1</v>
      </c>
      <c r="Z43" t="n">
        <v>10</v>
      </c>
      <c r="AA43" t="n">
        <v>30.59731085977628</v>
      </c>
      <c r="AB43" t="n">
        <v>41.86459057632705</v>
      </c>
      <c r="AC43" t="n">
        <v>37.86909280911185</v>
      </c>
      <c r="AD43" t="n">
        <v>30597.31085977628</v>
      </c>
      <c r="AE43" t="n">
        <v>41864.59057632706</v>
      </c>
      <c r="AF43" t="n">
        <v>3.307780774246563e-06</v>
      </c>
      <c r="AG43" t="n">
        <v>0.155</v>
      </c>
      <c r="AH43" t="n">
        <v>37869.09280911185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9.2545</v>
      </c>
      <c r="E2" t="n">
        <v>10.81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81.68000000000001</v>
      </c>
      <c r="Q2" t="n">
        <v>202.92</v>
      </c>
      <c r="R2" t="n">
        <v>55.25</v>
      </c>
      <c r="S2" t="n">
        <v>13.89</v>
      </c>
      <c r="T2" t="n">
        <v>18726.7</v>
      </c>
      <c r="U2" t="n">
        <v>0.25</v>
      </c>
      <c r="V2" t="n">
        <v>0.62</v>
      </c>
      <c r="W2" t="n">
        <v>0.74</v>
      </c>
      <c r="X2" t="n">
        <v>1.21</v>
      </c>
      <c r="Y2" t="n">
        <v>1</v>
      </c>
      <c r="Z2" t="n">
        <v>10</v>
      </c>
      <c r="AA2" t="n">
        <v>69.93675587676842</v>
      </c>
      <c r="AB2" t="n">
        <v>95.69055478247101</v>
      </c>
      <c r="AC2" t="n">
        <v>86.55798253659268</v>
      </c>
      <c r="AD2" t="n">
        <v>69936.75587676841</v>
      </c>
      <c r="AE2" t="n">
        <v>95690.55478247101</v>
      </c>
      <c r="AF2" t="n">
        <v>2.195519410442788e-06</v>
      </c>
      <c r="AG2" t="n">
        <v>0.2252083333333333</v>
      </c>
      <c r="AH2" t="n">
        <v>86557.98253659268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9.974</v>
      </c>
      <c r="E3" t="n">
        <v>10.03</v>
      </c>
      <c r="F3" t="n">
        <v>5.97</v>
      </c>
      <c r="G3" t="n">
        <v>7.79</v>
      </c>
      <c r="H3" t="n">
        <v>0.13</v>
      </c>
      <c r="I3" t="n">
        <v>46</v>
      </c>
      <c r="J3" t="n">
        <v>177.1</v>
      </c>
      <c r="K3" t="n">
        <v>52.44</v>
      </c>
      <c r="L3" t="n">
        <v>1.25</v>
      </c>
      <c r="M3" t="n">
        <v>44</v>
      </c>
      <c r="N3" t="n">
        <v>33.41</v>
      </c>
      <c r="O3" t="n">
        <v>22076.81</v>
      </c>
      <c r="P3" t="n">
        <v>77.76000000000001</v>
      </c>
      <c r="Q3" t="n">
        <v>202.86</v>
      </c>
      <c r="R3" t="n">
        <v>46.58</v>
      </c>
      <c r="S3" t="n">
        <v>13.89</v>
      </c>
      <c r="T3" t="n">
        <v>14459.26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62.06664727739796</v>
      </c>
      <c r="AB3" t="n">
        <v>84.92232499213084</v>
      </c>
      <c r="AC3" t="n">
        <v>76.81745748413374</v>
      </c>
      <c r="AD3" t="n">
        <v>62066.64727739796</v>
      </c>
      <c r="AE3" t="n">
        <v>84922.32499213085</v>
      </c>
      <c r="AF3" t="n">
        <v>2.366212177833094e-06</v>
      </c>
      <c r="AG3" t="n">
        <v>0.2089583333333333</v>
      </c>
      <c r="AH3" t="n">
        <v>76817.45748413375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10.5374</v>
      </c>
      <c r="E4" t="n">
        <v>9.49</v>
      </c>
      <c r="F4" t="n">
        <v>5.75</v>
      </c>
      <c r="G4" t="n">
        <v>9.33</v>
      </c>
      <c r="H4" t="n">
        <v>0.15</v>
      </c>
      <c r="I4" t="n">
        <v>37</v>
      </c>
      <c r="J4" t="n">
        <v>177.47</v>
      </c>
      <c r="K4" t="n">
        <v>52.44</v>
      </c>
      <c r="L4" t="n">
        <v>1.5</v>
      </c>
      <c r="M4" t="n">
        <v>35</v>
      </c>
      <c r="N4" t="n">
        <v>33.53</v>
      </c>
      <c r="O4" t="n">
        <v>22122.46</v>
      </c>
      <c r="P4" t="n">
        <v>74.78</v>
      </c>
      <c r="Q4" t="n">
        <v>202.86</v>
      </c>
      <c r="R4" t="n">
        <v>39.82</v>
      </c>
      <c r="S4" t="n">
        <v>13.89</v>
      </c>
      <c r="T4" t="n">
        <v>11126.32</v>
      </c>
      <c r="U4" t="n">
        <v>0.35</v>
      </c>
      <c r="V4" t="n">
        <v>0.67</v>
      </c>
      <c r="W4" t="n">
        <v>0.7</v>
      </c>
      <c r="X4" t="n">
        <v>0.71</v>
      </c>
      <c r="Y4" t="n">
        <v>1</v>
      </c>
      <c r="Z4" t="n">
        <v>10</v>
      </c>
      <c r="AA4" t="n">
        <v>56.69818900667069</v>
      </c>
      <c r="AB4" t="n">
        <v>77.57696354646187</v>
      </c>
      <c r="AC4" t="n">
        <v>70.17312702555752</v>
      </c>
      <c r="AD4" t="n">
        <v>56698.18900667069</v>
      </c>
      <c r="AE4" t="n">
        <v>77576.96354646186</v>
      </c>
      <c r="AF4" t="n">
        <v>2.499872087697859e-06</v>
      </c>
      <c r="AG4" t="n">
        <v>0.1977083333333333</v>
      </c>
      <c r="AH4" t="n">
        <v>70173.12702555752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10.8972</v>
      </c>
      <c r="E5" t="n">
        <v>9.18</v>
      </c>
      <c r="F5" t="n">
        <v>5.65</v>
      </c>
      <c r="G5" t="n">
        <v>10.94</v>
      </c>
      <c r="H5" t="n">
        <v>0.17</v>
      </c>
      <c r="I5" t="n">
        <v>31</v>
      </c>
      <c r="J5" t="n">
        <v>177.84</v>
      </c>
      <c r="K5" t="n">
        <v>52.44</v>
      </c>
      <c r="L5" t="n">
        <v>1.75</v>
      </c>
      <c r="M5" t="n">
        <v>29</v>
      </c>
      <c r="N5" t="n">
        <v>33.65</v>
      </c>
      <c r="O5" t="n">
        <v>22168.15</v>
      </c>
      <c r="P5" t="n">
        <v>73.16</v>
      </c>
      <c r="Q5" t="n">
        <v>202.85</v>
      </c>
      <c r="R5" t="n">
        <v>36.66</v>
      </c>
      <c r="S5" t="n">
        <v>13.89</v>
      </c>
      <c r="T5" t="n">
        <v>9575.41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53.80851669464568</v>
      </c>
      <c r="AB5" t="n">
        <v>73.62318640580614</v>
      </c>
      <c r="AC5" t="n">
        <v>66.59669282604365</v>
      </c>
      <c r="AD5" t="n">
        <v>53808.51669464567</v>
      </c>
      <c r="AE5" t="n">
        <v>73623.18640580613</v>
      </c>
      <c r="AF5" t="n">
        <v>2.585230333294846e-06</v>
      </c>
      <c r="AG5" t="n">
        <v>0.19125</v>
      </c>
      <c r="AH5" t="n">
        <v>66596.69282604365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11.186</v>
      </c>
      <c r="E6" t="n">
        <v>8.94</v>
      </c>
      <c r="F6" t="n">
        <v>5.56</v>
      </c>
      <c r="G6" t="n">
        <v>12.35</v>
      </c>
      <c r="H6" t="n">
        <v>0.2</v>
      </c>
      <c r="I6" t="n">
        <v>27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71.76000000000001</v>
      </c>
      <c r="Q6" t="n">
        <v>202.82</v>
      </c>
      <c r="R6" t="n">
        <v>34.02</v>
      </c>
      <c r="S6" t="n">
        <v>13.89</v>
      </c>
      <c r="T6" t="n">
        <v>8274.83</v>
      </c>
      <c r="U6" t="n">
        <v>0.41</v>
      </c>
      <c r="V6" t="n">
        <v>0.7</v>
      </c>
      <c r="W6" t="n">
        <v>0.68</v>
      </c>
      <c r="X6" t="n">
        <v>0.52</v>
      </c>
      <c r="Y6" t="n">
        <v>1</v>
      </c>
      <c r="Z6" t="n">
        <v>10</v>
      </c>
      <c r="AA6" t="n">
        <v>51.54966215699775</v>
      </c>
      <c r="AB6" t="n">
        <v>70.53252197376879</v>
      </c>
      <c r="AC6" t="n">
        <v>63.8009970696242</v>
      </c>
      <c r="AD6" t="n">
        <v>51549.66215699775</v>
      </c>
      <c r="AE6" t="n">
        <v>70532.52197376879</v>
      </c>
      <c r="AF6" t="n">
        <v>2.653744678287647e-06</v>
      </c>
      <c r="AG6" t="n">
        <v>0.18625</v>
      </c>
      <c r="AH6" t="n">
        <v>63800.9970696242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11.3957</v>
      </c>
      <c r="E7" t="n">
        <v>8.779999999999999</v>
      </c>
      <c r="F7" t="n">
        <v>5.5</v>
      </c>
      <c r="G7" t="n">
        <v>13.75</v>
      </c>
      <c r="H7" t="n">
        <v>0.22</v>
      </c>
      <c r="I7" t="n">
        <v>24</v>
      </c>
      <c r="J7" t="n">
        <v>178.59</v>
      </c>
      <c r="K7" t="n">
        <v>52.44</v>
      </c>
      <c r="L7" t="n">
        <v>2.25</v>
      </c>
      <c r="M7" t="n">
        <v>22</v>
      </c>
      <c r="N7" t="n">
        <v>33.89</v>
      </c>
      <c r="O7" t="n">
        <v>22259.66</v>
      </c>
      <c r="P7" t="n">
        <v>70.79000000000001</v>
      </c>
      <c r="Q7" t="n">
        <v>202.83</v>
      </c>
      <c r="R7" t="n">
        <v>32.04</v>
      </c>
      <c r="S7" t="n">
        <v>13.89</v>
      </c>
      <c r="T7" t="n">
        <v>7300.9</v>
      </c>
      <c r="U7" t="n">
        <v>0.43</v>
      </c>
      <c r="V7" t="n">
        <v>0.7</v>
      </c>
      <c r="W7" t="n">
        <v>0.68</v>
      </c>
      <c r="X7" t="n">
        <v>0.46</v>
      </c>
      <c r="Y7" t="n">
        <v>1</v>
      </c>
      <c r="Z7" t="n">
        <v>10</v>
      </c>
      <c r="AA7" t="n">
        <v>50.01748609169557</v>
      </c>
      <c r="AB7" t="n">
        <v>68.43613108638601</v>
      </c>
      <c r="AC7" t="n">
        <v>61.90468278622947</v>
      </c>
      <c r="AD7" t="n">
        <v>50017.48609169557</v>
      </c>
      <c r="AE7" t="n">
        <v>68436.13108638601</v>
      </c>
      <c r="AF7" t="n">
        <v>2.703493494579165e-06</v>
      </c>
      <c r="AG7" t="n">
        <v>0.1829166666666666</v>
      </c>
      <c r="AH7" t="n">
        <v>61904.68278622947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11.5123</v>
      </c>
      <c r="E8" t="n">
        <v>8.69</v>
      </c>
      <c r="F8" t="n">
        <v>5.48</v>
      </c>
      <c r="G8" t="n">
        <v>14.96</v>
      </c>
      <c r="H8" t="n">
        <v>0.25</v>
      </c>
      <c r="I8" t="n">
        <v>22</v>
      </c>
      <c r="J8" t="n">
        <v>178.96</v>
      </c>
      <c r="K8" t="n">
        <v>52.44</v>
      </c>
      <c r="L8" t="n">
        <v>2.5</v>
      </c>
      <c r="M8" t="n">
        <v>20</v>
      </c>
      <c r="N8" t="n">
        <v>34.02</v>
      </c>
      <c r="O8" t="n">
        <v>22305.48</v>
      </c>
      <c r="P8" t="n">
        <v>70.54000000000001</v>
      </c>
      <c r="Q8" t="n">
        <v>202.84</v>
      </c>
      <c r="R8" t="n">
        <v>31.46</v>
      </c>
      <c r="S8" t="n">
        <v>13.89</v>
      </c>
      <c r="T8" t="n">
        <v>7021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49.35940708855581</v>
      </c>
      <c r="AB8" t="n">
        <v>67.53571836189401</v>
      </c>
      <c r="AC8" t="n">
        <v>61.09020418842552</v>
      </c>
      <c r="AD8" t="n">
        <v>49359.4070885558</v>
      </c>
      <c r="AE8" t="n">
        <v>67535.71836189402</v>
      </c>
      <c r="AF8" t="n">
        <v>2.731155449655898e-06</v>
      </c>
      <c r="AG8" t="n">
        <v>0.1810416666666667</v>
      </c>
      <c r="AH8" t="n">
        <v>61090.20418842552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11.7712</v>
      </c>
      <c r="E9" t="n">
        <v>8.5</v>
      </c>
      <c r="F9" t="n">
        <v>5.4</v>
      </c>
      <c r="G9" t="n">
        <v>17.05</v>
      </c>
      <c r="H9" t="n">
        <v>0.27</v>
      </c>
      <c r="I9" t="n">
        <v>19</v>
      </c>
      <c r="J9" t="n">
        <v>179.33</v>
      </c>
      <c r="K9" t="n">
        <v>52.44</v>
      </c>
      <c r="L9" t="n">
        <v>2.75</v>
      </c>
      <c r="M9" t="n">
        <v>17</v>
      </c>
      <c r="N9" t="n">
        <v>34.14</v>
      </c>
      <c r="O9" t="n">
        <v>22351.34</v>
      </c>
      <c r="P9" t="n">
        <v>69.15000000000001</v>
      </c>
      <c r="Q9" t="n">
        <v>202.82</v>
      </c>
      <c r="R9" t="n">
        <v>28.81</v>
      </c>
      <c r="S9" t="n">
        <v>13.89</v>
      </c>
      <c r="T9" t="n">
        <v>5709.3</v>
      </c>
      <c r="U9" t="n">
        <v>0.48</v>
      </c>
      <c r="V9" t="n">
        <v>0.72</v>
      </c>
      <c r="W9" t="n">
        <v>0.67</v>
      </c>
      <c r="X9" t="n">
        <v>0.36</v>
      </c>
      <c r="Y9" t="n">
        <v>1</v>
      </c>
      <c r="Z9" t="n">
        <v>10</v>
      </c>
      <c r="AA9" t="n">
        <v>47.47253308673326</v>
      </c>
      <c r="AB9" t="n">
        <v>64.95401410959575</v>
      </c>
      <c r="AC9" t="n">
        <v>58.75489416652109</v>
      </c>
      <c r="AD9" t="n">
        <v>47472.53308673326</v>
      </c>
      <c r="AE9" t="n">
        <v>64954.01410959574</v>
      </c>
      <c r="AF9" t="n">
        <v>2.792576377352007e-06</v>
      </c>
      <c r="AG9" t="n">
        <v>0.1770833333333333</v>
      </c>
      <c r="AH9" t="n">
        <v>58754.89416652109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11.8526</v>
      </c>
      <c r="E10" t="n">
        <v>8.44</v>
      </c>
      <c r="F10" t="n">
        <v>5.38</v>
      </c>
      <c r="G10" t="n">
        <v>17.92</v>
      </c>
      <c r="H10" t="n">
        <v>0.3</v>
      </c>
      <c r="I10" t="n">
        <v>18</v>
      </c>
      <c r="J10" t="n">
        <v>179.7</v>
      </c>
      <c r="K10" t="n">
        <v>52.44</v>
      </c>
      <c r="L10" t="n">
        <v>3</v>
      </c>
      <c r="M10" t="n">
        <v>16</v>
      </c>
      <c r="N10" t="n">
        <v>34.26</v>
      </c>
      <c r="O10" t="n">
        <v>22397.24</v>
      </c>
      <c r="P10" t="n">
        <v>68.7</v>
      </c>
      <c r="Q10" t="n">
        <v>202.81</v>
      </c>
      <c r="R10" t="n">
        <v>28.23</v>
      </c>
      <c r="S10" t="n">
        <v>13.89</v>
      </c>
      <c r="T10" t="n">
        <v>5427.04</v>
      </c>
      <c r="U10" t="n">
        <v>0.49</v>
      </c>
      <c r="V10" t="n">
        <v>0.72</v>
      </c>
      <c r="W10" t="n">
        <v>0.66</v>
      </c>
      <c r="X10" t="n">
        <v>0.34</v>
      </c>
      <c r="Y10" t="n">
        <v>1</v>
      </c>
      <c r="Z10" t="n">
        <v>10</v>
      </c>
      <c r="AA10" t="n">
        <v>46.90264215595799</v>
      </c>
      <c r="AB10" t="n">
        <v>64.17426419629598</v>
      </c>
      <c r="AC10" t="n">
        <v>58.04956249056052</v>
      </c>
      <c r="AD10" t="n">
        <v>46902.64215595799</v>
      </c>
      <c r="AE10" t="n">
        <v>64174.26419629598</v>
      </c>
      <c r="AF10" t="n">
        <v>2.811887553537651e-06</v>
      </c>
      <c r="AG10" t="n">
        <v>0.1758333333333333</v>
      </c>
      <c r="AH10" t="n">
        <v>58049.56249056052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12.0068</v>
      </c>
      <c r="E11" t="n">
        <v>8.33</v>
      </c>
      <c r="F11" t="n">
        <v>5.34</v>
      </c>
      <c r="G11" t="n">
        <v>20.02</v>
      </c>
      <c r="H11" t="n">
        <v>0.32</v>
      </c>
      <c r="I11" t="n">
        <v>16</v>
      </c>
      <c r="J11" t="n">
        <v>180.07</v>
      </c>
      <c r="K11" t="n">
        <v>52.44</v>
      </c>
      <c r="L11" t="n">
        <v>3.25</v>
      </c>
      <c r="M11" t="n">
        <v>14</v>
      </c>
      <c r="N11" t="n">
        <v>34.38</v>
      </c>
      <c r="O11" t="n">
        <v>22443.18</v>
      </c>
      <c r="P11" t="n">
        <v>67.89</v>
      </c>
      <c r="Q11" t="n">
        <v>202.82</v>
      </c>
      <c r="R11" t="n">
        <v>27.05</v>
      </c>
      <c r="S11" t="n">
        <v>13.89</v>
      </c>
      <c r="T11" t="n">
        <v>4844.26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45.85857980761531</v>
      </c>
      <c r="AB11" t="n">
        <v>62.74573203051423</v>
      </c>
      <c r="AC11" t="n">
        <v>56.75736742972304</v>
      </c>
      <c r="AD11" t="n">
        <v>45858.57980761532</v>
      </c>
      <c r="AE11" t="n">
        <v>62745.73203051423</v>
      </c>
      <c r="AF11" t="n">
        <v>2.848469658793502e-06</v>
      </c>
      <c r="AG11" t="n">
        <v>0.1735416666666667</v>
      </c>
      <c r="AH11" t="n">
        <v>56757.36742972304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12.0567</v>
      </c>
      <c r="E12" t="n">
        <v>8.289999999999999</v>
      </c>
      <c r="F12" t="n">
        <v>5.34</v>
      </c>
      <c r="G12" t="n">
        <v>21.36</v>
      </c>
      <c r="H12" t="n">
        <v>0.34</v>
      </c>
      <c r="I12" t="n">
        <v>15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67.78</v>
      </c>
      <c r="Q12" t="n">
        <v>202.81</v>
      </c>
      <c r="R12" t="n">
        <v>27.14</v>
      </c>
      <c r="S12" t="n">
        <v>13.89</v>
      </c>
      <c r="T12" t="n">
        <v>4895.81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45.62541312393737</v>
      </c>
      <c r="AB12" t="n">
        <v>62.42670308731813</v>
      </c>
      <c r="AC12" t="n">
        <v>56.46878616110553</v>
      </c>
      <c r="AD12" t="n">
        <v>45625.41312393737</v>
      </c>
      <c r="AE12" t="n">
        <v>62426.70308731813</v>
      </c>
      <c r="AF12" t="n">
        <v>2.860307836823768e-06</v>
      </c>
      <c r="AG12" t="n">
        <v>0.1727083333333333</v>
      </c>
      <c r="AH12" t="n">
        <v>56468.78616110553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12.1696</v>
      </c>
      <c r="E13" t="n">
        <v>8.220000000000001</v>
      </c>
      <c r="F13" t="n">
        <v>5.3</v>
      </c>
      <c r="G13" t="n">
        <v>22.71</v>
      </c>
      <c r="H13" t="n">
        <v>0.37</v>
      </c>
      <c r="I13" t="n">
        <v>14</v>
      </c>
      <c r="J13" t="n">
        <v>180.82</v>
      </c>
      <c r="K13" t="n">
        <v>52.44</v>
      </c>
      <c r="L13" t="n">
        <v>3.75</v>
      </c>
      <c r="M13" t="n">
        <v>12</v>
      </c>
      <c r="N13" t="n">
        <v>34.63</v>
      </c>
      <c r="O13" t="n">
        <v>22535.19</v>
      </c>
      <c r="P13" t="n">
        <v>67.06</v>
      </c>
      <c r="Q13" t="n">
        <v>202.81</v>
      </c>
      <c r="R13" t="n">
        <v>25.85</v>
      </c>
      <c r="S13" t="n">
        <v>13.89</v>
      </c>
      <c r="T13" t="n">
        <v>4255.2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44.80177714945689</v>
      </c>
      <c r="AB13" t="n">
        <v>61.29976801077979</v>
      </c>
      <c r="AC13" t="n">
        <v>55.44940418660835</v>
      </c>
      <c r="AD13" t="n">
        <v>44801.77714945689</v>
      </c>
      <c r="AE13" t="n">
        <v>61299.76801077979</v>
      </c>
      <c r="AF13" t="n">
        <v>2.887092011164791e-06</v>
      </c>
      <c r="AG13" t="n">
        <v>0.17125</v>
      </c>
      <c r="AH13" t="n">
        <v>55449.40418660835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12.2466</v>
      </c>
      <c r="E14" t="n">
        <v>8.17</v>
      </c>
      <c r="F14" t="n">
        <v>5.28</v>
      </c>
      <c r="G14" t="n">
        <v>24.38</v>
      </c>
      <c r="H14" t="n">
        <v>0.39</v>
      </c>
      <c r="I14" t="n">
        <v>13</v>
      </c>
      <c r="J14" t="n">
        <v>181.19</v>
      </c>
      <c r="K14" t="n">
        <v>52.44</v>
      </c>
      <c r="L14" t="n">
        <v>4</v>
      </c>
      <c r="M14" t="n">
        <v>11</v>
      </c>
      <c r="N14" t="n">
        <v>34.75</v>
      </c>
      <c r="O14" t="n">
        <v>22581.25</v>
      </c>
      <c r="P14" t="n">
        <v>66.7</v>
      </c>
      <c r="Q14" t="n">
        <v>202.82</v>
      </c>
      <c r="R14" t="n">
        <v>25.25</v>
      </c>
      <c r="S14" t="n">
        <v>13.89</v>
      </c>
      <c r="T14" t="n">
        <v>3960.32</v>
      </c>
      <c r="U14" t="n">
        <v>0.55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44.32375594586595</v>
      </c>
      <c r="AB14" t="n">
        <v>60.64571831121986</v>
      </c>
      <c r="AC14" t="n">
        <v>54.8577760724097</v>
      </c>
      <c r="AD14" t="n">
        <v>44323.75594586595</v>
      </c>
      <c r="AE14" t="n">
        <v>60645.71831121986</v>
      </c>
      <c r="AF14" t="n">
        <v>2.905359339989048e-06</v>
      </c>
      <c r="AG14" t="n">
        <v>0.1702083333333333</v>
      </c>
      <c r="AH14" t="n">
        <v>54857.7760724097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12.252</v>
      </c>
      <c r="E15" t="n">
        <v>8.16</v>
      </c>
      <c r="F15" t="n">
        <v>5.28</v>
      </c>
      <c r="G15" t="n">
        <v>24.37</v>
      </c>
      <c r="H15" t="n">
        <v>0.42</v>
      </c>
      <c r="I15" t="n">
        <v>13</v>
      </c>
      <c r="J15" t="n">
        <v>181.57</v>
      </c>
      <c r="K15" t="n">
        <v>52.44</v>
      </c>
      <c r="L15" t="n">
        <v>4.25</v>
      </c>
      <c r="M15" t="n">
        <v>11</v>
      </c>
      <c r="N15" t="n">
        <v>34.88</v>
      </c>
      <c r="O15" t="n">
        <v>22627.36</v>
      </c>
      <c r="P15" t="n">
        <v>66.43000000000001</v>
      </c>
      <c r="Q15" t="n">
        <v>202.84</v>
      </c>
      <c r="R15" t="n">
        <v>25.12</v>
      </c>
      <c r="S15" t="n">
        <v>13.89</v>
      </c>
      <c r="T15" t="n">
        <v>3893.73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44.1844630680751</v>
      </c>
      <c r="AB15" t="n">
        <v>60.45513165065847</v>
      </c>
      <c r="AC15" t="n">
        <v>54.68537873524217</v>
      </c>
      <c r="AD15" t="n">
        <v>44184.46306807511</v>
      </c>
      <c r="AE15" t="n">
        <v>60455.13165065846</v>
      </c>
      <c r="AF15" t="n">
        <v>2.906640425387113e-06</v>
      </c>
      <c r="AG15" t="n">
        <v>0.17</v>
      </c>
      <c r="AH15" t="n">
        <v>54685.37873524216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12.3427</v>
      </c>
      <c r="E16" t="n">
        <v>8.1</v>
      </c>
      <c r="F16" t="n">
        <v>5.25</v>
      </c>
      <c r="G16" t="n">
        <v>26.27</v>
      </c>
      <c r="H16" t="n">
        <v>0.44</v>
      </c>
      <c r="I16" t="n">
        <v>12</v>
      </c>
      <c r="J16" t="n">
        <v>181.94</v>
      </c>
      <c r="K16" t="n">
        <v>52.44</v>
      </c>
      <c r="L16" t="n">
        <v>4.5</v>
      </c>
      <c r="M16" t="n">
        <v>10</v>
      </c>
      <c r="N16" t="n">
        <v>35</v>
      </c>
      <c r="O16" t="n">
        <v>22673.63</v>
      </c>
      <c r="P16" t="n">
        <v>66.06</v>
      </c>
      <c r="Q16" t="n">
        <v>202.83</v>
      </c>
      <c r="R16" t="n">
        <v>24.42</v>
      </c>
      <c r="S16" t="n">
        <v>13.89</v>
      </c>
      <c r="T16" t="n">
        <v>3550.68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43.63902398776263</v>
      </c>
      <c r="AB16" t="n">
        <v>59.7088378379014</v>
      </c>
      <c r="AC16" t="n">
        <v>54.01031015654445</v>
      </c>
      <c r="AD16" t="n">
        <v>43639.02398776264</v>
      </c>
      <c r="AE16" t="n">
        <v>59708.8378379014</v>
      </c>
      <c r="AF16" t="n">
        <v>2.928157915313869e-06</v>
      </c>
      <c r="AG16" t="n">
        <v>0.16875</v>
      </c>
      <c r="AH16" t="n">
        <v>54010.31015654445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12.4074</v>
      </c>
      <c r="E17" t="n">
        <v>8.06</v>
      </c>
      <c r="F17" t="n">
        <v>5.25</v>
      </c>
      <c r="G17" t="n">
        <v>28.63</v>
      </c>
      <c r="H17" t="n">
        <v>0.46</v>
      </c>
      <c r="I17" t="n">
        <v>11</v>
      </c>
      <c r="J17" t="n">
        <v>182.32</v>
      </c>
      <c r="K17" t="n">
        <v>52.44</v>
      </c>
      <c r="L17" t="n">
        <v>4.75</v>
      </c>
      <c r="M17" t="n">
        <v>9</v>
      </c>
      <c r="N17" t="n">
        <v>35.12</v>
      </c>
      <c r="O17" t="n">
        <v>22719.83</v>
      </c>
      <c r="P17" t="n">
        <v>65.63</v>
      </c>
      <c r="Q17" t="n">
        <v>202.82</v>
      </c>
      <c r="R17" t="n">
        <v>23.99</v>
      </c>
      <c r="S17" t="n">
        <v>13.89</v>
      </c>
      <c r="T17" t="n">
        <v>3342.14</v>
      </c>
      <c r="U17" t="n">
        <v>0.58</v>
      </c>
      <c r="V17" t="n">
        <v>0.74</v>
      </c>
      <c r="W17" t="n">
        <v>0.66</v>
      </c>
      <c r="X17" t="n">
        <v>0.21</v>
      </c>
      <c r="Y17" t="n">
        <v>1</v>
      </c>
      <c r="Z17" t="n">
        <v>10</v>
      </c>
      <c r="AA17" t="n">
        <v>43.23156950985297</v>
      </c>
      <c r="AB17" t="n">
        <v>59.15134064560276</v>
      </c>
      <c r="AC17" t="n">
        <v>53.50601971382639</v>
      </c>
      <c r="AD17" t="n">
        <v>43231.56950985297</v>
      </c>
      <c r="AE17" t="n">
        <v>59151.34064560276</v>
      </c>
      <c r="AF17" t="n">
        <v>2.94350721628698e-06</v>
      </c>
      <c r="AG17" t="n">
        <v>0.1679166666666667</v>
      </c>
      <c r="AH17" t="n">
        <v>53506.01971382639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12.4112</v>
      </c>
      <c r="E18" t="n">
        <v>8.06</v>
      </c>
      <c r="F18" t="n">
        <v>5.25</v>
      </c>
      <c r="G18" t="n">
        <v>28.61</v>
      </c>
      <c r="H18" t="n">
        <v>0.49</v>
      </c>
      <c r="I18" t="n">
        <v>11</v>
      </c>
      <c r="J18" t="n">
        <v>182.69</v>
      </c>
      <c r="K18" t="n">
        <v>52.44</v>
      </c>
      <c r="L18" t="n">
        <v>5</v>
      </c>
      <c r="M18" t="n">
        <v>9</v>
      </c>
      <c r="N18" t="n">
        <v>35.25</v>
      </c>
      <c r="O18" t="n">
        <v>22766.06</v>
      </c>
      <c r="P18" t="n">
        <v>65.48</v>
      </c>
      <c r="Q18" t="n">
        <v>202.81</v>
      </c>
      <c r="R18" t="n">
        <v>24.1</v>
      </c>
      <c r="S18" t="n">
        <v>13.89</v>
      </c>
      <c r="T18" t="n">
        <v>3396.7</v>
      </c>
      <c r="U18" t="n">
        <v>0.58</v>
      </c>
      <c r="V18" t="n">
        <v>0.74</v>
      </c>
      <c r="W18" t="n">
        <v>0.66</v>
      </c>
      <c r="X18" t="n">
        <v>0.21</v>
      </c>
      <c r="Y18" t="n">
        <v>1</v>
      </c>
      <c r="Z18" t="n">
        <v>10</v>
      </c>
      <c r="AA18" t="n">
        <v>43.15327493333278</v>
      </c>
      <c r="AB18" t="n">
        <v>59.04421455189494</v>
      </c>
      <c r="AC18" t="n">
        <v>53.40911758414959</v>
      </c>
      <c r="AD18" t="n">
        <v>43153.27493333278</v>
      </c>
      <c r="AE18" t="n">
        <v>59044.21455189494</v>
      </c>
      <c r="AF18" t="n">
        <v>2.944408720826358e-06</v>
      </c>
      <c r="AG18" t="n">
        <v>0.1679166666666667</v>
      </c>
      <c r="AH18" t="n">
        <v>53409.11758414959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12.5078</v>
      </c>
      <c r="E19" t="n">
        <v>8</v>
      </c>
      <c r="F19" t="n">
        <v>5.22</v>
      </c>
      <c r="G19" t="n">
        <v>31.31</v>
      </c>
      <c r="H19" t="n">
        <v>0.51</v>
      </c>
      <c r="I19" t="n">
        <v>10</v>
      </c>
      <c r="J19" t="n">
        <v>183.07</v>
      </c>
      <c r="K19" t="n">
        <v>52.44</v>
      </c>
      <c r="L19" t="n">
        <v>5.25</v>
      </c>
      <c r="M19" t="n">
        <v>8</v>
      </c>
      <c r="N19" t="n">
        <v>35.37</v>
      </c>
      <c r="O19" t="n">
        <v>22812.34</v>
      </c>
      <c r="P19" t="n">
        <v>64.76000000000001</v>
      </c>
      <c r="Q19" t="n">
        <v>202.82</v>
      </c>
      <c r="R19" t="n">
        <v>23.22</v>
      </c>
      <c r="S19" t="n">
        <v>13.89</v>
      </c>
      <c r="T19" t="n">
        <v>2957.95</v>
      </c>
      <c r="U19" t="n">
        <v>0.6</v>
      </c>
      <c r="V19" t="n">
        <v>0.74</v>
      </c>
      <c r="W19" t="n">
        <v>0.65</v>
      </c>
      <c r="X19" t="n">
        <v>0.18</v>
      </c>
      <c r="Y19" t="n">
        <v>1</v>
      </c>
      <c r="Z19" t="n">
        <v>10</v>
      </c>
      <c r="AA19" t="n">
        <v>42.45084479764462</v>
      </c>
      <c r="AB19" t="n">
        <v>58.0831186512164</v>
      </c>
      <c r="AC19" t="n">
        <v>52.53974732732493</v>
      </c>
      <c r="AD19" t="n">
        <v>42450.84479764462</v>
      </c>
      <c r="AE19" t="n">
        <v>58083.1186512164</v>
      </c>
      <c r="AF19" t="n">
        <v>2.967325915169518e-06</v>
      </c>
      <c r="AG19" t="n">
        <v>0.1666666666666667</v>
      </c>
      <c r="AH19" t="n">
        <v>52539.74732732493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12.5196</v>
      </c>
      <c r="E20" t="n">
        <v>7.99</v>
      </c>
      <c r="F20" t="n">
        <v>5.21</v>
      </c>
      <c r="G20" t="n">
        <v>31.27</v>
      </c>
      <c r="H20" t="n">
        <v>0.53</v>
      </c>
      <c r="I20" t="n">
        <v>10</v>
      </c>
      <c r="J20" t="n">
        <v>183.44</v>
      </c>
      <c r="K20" t="n">
        <v>52.44</v>
      </c>
      <c r="L20" t="n">
        <v>5.5</v>
      </c>
      <c r="M20" t="n">
        <v>8</v>
      </c>
      <c r="N20" t="n">
        <v>35.5</v>
      </c>
      <c r="O20" t="n">
        <v>22858.66</v>
      </c>
      <c r="P20" t="n">
        <v>64.75</v>
      </c>
      <c r="Q20" t="n">
        <v>202.81</v>
      </c>
      <c r="R20" t="n">
        <v>22.86</v>
      </c>
      <c r="S20" t="n">
        <v>13.89</v>
      </c>
      <c r="T20" t="n">
        <v>2778.48</v>
      </c>
      <c r="U20" t="n">
        <v>0.61</v>
      </c>
      <c r="V20" t="n">
        <v>0.74</v>
      </c>
      <c r="W20" t="n">
        <v>0.66</v>
      </c>
      <c r="X20" t="n">
        <v>0.17</v>
      </c>
      <c r="Y20" t="n">
        <v>1</v>
      </c>
      <c r="Z20" t="n">
        <v>10</v>
      </c>
      <c r="AA20" t="n">
        <v>42.38493823269079</v>
      </c>
      <c r="AB20" t="n">
        <v>57.99294238145418</v>
      </c>
      <c r="AC20" t="n">
        <v>52.45817735418559</v>
      </c>
      <c r="AD20" t="n">
        <v>42384.93823269079</v>
      </c>
      <c r="AE20" t="n">
        <v>57992.94238145418</v>
      </c>
      <c r="AF20" t="n">
        <v>2.970125324002326e-06</v>
      </c>
      <c r="AG20" t="n">
        <v>0.1664583333333333</v>
      </c>
      <c r="AH20" t="n">
        <v>52458.17735418559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12.5896</v>
      </c>
      <c r="E21" t="n">
        <v>7.94</v>
      </c>
      <c r="F21" t="n">
        <v>5.2</v>
      </c>
      <c r="G21" t="n">
        <v>34.68</v>
      </c>
      <c r="H21" t="n">
        <v>0.55</v>
      </c>
      <c r="I21" t="n">
        <v>9</v>
      </c>
      <c r="J21" t="n">
        <v>183.82</v>
      </c>
      <c r="K21" t="n">
        <v>52.44</v>
      </c>
      <c r="L21" t="n">
        <v>5.75</v>
      </c>
      <c r="M21" t="n">
        <v>7</v>
      </c>
      <c r="N21" t="n">
        <v>35.63</v>
      </c>
      <c r="O21" t="n">
        <v>22905.03</v>
      </c>
      <c r="P21" t="n">
        <v>64.18000000000001</v>
      </c>
      <c r="Q21" t="n">
        <v>202.81</v>
      </c>
      <c r="R21" t="n">
        <v>22.81</v>
      </c>
      <c r="S21" t="n">
        <v>13.89</v>
      </c>
      <c r="T21" t="n">
        <v>2758.46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41.88873416632569</v>
      </c>
      <c r="AB21" t="n">
        <v>57.31401408671237</v>
      </c>
      <c r="AC21" t="n">
        <v>51.84404502311403</v>
      </c>
      <c r="AD21" t="n">
        <v>41888.73416632569</v>
      </c>
      <c r="AE21" t="n">
        <v>57314.01408671237</v>
      </c>
      <c r="AF21" t="n">
        <v>2.986731986569834e-06</v>
      </c>
      <c r="AG21" t="n">
        <v>0.1654166666666667</v>
      </c>
      <c r="AH21" t="n">
        <v>51844.04502311403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12.6037</v>
      </c>
      <c r="E22" t="n">
        <v>7.93</v>
      </c>
      <c r="F22" t="n">
        <v>5.19</v>
      </c>
      <c r="G22" t="n">
        <v>34.62</v>
      </c>
      <c r="H22" t="n">
        <v>0.58</v>
      </c>
      <c r="I22" t="n">
        <v>9</v>
      </c>
      <c r="J22" t="n">
        <v>184.19</v>
      </c>
      <c r="K22" t="n">
        <v>52.44</v>
      </c>
      <c r="L22" t="n">
        <v>6</v>
      </c>
      <c r="M22" t="n">
        <v>7</v>
      </c>
      <c r="N22" t="n">
        <v>35.75</v>
      </c>
      <c r="O22" t="n">
        <v>22951.43</v>
      </c>
      <c r="P22" t="n">
        <v>63.89</v>
      </c>
      <c r="Q22" t="n">
        <v>202.81</v>
      </c>
      <c r="R22" t="n">
        <v>22.46</v>
      </c>
      <c r="S22" t="n">
        <v>13.89</v>
      </c>
      <c r="T22" t="n">
        <v>2584.08</v>
      </c>
      <c r="U22" t="n">
        <v>0.62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41.69566485522228</v>
      </c>
      <c r="AB22" t="n">
        <v>57.04984813764509</v>
      </c>
      <c r="AC22" t="n">
        <v>51.60509070146572</v>
      </c>
      <c r="AD22" t="n">
        <v>41695.66485522228</v>
      </c>
      <c r="AE22" t="n">
        <v>57049.84813764509</v>
      </c>
      <c r="AF22" t="n">
        <v>2.990077042887003e-06</v>
      </c>
      <c r="AG22" t="n">
        <v>0.1652083333333333</v>
      </c>
      <c r="AH22" t="n">
        <v>51605.09070146572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12.5923</v>
      </c>
      <c r="E23" t="n">
        <v>7.94</v>
      </c>
      <c r="F23" t="n">
        <v>5.2</v>
      </c>
      <c r="G23" t="n">
        <v>34.67</v>
      </c>
      <c r="H23" t="n">
        <v>0.6</v>
      </c>
      <c r="I23" t="n">
        <v>9</v>
      </c>
      <c r="J23" t="n">
        <v>184.57</v>
      </c>
      <c r="K23" t="n">
        <v>52.44</v>
      </c>
      <c r="L23" t="n">
        <v>6.25</v>
      </c>
      <c r="M23" t="n">
        <v>7</v>
      </c>
      <c r="N23" t="n">
        <v>35.88</v>
      </c>
      <c r="O23" t="n">
        <v>22997.88</v>
      </c>
      <c r="P23" t="n">
        <v>63.8</v>
      </c>
      <c r="Q23" t="n">
        <v>202.87</v>
      </c>
      <c r="R23" t="n">
        <v>22.69</v>
      </c>
      <c r="S23" t="n">
        <v>13.89</v>
      </c>
      <c r="T23" t="n">
        <v>2700.29</v>
      </c>
      <c r="U23" t="n">
        <v>0.61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41.71602641695651</v>
      </c>
      <c r="AB23" t="n">
        <v>57.07770772469846</v>
      </c>
      <c r="AC23" t="n">
        <v>51.63029140863196</v>
      </c>
      <c r="AD23" t="n">
        <v>41716.02641695651</v>
      </c>
      <c r="AE23" t="n">
        <v>57077.70772469846</v>
      </c>
      <c r="AF23" t="n">
        <v>2.987372529268866e-06</v>
      </c>
      <c r="AG23" t="n">
        <v>0.1654166666666667</v>
      </c>
      <c r="AH23" t="n">
        <v>51630.29140863197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12.6778</v>
      </c>
      <c r="E24" t="n">
        <v>7.89</v>
      </c>
      <c r="F24" t="n">
        <v>5.18</v>
      </c>
      <c r="G24" t="n">
        <v>38.87</v>
      </c>
      <c r="H24" t="n">
        <v>0.62</v>
      </c>
      <c r="I24" t="n">
        <v>8</v>
      </c>
      <c r="J24" t="n">
        <v>184.95</v>
      </c>
      <c r="K24" t="n">
        <v>52.44</v>
      </c>
      <c r="L24" t="n">
        <v>6.5</v>
      </c>
      <c r="M24" t="n">
        <v>6</v>
      </c>
      <c r="N24" t="n">
        <v>36.01</v>
      </c>
      <c r="O24" t="n">
        <v>23044.38</v>
      </c>
      <c r="P24" t="n">
        <v>63.31</v>
      </c>
      <c r="Q24" t="n">
        <v>202.82</v>
      </c>
      <c r="R24" t="n">
        <v>22.21</v>
      </c>
      <c r="S24" t="n">
        <v>13.89</v>
      </c>
      <c r="T24" t="n">
        <v>2464.54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41.19049410975248</v>
      </c>
      <c r="AB24" t="n">
        <v>56.35865123713628</v>
      </c>
      <c r="AC24" t="n">
        <v>50.97986066303847</v>
      </c>
      <c r="AD24" t="n">
        <v>41190.49410975248</v>
      </c>
      <c r="AE24" t="n">
        <v>56358.65123713628</v>
      </c>
      <c r="AF24" t="n">
        <v>3.007656381404892e-06</v>
      </c>
      <c r="AG24" t="n">
        <v>0.164375</v>
      </c>
      <c r="AH24" t="n">
        <v>50979.86066303847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12.6703</v>
      </c>
      <c r="E25" t="n">
        <v>7.89</v>
      </c>
      <c r="F25" t="n">
        <v>5.19</v>
      </c>
      <c r="G25" t="n">
        <v>38.91</v>
      </c>
      <c r="H25" t="n">
        <v>0.65</v>
      </c>
      <c r="I25" t="n">
        <v>8</v>
      </c>
      <c r="J25" t="n">
        <v>185.33</v>
      </c>
      <c r="K25" t="n">
        <v>52.44</v>
      </c>
      <c r="L25" t="n">
        <v>6.75</v>
      </c>
      <c r="M25" t="n">
        <v>6</v>
      </c>
      <c r="N25" t="n">
        <v>36.13</v>
      </c>
      <c r="O25" t="n">
        <v>23090.91</v>
      </c>
      <c r="P25" t="n">
        <v>63.41</v>
      </c>
      <c r="Q25" t="n">
        <v>202.83</v>
      </c>
      <c r="R25" t="n">
        <v>22.24</v>
      </c>
      <c r="S25" t="n">
        <v>13.89</v>
      </c>
      <c r="T25" t="n">
        <v>2480.43</v>
      </c>
      <c r="U25" t="n">
        <v>0.62</v>
      </c>
      <c r="V25" t="n">
        <v>0.75</v>
      </c>
      <c r="W25" t="n">
        <v>0.65</v>
      </c>
      <c r="X25" t="n">
        <v>0.15</v>
      </c>
      <c r="Y25" t="n">
        <v>1</v>
      </c>
      <c r="Z25" t="n">
        <v>10</v>
      </c>
      <c r="AA25" t="n">
        <v>41.27906158844413</v>
      </c>
      <c r="AB25" t="n">
        <v>56.479833168803</v>
      </c>
      <c r="AC25" t="n">
        <v>51.08947716122719</v>
      </c>
      <c r="AD25" t="n">
        <v>41279.06158844413</v>
      </c>
      <c r="AE25" t="n">
        <v>56479.833168803</v>
      </c>
      <c r="AF25" t="n">
        <v>3.005877096129802e-06</v>
      </c>
      <c r="AG25" t="n">
        <v>0.164375</v>
      </c>
      <c r="AH25" t="n">
        <v>51089.47716122719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12.6913</v>
      </c>
      <c r="E26" t="n">
        <v>7.88</v>
      </c>
      <c r="F26" t="n">
        <v>5.17</v>
      </c>
      <c r="G26" t="n">
        <v>38.81</v>
      </c>
      <c r="H26" t="n">
        <v>0.67</v>
      </c>
      <c r="I26" t="n">
        <v>8</v>
      </c>
      <c r="J26" t="n">
        <v>185.7</v>
      </c>
      <c r="K26" t="n">
        <v>52.44</v>
      </c>
      <c r="L26" t="n">
        <v>7</v>
      </c>
      <c r="M26" t="n">
        <v>6</v>
      </c>
      <c r="N26" t="n">
        <v>36.26</v>
      </c>
      <c r="O26" t="n">
        <v>23137.49</v>
      </c>
      <c r="P26" t="n">
        <v>62.83</v>
      </c>
      <c r="Q26" t="n">
        <v>202.81</v>
      </c>
      <c r="R26" t="n">
        <v>21.92</v>
      </c>
      <c r="S26" t="n">
        <v>13.89</v>
      </c>
      <c r="T26" t="n">
        <v>2322.07</v>
      </c>
      <c r="U26" t="n">
        <v>0.63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40.91988950540789</v>
      </c>
      <c r="AB26" t="n">
        <v>55.98839807924122</v>
      </c>
      <c r="AC26" t="n">
        <v>50.64494394687824</v>
      </c>
      <c r="AD26" t="n">
        <v>40919.8895054079</v>
      </c>
      <c r="AE26" t="n">
        <v>55988.39807924122</v>
      </c>
      <c r="AF26" t="n">
        <v>3.010859094900055e-06</v>
      </c>
      <c r="AG26" t="n">
        <v>0.1641666666666667</v>
      </c>
      <c r="AH26" t="n">
        <v>50644.94394687824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12.6926</v>
      </c>
      <c r="E27" t="n">
        <v>7.88</v>
      </c>
      <c r="F27" t="n">
        <v>5.17</v>
      </c>
      <c r="G27" t="n">
        <v>38.8</v>
      </c>
      <c r="H27" t="n">
        <v>0.6899999999999999</v>
      </c>
      <c r="I27" t="n">
        <v>8</v>
      </c>
      <c r="J27" t="n">
        <v>186.08</v>
      </c>
      <c r="K27" t="n">
        <v>52.44</v>
      </c>
      <c r="L27" t="n">
        <v>7.25</v>
      </c>
      <c r="M27" t="n">
        <v>6</v>
      </c>
      <c r="N27" t="n">
        <v>36.39</v>
      </c>
      <c r="O27" t="n">
        <v>23184.11</v>
      </c>
      <c r="P27" t="n">
        <v>62.63</v>
      </c>
      <c r="Q27" t="n">
        <v>202.85</v>
      </c>
      <c r="R27" t="n">
        <v>21.81</v>
      </c>
      <c r="S27" t="n">
        <v>13.89</v>
      </c>
      <c r="T27" t="n">
        <v>2264.85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40.83018510114366</v>
      </c>
      <c r="AB27" t="n">
        <v>55.86566055584848</v>
      </c>
      <c r="AC27" t="n">
        <v>50.53392032045454</v>
      </c>
      <c r="AD27" t="n">
        <v>40830.18510114366</v>
      </c>
      <c r="AE27" t="n">
        <v>55865.66055584848</v>
      </c>
      <c r="AF27" t="n">
        <v>3.011167504347737e-06</v>
      </c>
      <c r="AG27" t="n">
        <v>0.1641666666666667</v>
      </c>
      <c r="AH27" t="n">
        <v>50533.92032045454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12.7696</v>
      </c>
      <c r="E28" t="n">
        <v>7.83</v>
      </c>
      <c r="F28" t="n">
        <v>5.16</v>
      </c>
      <c r="G28" t="n">
        <v>44.24</v>
      </c>
      <c r="H28" t="n">
        <v>0.71</v>
      </c>
      <c r="I28" t="n">
        <v>7</v>
      </c>
      <c r="J28" t="n">
        <v>186.46</v>
      </c>
      <c r="K28" t="n">
        <v>52.44</v>
      </c>
      <c r="L28" t="n">
        <v>7.5</v>
      </c>
      <c r="M28" t="n">
        <v>5</v>
      </c>
      <c r="N28" t="n">
        <v>36.52</v>
      </c>
      <c r="O28" t="n">
        <v>23230.78</v>
      </c>
      <c r="P28" t="n">
        <v>62.1</v>
      </c>
      <c r="Q28" t="n">
        <v>202.81</v>
      </c>
      <c r="R28" t="n">
        <v>21.35</v>
      </c>
      <c r="S28" t="n">
        <v>13.89</v>
      </c>
      <c r="T28" t="n">
        <v>2038.13</v>
      </c>
      <c r="U28" t="n">
        <v>0.65</v>
      </c>
      <c r="V28" t="n">
        <v>0.75</v>
      </c>
      <c r="W28" t="n">
        <v>0.65</v>
      </c>
      <c r="X28" t="n">
        <v>0.12</v>
      </c>
      <c r="Y28" t="n">
        <v>1</v>
      </c>
      <c r="Z28" t="n">
        <v>10</v>
      </c>
      <c r="AA28" t="n">
        <v>40.34531737501781</v>
      </c>
      <c r="AB28" t="n">
        <v>55.20224314211192</v>
      </c>
      <c r="AC28" t="n">
        <v>49.93381853357084</v>
      </c>
      <c r="AD28" t="n">
        <v>40345.31737501781</v>
      </c>
      <c r="AE28" t="n">
        <v>55202.24314211192</v>
      </c>
      <c r="AF28" t="n">
        <v>3.029434833171995e-06</v>
      </c>
      <c r="AG28" t="n">
        <v>0.163125</v>
      </c>
      <c r="AH28" t="n">
        <v>49933.81853357083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12.7841</v>
      </c>
      <c r="E29" t="n">
        <v>7.82</v>
      </c>
      <c r="F29" t="n">
        <v>5.15</v>
      </c>
      <c r="G29" t="n">
        <v>44.17</v>
      </c>
      <c r="H29" t="n">
        <v>0.74</v>
      </c>
      <c r="I29" t="n">
        <v>7</v>
      </c>
      <c r="J29" t="n">
        <v>186.84</v>
      </c>
      <c r="K29" t="n">
        <v>52.44</v>
      </c>
      <c r="L29" t="n">
        <v>7.75</v>
      </c>
      <c r="M29" t="n">
        <v>5</v>
      </c>
      <c r="N29" t="n">
        <v>36.65</v>
      </c>
      <c r="O29" t="n">
        <v>23277.49</v>
      </c>
      <c r="P29" t="n">
        <v>62.18</v>
      </c>
      <c r="Q29" t="n">
        <v>202.81</v>
      </c>
      <c r="R29" t="n">
        <v>21.26</v>
      </c>
      <c r="S29" t="n">
        <v>13.89</v>
      </c>
      <c r="T29" t="n">
        <v>1993.27</v>
      </c>
      <c r="U29" t="n">
        <v>0.65</v>
      </c>
      <c r="V29" t="n">
        <v>0.75</v>
      </c>
      <c r="W29" t="n">
        <v>0.65</v>
      </c>
      <c r="X29" t="n">
        <v>0.11</v>
      </c>
      <c r="Y29" t="n">
        <v>1</v>
      </c>
      <c r="Z29" t="n">
        <v>10</v>
      </c>
      <c r="AA29" t="n">
        <v>40.31296429191109</v>
      </c>
      <c r="AB29" t="n">
        <v>55.15797622648823</v>
      </c>
      <c r="AC29" t="n">
        <v>49.89377639024513</v>
      </c>
      <c r="AD29" t="n">
        <v>40312.96429191108</v>
      </c>
      <c r="AE29" t="n">
        <v>55157.97622648823</v>
      </c>
      <c r="AF29" t="n">
        <v>3.032874784703836e-06</v>
      </c>
      <c r="AG29" t="n">
        <v>0.1629166666666667</v>
      </c>
      <c r="AH29" t="n">
        <v>49893.77639024513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12.7737</v>
      </c>
      <c r="E30" t="n">
        <v>7.83</v>
      </c>
      <c r="F30" t="n">
        <v>5.16</v>
      </c>
      <c r="G30" t="n">
        <v>44.22</v>
      </c>
      <c r="H30" t="n">
        <v>0.76</v>
      </c>
      <c r="I30" t="n">
        <v>7</v>
      </c>
      <c r="J30" t="n">
        <v>187.22</v>
      </c>
      <c r="K30" t="n">
        <v>52.44</v>
      </c>
      <c r="L30" t="n">
        <v>8</v>
      </c>
      <c r="M30" t="n">
        <v>5</v>
      </c>
      <c r="N30" t="n">
        <v>36.78</v>
      </c>
      <c r="O30" t="n">
        <v>23324.24</v>
      </c>
      <c r="P30" t="n">
        <v>62.18</v>
      </c>
      <c r="Q30" t="n">
        <v>202.81</v>
      </c>
      <c r="R30" t="n">
        <v>21.36</v>
      </c>
      <c r="S30" t="n">
        <v>13.89</v>
      </c>
      <c r="T30" t="n">
        <v>2045.38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40.36719059413986</v>
      </c>
      <c r="AB30" t="n">
        <v>55.23217104549288</v>
      </c>
      <c r="AC30" t="n">
        <v>49.96089015985728</v>
      </c>
      <c r="AD30" t="n">
        <v>40367.19059413986</v>
      </c>
      <c r="AE30" t="n">
        <v>55232.17104549288</v>
      </c>
      <c r="AF30" t="n">
        <v>3.030407509122377e-06</v>
      </c>
      <c r="AG30" t="n">
        <v>0.163125</v>
      </c>
      <c r="AH30" t="n">
        <v>49960.89015985728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12.7651</v>
      </c>
      <c r="E31" t="n">
        <v>7.83</v>
      </c>
      <c r="F31" t="n">
        <v>5.16</v>
      </c>
      <c r="G31" t="n">
        <v>44.27</v>
      </c>
      <c r="H31" t="n">
        <v>0.78</v>
      </c>
      <c r="I31" t="n">
        <v>7</v>
      </c>
      <c r="J31" t="n">
        <v>187.6</v>
      </c>
      <c r="K31" t="n">
        <v>52.44</v>
      </c>
      <c r="L31" t="n">
        <v>8.25</v>
      </c>
      <c r="M31" t="n">
        <v>5</v>
      </c>
      <c r="N31" t="n">
        <v>36.9</v>
      </c>
      <c r="O31" t="n">
        <v>23371.04</v>
      </c>
      <c r="P31" t="n">
        <v>61.99</v>
      </c>
      <c r="Q31" t="n">
        <v>202.81</v>
      </c>
      <c r="R31" t="n">
        <v>21.59</v>
      </c>
      <c r="S31" t="n">
        <v>13.89</v>
      </c>
      <c r="T31" t="n">
        <v>2157.54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40.31183188732778</v>
      </c>
      <c r="AB31" t="n">
        <v>55.15642682057917</v>
      </c>
      <c r="AC31" t="n">
        <v>49.89237485746143</v>
      </c>
      <c r="AD31" t="n">
        <v>40311.83188732777</v>
      </c>
      <c r="AE31" t="n">
        <v>55156.42682057917</v>
      </c>
      <c r="AF31" t="n">
        <v>3.028367262006941e-06</v>
      </c>
      <c r="AG31" t="n">
        <v>0.163125</v>
      </c>
      <c r="AH31" t="n">
        <v>49892.37485746143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12.7623</v>
      </c>
      <c r="E32" t="n">
        <v>7.84</v>
      </c>
      <c r="F32" t="n">
        <v>5.17</v>
      </c>
      <c r="G32" t="n">
        <v>44.28</v>
      </c>
      <c r="H32" t="n">
        <v>0.8</v>
      </c>
      <c r="I32" t="n">
        <v>7</v>
      </c>
      <c r="J32" t="n">
        <v>187.98</v>
      </c>
      <c r="K32" t="n">
        <v>52.44</v>
      </c>
      <c r="L32" t="n">
        <v>8.5</v>
      </c>
      <c r="M32" t="n">
        <v>5</v>
      </c>
      <c r="N32" t="n">
        <v>37.03</v>
      </c>
      <c r="O32" t="n">
        <v>23417.88</v>
      </c>
      <c r="P32" t="n">
        <v>61.61</v>
      </c>
      <c r="Q32" t="n">
        <v>202.82</v>
      </c>
      <c r="R32" t="n">
        <v>21.62</v>
      </c>
      <c r="S32" t="n">
        <v>13.89</v>
      </c>
      <c r="T32" t="n">
        <v>2174.8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40.18143715760034</v>
      </c>
      <c r="AB32" t="n">
        <v>54.97801499875747</v>
      </c>
      <c r="AC32" t="n">
        <v>49.73099040951129</v>
      </c>
      <c r="AD32" t="n">
        <v>40181.43715760033</v>
      </c>
      <c r="AE32" t="n">
        <v>54978.01499875747</v>
      </c>
      <c r="AF32" t="n">
        <v>3.02770299550424e-06</v>
      </c>
      <c r="AG32" t="n">
        <v>0.1633333333333333</v>
      </c>
      <c r="AH32" t="n">
        <v>49730.99040951129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12.8709</v>
      </c>
      <c r="E33" t="n">
        <v>7.77</v>
      </c>
      <c r="F33" t="n">
        <v>5.14</v>
      </c>
      <c r="G33" t="n">
        <v>51.36</v>
      </c>
      <c r="H33" t="n">
        <v>0.82</v>
      </c>
      <c r="I33" t="n">
        <v>6</v>
      </c>
      <c r="J33" t="n">
        <v>188.36</v>
      </c>
      <c r="K33" t="n">
        <v>52.44</v>
      </c>
      <c r="L33" t="n">
        <v>8.75</v>
      </c>
      <c r="M33" t="n">
        <v>4</v>
      </c>
      <c r="N33" t="n">
        <v>37.16</v>
      </c>
      <c r="O33" t="n">
        <v>23464.76</v>
      </c>
      <c r="P33" t="n">
        <v>60.76</v>
      </c>
      <c r="Q33" t="n">
        <v>202.81</v>
      </c>
      <c r="R33" t="n">
        <v>20.7</v>
      </c>
      <c r="S33" t="n">
        <v>13.89</v>
      </c>
      <c r="T33" t="n">
        <v>1717.56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39.42970205498436</v>
      </c>
      <c r="AB33" t="n">
        <v>53.94945786715117</v>
      </c>
      <c r="AC33" t="n">
        <v>48.80059732695343</v>
      </c>
      <c r="AD33" t="n">
        <v>39429.70205498436</v>
      </c>
      <c r="AE33" t="n">
        <v>53949.45786715117</v>
      </c>
      <c r="AF33" t="n">
        <v>3.053467046287545e-06</v>
      </c>
      <c r="AG33" t="n">
        <v>0.161875</v>
      </c>
      <c r="AH33" t="n">
        <v>48800.59732695343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12.8608</v>
      </c>
      <c r="E34" t="n">
        <v>7.78</v>
      </c>
      <c r="F34" t="n">
        <v>5.14</v>
      </c>
      <c r="G34" t="n">
        <v>51.42</v>
      </c>
      <c r="H34" t="n">
        <v>0.85</v>
      </c>
      <c r="I34" t="n">
        <v>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60.86</v>
      </c>
      <c r="Q34" t="n">
        <v>202.84</v>
      </c>
      <c r="R34" t="n">
        <v>20.75</v>
      </c>
      <c r="S34" t="n">
        <v>13.89</v>
      </c>
      <c r="T34" t="n">
        <v>1744.14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39.50203539181706</v>
      </c>
      <c r="AB34" t="n">
        <v>54.04842752972679</v>
      </c>
      <c r="AC34" t="n">
        <v>48.89012146383793</v>
      </c>
      <c r="AD34" t="n">
        <v>39502.03539181706</v>
      </c>
      <c r="AE34" t="n">
        <v>54048.4275297268</v>
      </c>
      <c r="AF34" t="n">
        <v>3.05107094211709e-06</v>
      </c>
      <c r="AG34" t="n">
        <v>0.1620833333333333</v>
      </c>
      <c r="AH34" t="n">
        <v>48890.12146383793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12.8613</v>
      </c>
      <c r="E35" t="n">
        <v>7.78</v>
      </c>
      <c r="F35" t="n">
        <v>5.14</v>
      </c>
      <c r="G35" t="n">
        <v>51.41</v>
      </c>
      <c r="H35" t="n">
        <v>0.87</v>
      </c>
      <c r="I35" t="n">
        <v>6</v>
      </c>
      <c r="J35" t="n">
        <v>189.12</v>
      </c>
      <c r="K35" t="n">
        <v>52.44</v>
      </c>
      <c r="L35" t="n">
        <v>9.25</v>
      </c>
      <c r="M35" t="n">
        <v>4</v>
      </c>
      <c r="N35" t="n">
        <v>37.43</v>
      </c>
      <c r="O35" t="n">
        <v>23558.67</v>
      </c>
      <c r="P35" t="n">
        <v>60.74</v>
      </c>
      <c r="Q35" t="n">
        <v>202.81</v>
      </c>
      <c r="R35" t="n">
        <v>20.81</v>
      </c>
      <c r="S35" t="n">
        <v>13.89</v>
      </c>
      <c r="T35" t="n">
        <v>1775.32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39.44981404460061</v>
      </c>
      <c r="AB35" t="n">
        <v>53.97697597862236</v>
      </c>
      <c r="AC35" t="n">
        <v>48.82548914848781</v>
      </c>
      <c r="AD35" t="n">
        <v>39449.81404460061</v>
      </c>
      <c r="AE35" t="n">
        <v>53976.97597862236</v>
      </c>
      <c r="AF35" t="n">
        <v>3.051189561135429e-06</v>
      </c>
      <c r="AG35" t="n">
        <v>0.1620833333333333</v>
      </c>
      <c r="AH35" t="n">
        <v>48825.48914848781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12.876</v>
      </c>
      <c r="E36" t="n">
        <v>7.77</v>
      </c>
      <c r="F36" t="n">
        <v>5.13</v>
      </c>
      <c r="G36" t="n">
        <v>51.33</v>
      </c>
      <c r="H36" t="n">
        <v>0.89</v>
      </c>
      <c r="I36" t="n">
        <v>6</v>
      </c>
      <c r="J36" t="n">
        <v>189.5</v>
      </c>
      <c r="K36" t="n">
        <v>52.44</v>
      </c>
      <c r="L36" t="n">
        <v>9.5</v>
      </c>
      <c r="M36" t="n">
        <v>4</v>
      </c>
      <c r="N36" t="n">
        <v>37.56</v>
      </c>
      <c r="O36" t="n">
        <v>23605.68</v>
      </c>
      <c r="P36" t="n">
        <v>60.45</v>
      </c>
      <c r="Q36" t="n">
        <v>202.81</v>
      </c>
      <c r="R36" t="n">
        <v>20.51</v>
      </c>
      <c r="S36" t="n">
        <v>13.89</v>
      </c>
      <c r="T36" t="n">
        <v>1625.93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39.26173421349072</v>
      </c>
      <c r="AB36" t="n">
        <v>53.71963685620249</v>
      </c>
      <c r="AC36" t="n">
        <v>48.59271011073321</v>
      </c>
      <c r="AD36" t="n">
        <v>39261.73421349072</v>
      </c>
      <c r="AE36" t="n">
        <v>53719.63685620249</v>
      </c>
      <c r="AF36" t="n">
        <v>3.054676960274606e-06</v>
      </c>
      <c r="AG36" t="n">
        <v>0.161875</v>
      </c>
      <c r="AH36" t="n">
        <v>48592.71011073321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12.8696</v>
      </c>
      <c r="E37" t="n">
        <v>7.77</v>
      </c>
      <c r="F37" t="n">
        <v>5.14</v>
      </c>
      <c r="G37" t="n">
        <v>51.36</v>
      </c>
      <c r="H37" t="n">
        <v>0.91</v>
      </c>
      <c r="I37" t="n">
        <v>6</v>
      </c>
      <c r="J37" t="n">
        <v>189.88</v>
      </c>
      <c r="K37" t="n">
        <v>52.44</v>
      </c>
      <c r="L37" t="n">
        <v>9.75</v>
      </c>
      <c r="M37" t="n">
        <v>4</v>
      </c>
      <c r="N37" t="n">
        <v>37.69</v>
      </c>
      <c r="O37" t="n">
        <v>23652.75</v>
      </c>
      <c r="P37" t="n">
        <v>60.36</v>
      </c>
      <c r="Q37" t="n">
        <v>202.81</v>
      </c>
      <c r="R37" t="n">
        <v>20.7</v>
      </c>
      <c r="S37" t="n">
        <v>13.89</v>
      </c>
      <c r="T37" t="n">
        <v>1721.1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39.26431090537346</v>
      </c>
      <c r="AB37" t="n">
        <v>53.72316239971209</v>
      </c>
      <c r="AC37" t="n">
        <v>48.59589918131838</v>
      </c>
      <c r="AD37" t="n">
        <v>39264.31090537347</v>
      </c>
      <c r="AE37" t="n">
        <v>53723.16239971209</v>
      </c>
      <c r="AF37" t="n">
        <v>3.053158636839862e-06</v>
      </c>
      <c r="AG37" t="n">
        <v>0.161875</v>
      </c>
      <c r="AH37" t="n">
        <v>48595.89918131838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12.8686</v>
      </c>
      <c r="E38" t="n">
        <v>7.77</v>
      </c>
      <c r="F38" t="n">
        <v>5.14</v>
      </c>
      <c r="G38" t="n">
        <v>51.37</v>
      </c>
      <c r="H38" t="n">
        <v>0.93</v>
      </c>
      <c r="I38" t="n">
        <v>6</v>
      </c>
      <c r="J38" t="n">
        <v>190.26</v>
      </c>
      <c r="K38" t="n">
        <v>52.44</v>
      </c>
      <c r="L38" t="n">
        <v>10</v>
      </c>
      <c r="M38" t="n">
        <v>4</v>
      </c>
      <c r="N38" t="n">
        <v>37.82</v>
      </c>
      <c r="O38" t="n">
        <v>23699.85</v>
      </c>
      <c r="P38" t="n">
        <v>60.19</v>
      </c>
      <c r="Q38" t="n">
        <v>202.88</v>
      </c>
      <c r="R38" t="n">
        <v>20.69</v>
      </c>
      <c r="S38" t="n">
        <v>13.89</v>
      </c>
      <c r="T38" t="n">
        <v>1715.74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39.19529243799841</v>
      </c>
      <c r="AB38" t="n">
        <v>53.6287282877701</v>
      </c>
      <c r="AC38" t="n">
        <v>48.51047772848074</v>
      </c>
      <c r="AD38" t="n">
        <v>39195.29243799841</v>
      </c>
      <c r="AE38" t="n">
        <v>53628.7282877701</v>
      </c>
      <c r="AF38" t="n">
        <v>3.052921398803184e-06</v>
      </c>
      <c r="AG38" t="n">
        <v>0.161875</v>
      </c>
      <c r="AH38" t="n">
        <v>48510.47772848074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12.8719</v>
      </c>
      <c r="E39" t="n">
        <v>7.77</v>
      </c>
      <c r="F39" t="n">
        <v>5.13</v>
      </c>
      <c r="G39" t="n">
        <v>51.35</v>
      </c>
      <c r="H39" t="n">
        <v>0.95</v>
      </c>
      <c r="I39" t="n">
        <v>6</v>
      </c>
      <c r="J39" t="n">
        <v>190.65</v>
      </c>
      <c r="K39" t="n">
        <v>52.44</v>
      </c>
      <c r="L39" t="n">
        <v>10.25</v>
      </c>
      <c r="M39" t="n">
        <v>4</v>
      </c>
      <c r="N39" t="n">
        <v>37.95</v>
      </c>
      <c r="O39" t="n">
        <v>23747</v>
      </c>
      <c r="P39" t="n">
        <v>59.94</v>
      </c>
      <c r="Q39" t="n">
        <v>202.81</v>
      </c>
      <c r="R39" t="n">
        <v>20.64</v>
      </c>
      <c r="S39" t="n">
        <v>13.89</v>
      </c>
      <c r="T39" t="n">
        <v>1691.99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39.05788974496683</v>
      </c>
      <c r="AB39" t="n">
        <v>53.44072786138621</v>
      </c>
      <c r="AC39" t="n">
        <v>48.34041979893013</v>
      </c>
      <c r="AD39" t="n">
        <v>39057.88974496683</v>
      </c>
      <c r="AE39" t="n">
        <v>53440.72786138621</v>
      </c>
      <c r="AF39" t="n">
        <v>3.053704284324223e-06</v>
      </c>
      <c r="AG39" t="n">
        <v>0.161875</v>
      </c>
      <c r="AH39" t="n">
        <v>48340.41979893012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12.8677</v>
      </c>
      <c r="E40" t="n">
        <v>7.77</v>
      </c>
      <c r="F40" t="n">
        <v>5.14</v>
      </c>
      <c r="G40" t="n">
        <v>51.38</v>
      </c>
      <c r="H40" t="n">
        <v>0.98</v>
      </c>
      <c r="I40" t="n">
        <v>6</v>
      </c>
      <c r="J40" t="n">
        <v>191.03</v>
      </c>
      <c r="K40" t="n">
        <v>52.44</v>
      </c>
      <c r="L40" t="n">
        <v>10.5</v>
      </c>
      <c r="M40" t="n">
        <v>4</v>
      </c>
      <c r="N40" t="n">
        <v>38.09</v>
      </c>
      <c r="O40" t="n">
        <v>23794.2</v>
      </c>
      <c r="P40" t="n">
        <v>59.68</v>
      </c>
      <c r="Q40" t="n">
        <v>202.81</v>
      </c>
      <c r="R40" t="n">
        <v>20.79</v>
      </c>
      <c r="S40" t="n">
        <v>13.89</v>
      </c>
      <c r="T40" t="n">
        <v>1766.89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38.9821855681335</v>
      </c>
      <c r="AB40" t="n">
        <v>53.33714606681077</v>
      </c>
      <c r="AC40" t="n">
        <v>48.24672370545069</v>
      </c>
      <c r="AD40" t="n">
        <v>38982.18556813349</v>
      </c>
      <c r="AE40" t="n">
        <v>53337.14606681077</v>
      </c>
      <c r="AF40" t="n">
        <v>3.052707884570172e-06</v>
      </c>
      <c r="AG40" t="n">
        <v>0.161875</v>
      </c>
      <c r="AH40" t="n">
        <v>48246.72370545069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12.9576</v>
      </c>
      <c r="E41" t="n">
        <v>7.72</v>
      </c>
      <c r="F41" t="n">
        <v>5.12</v>
      </c>
      <c r="G41" t="n">
        <v>61.43</v>
      </c>
      <c r="H41" t="n">
        <v>1</v>
      </c>
      <c r="I41" t="n">
        <v>5</v>
      </c>
      <c r="J41" t="n">
        <v>191.41</v>
      </c>
      <c r="K41" t="n">
        <v>52.44</v>
      </c>
      <c r="L41" t="n">
        <v>10.75</v>
      </c>
      <c r="M41" t="n">
        <v>3</v>
      </c>
      <c r="N41" t="n">
        <v>38.22</v>
      </c>
      <c r="O41" t="n">
        <v>23841.44</v>
      </c>
      <c r="P41" t="n">
        <v>59.15</v>
      </c>
      <c r="Q41" t="n">
        <v>202.81</v>
      </c>
      <c r="R41" t="n">
        <v>20.24</v>
      </c>
      <c r="S41" t="n">
        <v>13.89</v>
      </c>
      <c r="T41" t="n">
        <v>1493.84</v>
      </c>
      <c r="U41" t="n">
        <v>0.6899999999999999</v>
      </c>
      <c r="V41" t="n">
        <v>0.76</v>
      </c>
      <c r="W41" t="n">
        <v>0.64</v>
      </c>
      <c r="X41" t="n">
        <v>0.08</v>
      </c>
      <c r="Y41" t="n">
        <v>1</v>
      </c>
      <c r="Z41" t="n">
        <v>10</v>
      </c>
      <c r="AA41" t="n">
        <v>38.45659613307461</v>
      </c>
      <c r="AB41" t="n">
        <v>52.61801141439729</v>
      </c>
      <c r="AC41" t="n">
        <v>47.59622225494959</v>
      </c>
      <c r="AD41" t="n">
        <v>38456.59613307461</v>
      </c>
      <c r="AE41" t="n">
        <v>52618.0114143973</v>
      </c>
      <c r="AF41" t="n">
        <v>3.074035584067585e-06</v>
      </c>
      <c r="AG41" t="n">
        <v>0.1608333333333333</v>
      </c>
      <c r="AH41" t="n">
        <v>47596.22225494959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12.9468</v>
      </c>
      <c r="E42" t="n">
        <v>7.72</v>
      </c>
      <c r="F42" t="n">
        <v>5.13</v>
      </c>
      <c r="G42" t="n">
        <v>61.51</v>
      </c>
      <c r="H42" t="n">
        <v>1.02</v>
      </c>
      <c r="I42" t="n">
        <v>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59.05</v>
      </c>
      <c r="Q42" t="n">
        <v>202.83</v>
      </c>
      <c r="R42" t="n">
        <v>20.28</v>
      </c>
      <c r="S42" t="n">
        <v>13.89</v>
      </c>
      <c r="T42" t="n">
        <v>1515.68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38.4668468132583</v>
      </c>
      <c r="AB42" t="n">
        <v>52.63203684725263</v>
      </c>
      <c r="AC42" t="n">
        <v>47.60890912017808</v>
      </c>
      <c r="AD42" t="n">
        <v>38466.8468132583</v>
      </c>
      <c r="AE42" t="n">
        <v>52632.03684725263</v>
      </c>
      <c r="AF42" t="n">
        <v>3.071473413271456e-06</v>
      </c>
      <c r="AG42" t="n">
        <v>0.1608333333333333</v>
      </c>
      <c r="AH42" t="n">
        <v>47608.90912017808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12.9599</v>
      </c>
      <c r="E43" t="n">
        <v>7.72</v>
      </c>
      <c r="F43" t="n">
        <v>5.12</v>
      </c>
      <c r="G43" t="n">
        <v>61.41</v>
      </c>
      <c r="H43" t="n">
        <v>1.04</v>
      </c>
      <c r="I43" t="n">
        <v>5</v>
      </c>
      <c r="J43" t="n">
        <v>192.18</v>
      </c>
      <c r="K43" t="n">
        <v>52.44</v>
      </c>
      <c r="L43" t="n">
        <v>11.25</v>
      </c>
      <c r="M43" t="n">
        <v>3</v>
      </c>
      <c r="N43" t="n">
        <v>38.49</v>
      </c>
      <c r="O43" t="n">
        <v>23936.06</v>
      </c>
      <c r="P43" t="n">
        <v>58.79</v>
      </c>
      <c r="Q43" t="n">
        <v>202.81</v>
      </c>
      <c r="R43" t="n">
        <v>20.09</v>
      </c>
      <c r="S43" t="n">
        <v>13.89</v>
      </c>
      <c r="T43" t="n">
        <v>1421.44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38.29901238344523</v>
      </c>
      <c r="AB43" t="n">
        <v>52.40239837605104</v>
      </c>
      <c r="AC43" t="n">
        <v>47.40118702236767</v>
      </c>
      <c r="AD43" t="n">
        <v>38299.01238344523</v>
      </c>
      <c r="AE43" t="n">
        <v>52402.39837605104</v>
      </c>
      <c r="AF43" t="n">
        <v>3.074581231551946e-06</v>
      </c>
      <c r="AG43" t="n">
        <v>0.1608333333333333</v>
      </c>
      <c r="AH43" t="n">
        <v>47401.18702236767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12.958</v>
      </c>
      <c r="E44" t="n">
        <v>7.72</v>
      </c>
      <c r="F44" t="n">
        <v>5.12</v>
      </c>
      <c r="G44" t="n">
        <v>61.43</v>
      </c>
      <c r="H44" t="n">
        <v>1.06</v>
      </c>
      <c r="I44" t="n">
        <v>5</v>
      </c>
      <c r="J44" t="n">
        <v>192.56</v>
      </c>
      <c r="K44" t="n">
        <v>52.44</v>
      </c>
      <c r="L44" t="n">
        <v>11.5</v>
      </c>
      <c r="M44" t="n">
        <v>3</v>
      </c>
      <c r="N44" t="n">
        <v>38.62</v>
      </c>
      <c r="O44" t="n">
        <v>23983.44</v>
      </c>
      <c r="P44" t="n">
        <v>59.03</v>
      </c>
      <c r="Q44" t="n">
        <v>202.81</v>
      </c>
      <c r="R44" t="n">
        <v>20.19</v>
      </c>
      <c r="S44" t="n">
        <v>13.89</v>
      </c>
      <c r="T44" t="n">
        <v>1468.11</v>
      </c>
      <c r="U44" t="n">
        <v>0.6899999999999999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38.40508367524876</v>
      </c>
      <c r="AB44" t="n">
        <v>52.54752979703105</v>
      </c>
      <c r="AC44" t="n">
        <v>47.532467304223</v>
      </c>
      <c r="AD44" t="n">
        <v>38405.08367524876</v>
      </c>
      <c r="AE44" t="n">
        <v>52547.52979703106</v>
      </c>
      <c r="AF44" t="n">
        <v>3.074130479282257e-06</v>
      </c>
      <c r="AG44" t="n">
        <v>0.1608333333333333</v>
      </c>
      <c r="AH44" t="n">
        <v>47532.46730422301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12.9385</v>
      </c>
      <c r="E45" t="n">
        <v>7.73</v>
      </c>
      <c r="F45" t="n">
        <v>5.13</v>
      </c>
      <c r="G45" t="n">
        <v>61.57</v>
      </c>
      <c r="H45" t="n">
        <v>1.08</v>
      </c>
      <c r="I45" t="n">
        <v>5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59.03</v>
      </c>
      <c r="Q45" t="n">
        <v>202.82</v>
      </c>
      <c r="R45" t="n">
        <v>20.47</v>
      </c>
      <c r="S45" t="n">
        <v>13.89</v>
      </c>
      <c r="T45" t="n">
        <v>1609.33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38.48249866142471</v>
      </c>
      <c r="AB45" t="n">
        <v>52.65345239642464</v>
      </c>
      <c r="AC45" t="n">
        <v>47.62828079939408</v>
      </c>
      <c r="AD45" t="n">
        <v>38482.49866142471</v>
      </c>
      <c r="AE45" t="n">
        <v>52653.45239642464</v>
      </c>
      <c r="AF45" t="n">
        <v>3.069504337567023e-06</v>
      </c>
      <c r="AG45" t="n">
        <v>0.1610416666666667</v>
      </c>
      <c r="AH45" t="n">
        <v>47628.28079939408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12.951</v>
      </c>
      <c r="E46" t="n">
        <v>7.72</v>
      </c>
      <c r="F46" t="n">
        <v>5.12</v>
      </c>
      <c r="G46" t="n">
        <v>61.48</v>
      </c>
      <c r="H46" t="n">
        <v>1.1</v>
      </c>
      <c r="I46" t="n">
        <v>5</v>
      </c>
      <c r="J46" t="n">
        <v>193.33</v>
      </c>
      <c r="K46" t="n">
        <v>52.44</v>
      </c>
      <c r="L46" t="n">
        <v>12</v>
      </c>
      <c r="M46" t="n">
        <v>3</v>
      </c>
      <c r="N46" t="n">
        <v>38.89</v>
      </c>
      <c r="O46" t="n">
        <v>24078.33</v>
      </c>
      <c r="P46" t="n">
        <v>58.52</v>
      </c>
      <c r="Q46" t="n">
        <v>202.81</v>
      </c>
      <c r="R46" t="n">
        <v>20.34</v>
      </c>
      <c r="S46" t="n">
        <v>13.89</v>
      </c>
      <c r="T46" t="n">
        <v>1543</v>
      </c>
      <c r="U46" t="n">
        <v>0.68</v>
      </c>
      <c r="V46" t="n">
        <v>0.76</v>
      </c>
      <c r="W46" t="n">
        <v>0.64</v>
      </c>
      <c r="X46" t="n">
        <v>0.09</v>
      </c>
      <c r="Y46" t="n">
        <v>1</v>
      </c>
      <c r="Z46" t="n">
        <v>10</v>
      </c>
      <c r="AA46" t="n">
        <v>38.2102994927081</v>
      </c>
      <c r="AB46" t="n">
        <v>52.28101748520857</v>
      </c>
      <c r="AC46" t="n">
        <v>47.29139055338767</v>
      </c>
      <c r="AD46" t="n">
        <v>38210.2994927081</v>
      </c>
      <c r="AE46" t="n">
        <v>52281.01748520856</v>
      </c>
      <c r="AF46" t="n">
        <v>3.072469813025507e-06</v>
      </c>
      <c r="AG46" t="n">
        <v>0.1608333333333333</v>
      </c>
      <c r="AH46" t="n">
        <v>47291.39055338768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12.9534</v>
      </c>
      <c r="E47" t="n">
        <v>7.72</v>
      </c>
      <c r="F47" t="n">
        <v>5.12</v>
      </c>
      <c r="G47" t="n">
        <v>61.46</v>
      </c>
      <c r="H47" t="n">
        <v>1.12</v>
      </c>
      <c r="I47" t="n">
        <v>5</v>
      </c>
      <c r="J47" t="n">
        <v>193.72</v>
      </c>
      <c r="K47" t="n">
        <v>52.44</v>
      </c>
      <c r="L47" t="n">
        <v>12.25</v>
      </c>
      <c r="M47" t="n">
        <v>3</v>
      </c>
      <c r="N47" t="n">
        <v>39.02</v>
      </c>
      <c r="O47" t="n">
        <v>24125.85</v>
      </c>
      <c r="P47" t="n">
        <v>58.15</v>
      </c>
      <c r="Q47" t="n">
        <v>202.81</v>
      </c>
      <c r="R47" t="n">
        <v>20.25</v>
      </c>
      <c r="S47" t="n">
        <v>13.89</v>
      </c>
      <c r="T47" t="n">
        <v>1498.71</v>
      </c>
      <c r="U47" t="n">
        <v>0.6899999999999999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38.04820197694603</v>
      </c>
      <c r="AB47" t="n">
        <v>52.05922851290627</v>
      </c>
      <c r="AC47" t="n">
        <v>47.09076880931848</v>
      </c>
      <c r="AD47" t="n">
        <v>38048.20197694602</v>
      </c>
      <c r="AE47" t="n">
        <v>52059.22851290627</v>
      </c>
      <c r="AF47" t="n">
        <v>3.073039184313535e-06</v>
      </c>
      <c r="AG47" t="n">
        <v>0.1608333333333333</v>
      </c>
      <c r="AH47" t="n">
        <v>47090.76880931848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12.9725</v>
      </c>
      <c r="E48" t="n">
        <v>7.71</v>
      </c>
      <c r="F48" t="n">
        <v>5.11</v>
      </c>
      <c r="G48" t="n">
        <v>61.32</v>
      </c>
      <c r="H48" t="n">
        <v>1.14</v>
      </c>
      <c r="I48" t="n">
        <v>5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57.38</v>
      </c>
      <c r="Q48" t="n">
        <v>202.81</v>
      </c>
      <c r="R48" t="n">
        <v>19.92</v>
      </c>
      <c r="S48" t="n">
        <v>13.89</v>
      </c>
      <c r="T48" t="n">
        <v>1336.5</v>
      </c>
      <c r="U48" t="n">
        <v>0.7</v>
      </c>
      <c r="V48" t="n">
        <v>0.76</v>
      </c>
      <c r="W48" t="n">
        <v>0.64</v>
      </c>
      <c r="X48" t="n">
        <v>0.07000000000000001</v>
      </c>
      <c r="Y48" t="n">
        <v>1</v>
      </c>
      <c r="Z48" t="n">
        <v>10</v>
      </c>
      <c r="AA48" t="n">
        <v>37.64961173147785</v>
      </c>
      <c r="AB48" t="n">
        <v>51.51385975449879</v>
      </c>
      <c r="AC48" t="n">
        <v>46.59744927978191</v>
      </c>
      <c r="AD48" t="n">
        <v>37649.61173147785</v>
      </c>
      <c r="AE48" t="n">
        <v>51513.85975449879</v>
      </c>
      <c r="AF48" t="n">
        <v>3.077570430814098e-06</v>
      </c>
      <c r="AG48" t="n">
        <v>0.160625</v>
      </c>
      <c r="AH48" t="n">
        <v>46597.44927978191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12.965</v>
      </c>
      <c r="E49" t="n">
        <v>7.71</v>
      </c>
      <c r="F49" t="n">
        <v>5.11</v>
      </c>
      <c r="G49" t="n">
        <v>61.38</v>
      </c>
      <c r="H49" t="n">
        <v>1.16</v>
      </c>
      <c r="I49" t="n">
        <v>5</v>
      </c>
      <c r="J49" t="n">
        <v>194.49</v>
      </c>
      <c r="K49" t="n">
        <v>52.44</v>
      </c>
      <c r="L49" t="n">
        <v>12.75</v>
      </c>
      <c r="M49" t="n">
        <v>3</v>
      </c>
      <c r="N49" t="n">
        <v>39.3</v>
      </c>
      <c r="O49" t="n">
        <v>24221.02</v>
      </c>
      <c r="P49" t="n">
        <v>56.96</v>
      </c>
      <c r="Q49" t="n">
        <v>202.81</v>
      </c>
      <c r="R49" t="n">
        <v>20.03</v>
      </c>
      <c r="S49" t="n">
        <v>13.89</v>
      </c>
      <c r="T49" t="n">
        <v>1390.35</v>
      </c>
      <c r="U49" t="n">
        <v>0.6899999999999999</v>
      </c>
      <c r="V49" t="n">
        <v>0.76</v>
      </c>
      <c r="W49" t="n">
        <v>0.64</v>
      </c>
      <c r="X49" t="n">
        <v>0.08</v>
      </c>
      <c r="Y49" t="n">
        <v>1</v>
      </c>
      <c r="Z49" t="n">
        <v>10</v>
      </c>
      <c r="AA49" t="n">
        <v>37.49377063938189</v>
      </c>
      <c r="AB49" t="n">
        <v>51.30063109707037</v>
      </c>
      <c r="AC49" t="n">
        <v>46.40457086614953</v>
      </c>
      <c r="AD49" t="n">
        <v>37493.7706393819</v>
      </c>
      <c r="AE49" t="n">
        <v>51300.63109707036</v>
      </c>
      <c r="AF49" t="n">
        <v>3.075791145539008e-06</v>
      </c>
      <c r="AG49" t="n">
        <v>0.160625</v>
      </c>
      <c r="AH49" t="n">
        <v>46404.57086614954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12.9585</v>
      </c>
      <c r="E50" t="n">
        <v>7.72</v>
      </c>
      <c r="F50" t="n">
        <v>5.12</v>
      </c>
      <c r="G50" t="n">
        <v>61.42</v>
      </c>
      <c r="H50" t="n">
        <v>1.18</v>
      </c>
      <c r="I50" t="n">
        <v>5</v>
      </c>
      <c r="J50" t="n">
        <v>194.88</v>
      </c>
      <c r="K50" t="n">
        <v>52.44</v>
      </c>
      <c r="L50" t="n">
        <v>13</v>
      </c>
      <c r="M50" t="n">
        <v>3</v>
      </c>
      <c r="N50" t="n">
        <v>39.43</v>
      </c>
      <c r="O50" t="n">
        <v>24268.67</v>
      </c>
      <c r="P50" t="n">
        <v>56.71</v>
      </c>
      <c r="Q50" t="n">
        <v>202.82</v>
      </c>
      <c r="R50" t="n">
        <v>20.21</v>
      </c>
      <c r="S50" t="n">
        <v>13.89</v>
      </c>
      <c r="T50" t="n">
        <v>1482.08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37.42939996419396</v>
      </c>
      <c r="AB50" t="n">
        <v>51.21255629944491</v>
      </c>
      <c r="AC50" t="n">
        <v>46.32490180359543</v>
      </c>
      <c r="AD50" t="n">
        <v>37429.39996419396</v>
      </c>
      <c r="AE50" t="n">
        <v>51212.55629944491</v>
      </c>
      <c r="AF50" t="n">
        <v>3.074249098300596e-06</v>
      </c>
      <c r="AG50" t="n">
        <v>0.1608333333333333</v>
      </c>
      <c r="AH50" t="n">
        <v>46324.90180359543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12.9571</v>
      </c>
      <c r="E51" t="n">
        <v>7.72</v>
      </c>
      <c r="F51" t="n">
        <v>5.12</v>
      </c>
      <c r="G51" t="n">
        <v>61.43</v>
      </c>
      <c r="H51" t="n">
        <v>1.2</v>
      </c>
      <c r="I51" t="n">
        <v>5</v>
      </c>
      <c r="J51" t="n">
        <v>195.26</v>
      </c>
      <c r="K51" t="n">
        <v>52.44</v>
      </c>
      <c r="L51" t="n">
        <v>13.25</v>
      </c>
      <c r="M51" t="n">
        <v>3</v>
      </c>
      <c r="N51" t="n">
        <v>39.57</v>
      </c>
      <c r="O51" t="n">
        <v>24316.37</v>
      </c>
      <c r="P51" t="n">
        <v>56.29</v>
      </c>
      <c r="Q51" t="n">
        <v>202.81</v>
      </c>
      <c r="R51" t="n">
        <v>20.11</v>
      </c>
      <c r="S51" t="n">
        <v>13.89</v>
      </c>
      <c r="T51" t="n">
        <v>1429.12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37.25679662153975</v>
      </c>
      <c r="AB51" t="n">
        <v>50.9763927913045</v>
      </c>
      <c r="AC51" t="n">
        <v>46.11127740921368</v>
      </c>
      <c r="AD51" t="n">
        <v>37256.79662153975</v>
      </c>
      <c r="AE51" t="n">
        <v>50976.3927913045</v>
      </c>
      <c r="AF51" t="n">
        <v>3.073916965049246e-06</v>
      </c>
      <c r="AG51" t="n">
        <v>0.1608333333333333</v>
      </c>
      <c r="AH51" t="n">
        <v>46111.27740921368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13.06</v>
      </c>
      <c r="E52" t="n">
        <v>7.66</v>
      </c>
      <c r="F52" t="n">
        <v>5.09</v>
      </c>
      <c r="G52" t="n">
        <v>76.41</v>
      </c>
      <c r="H52" t="n">
        <v>1.22</v>
      </c>
      <c r="I52" t="n">
        <v>4</v>
      </c>
      <c r="J52" t="n">
        <v>195.65</v>
      </c>
      <c r="K52" t="n">
        <v>52.44</v>
      </c>
      <c r="L52" t="n">
        <v>13.5</v>
      </c>
      <c r="M52" t="n">
        <v>2</v>
      </c>
      <c r="N52" t="n">
        <v>39.71</v>
      </c>
      <c r="O52" t="n">
        <v>24364.12</v>
      </c>
      <c r="P52" t="n">
        <v>55.78</v>
      </c>
      <c r="Q52" t="n">
        <v>202.81</v>
      </c>
      <c r="R52" t="n">
        <v>19.4</v>
      </c>
      <c r="S52" t="n">
        <v>13.89</v>
      </c>
      <c r="T52" t="n">
        <v>1078.94</v>
      </c>
      <c r="U52" t="n">
        <v>0.72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36.69788621115315</v>
      </c>
      <c r="AB52" t="n">
        <v>50.21166691043018</v>
      </c>
      <c r="AC52" t="n">
        <v>45.41953589310822</v>
      </c>
      <c r="AD52" t="n">
        <v>36697.88621115316</v>
      </c>
      <c r="AE52" t="n">
        <v>50211.66691043018</v>
      </c>
      <c r="AF52" t="n">
        <v>3.098328759023482e-06</v>
      </c>
      <c r="AG52" t="n">
        <v>0.1595833333333333</v>
      </c>
      <c r="AH52" t="n">
        <v>45419.53589310822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13.0529</v>
      </c>
      <c r="E53" t="n">
        <v>7.66</v>
      </c>
      <c r="F53" t="n">
        <v>5.1</v>
      </c>
      <c r="G53" t="n">
        <v>76.47</v>
      </c>
      <c r="H53" t="n">
        <v>1.25</v>
      </c>
      <c r="I53" t="n">
        <v>4</v>
      </c>
      <c r="J53" t="n">
        <v>196.04</v>
      </c>
      <c r="K53" t="n">
        <v>52.44</v>
      </c>
      <c r="L53" t="n">
        <v>13.75</v>
      </c>
      <c r="M53" t="n">
        <v>2</v>
      </c>
      <c r="N53" t="n">
        <v>39.84</v>
      </c>
      <c r="O53" t="n">
        <v>24411.91</v>
      </c>
      <c r="P53" t="n">
        <v>56.05</v>
      </c>
      <c r="Q53" t="n">
        <v>202.81</v>
      </c>
      <c r="R53" t="n">
        <v>19.53</v>
      </c>
      <c r="S53" t="n">
        <v>13.89</v>
      </c>
      <c r="T53" t="n">
        <v>1144.44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36.85110898865249</v>
      </c>
      <c r="AB53" t="n">
        <v>50.42131307431563</v>
      </c>
      <c r="AC53" t="n">
        <v>45.60917372135329</v>
      </c>
      <c r="AD53" t="n">
        <v>36851.10898865249</v>
      </c>
      <c r="AE53" t="n">
        <v>50421.31307431563</v>
      </c>
      <c r="AF53" t="n">
        <v>3.096644368963063e-06</v>
      </c>
      <c r="AG53" t="n">
        <v>0.1595833333333333</v>
      </c>
      <c r="AH53" t="n">
        <v>45609.17372135329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5.1</v>
      </c>
      <c r="G54" t="n">
        <v>76.48999999999999</v>
      </c>
      <c r="H54" t="n">
        <v>1.27</v>
      </c>
      <c r="I54" t="n">
        <v>4</v>
      </c>
      <c r="J54" t="n">
        <v>196.42</v>
      </c>
      <c r="K54" t="n">
        <v>52.44</v>
      </c>
      <c r="L54" t="n">
        <v>14</v>
      </c>
      <c r="M54" t="n">
        <v>2</v>
      </c>
      <c r="N54" t="n">
        <v>39.98</v>
      </c>
      <c r="O54" t="n">
        <v>24459.75</v>
      </c>
      <c r="P54" t="n">
        <v>56.13</v>
      </c>
      <c r="Q54" t="n">
        <v>202.81</v>
      </c>
      <c r="R54" t="n">
        <v>19.52</v>
      </c>
      <c r="S54" t="n">
        <v>13.89</v>
      </c>
      <c r="T54" t="n">
        <v>1141.06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36.88817278544585</v>
      </c>
      <c r="AB54" t="n">
        <v>50.47202539622737</v>
      </c>
      <c r="AC54" t="n">
        <v>45.65504613043713</v>
      </c>
      <c r="AD54" t="n">
        <v>36888.17278544585</v>
      </c>
      <c r="AE54" t="n">
        <v>50472.02539622736</v>
      </c>
      <c r="AF54" t="n">
        <v>3.096312235711713e-06</v>
      </c>
      <c r="AG54" t="n">
        <v>0.1595833333333333</v>
      </c>
      <c r="AH54" t="n">
        <v>45655.04613043713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13.0492</v>
      </c>
      <c r="E55" t="n">
        <v>7.66</v>
      </c>
      <c r="F55" t="n">
        <v>5.1</v>
      </c>
      <c r="G55" t="n">
        <v>76.51000000000001</v>
      </c>
      <c r="H55" t="n">
        <v>1.29</v>
      </c>
      <c r="I55" t="n">
        <v>4</v>
      </c>
      <c r="J55" t="n">
        <v>196.81</v>
      </c>
      <c r="K55" t="n">
        <v>52.44</v>
      </c>
      <c r="L55" t="n">
        <v>14.25</v>
      </c>
      <c r="M55" t="n">
        <v>2</v>
      </c>
      <c r="N55" t="n">
        <v>40.12</v>
      </c>
      <c r="O55" t="n">
        <v>24507.64</v>
      </c>
      <c r="P55" t="n">
        <v>56.19</v>
      </c>
      <c r="Q55" t="n">
        <v>202.84</v>
      </c>
      <c r="R55" t="n">
        <v>19.51</v>
      </c>
      <c r="S55" t="n">
        <v>13.89</v>
      </c>
      <c r="T55" t="n">
        <v>1133.15</v>
      </c>
      <c r="U55" t="n">
        <v>0.71</v>
      </c>
      <c r="V55" t="n">
        <v>0.76</v>
      </c>
      <c r="W55" t="n">
        <v>0.65</v>
      </c>
      <c r="X55" t="n">
        <v>0.06</v>
      </c>
      <c r="Y55" t="n">
        <v>1</v>
      </c>
      <c r="Z55" t="n">
        <v>10</v>
      </c>
      <c r="AA55" t="n">
        <v>36.91929243917293</v>
      </c>
      <c r="AB55" t="n">
        <v>50.51460467935878</v>
      </c>
      <c r="AC55" t="n">
        <v>45.693561706547</v>
      </c>
      <c r="AD55" t="n">
        <v>36919.29243917292</v>
      </c>
      <c r="AE55" t="n">
        <v>50514.60467935877</v>
      </c>
      <c r="AF55" t="n">
        <v>3.095766588227352e-06</v>
      </c>
      <c r="AG55" t="n">
        <v>0.1595833333333333</v>
      </c>
      <c r="AH55" t="n">
        <v>45693.561706547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13.0477</v>
      </c>
      <c r="E56" t="n">
        <v>7.66</v>
      </c>
      <c r="F56" t="n">
        <v>5.1</v>
      </c>
      <c r="G56" t="n">
        <v>76.52</v>
      </c>
      <c r="H56" t="n">
        <v>1.31</v>
      </c>
      <c r="I56" t="n">
        <v>4</v>
      </c>
      <c r="J56" t="n">
        <v>197.2</v>
      </c>
      <c r="K56" t="n">
        <v>52.44</v>
      </c>
      <c r="L56" t="n">
        <v>14.5</v>
      </c>
      <c r="M56" t="n">
        <v>2</v>
      </c>
      <c r="N56" t="n">
        <v>40.26</v>
      </c>
      <c r="O56" t="n">
        <v>24555.57</v>
      </c>
      <c r="P56" t="n">
        <v>55.94</v>
      </c>
      <c r="Q56" t="n">
        <v>202.81</v>
      </c>
      <c r="R56" t="n">
        <v>19.65</v>
      </c>
      <c r="S56" t="n">
        <v>13.89</v>
      </c>
      <c r="T56" t="n">
        <v>1202.59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36.81900272607344</v>
      </c>
      <c r="AB56" t="n">
        <v>50.37738386942685</v>
      </c>
      <c r="AC56" t="n">
        <v>45.56943705812395</v>
      </c>
      <c r="AD56" t="n">
        <v>36819.00272607344</v>
      </c>
      <c r="AE56" t="n">
        <v>50377.38386942685</v>
      </c>
      <c r="AF56" t="n">
        <v>3.095410731172334e-06</v>
      </c>
      <c r="AG56" t="n">
        <v>0.1595833333333333</v>
      </c>
      <c r="AH56" t="n">
        <v>45569.43705812395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13.0563</v>
      </c>
      <c r="E57" t="n">
        <v>7.66</v>
      </c>
      <c r="F57" t="n">
        <v>5.1</v>
      </c>
      <c r="G57" t="n">
        <v>76.45</v>
      </c>
      <c r="H57" t="n">
        <v>1.33</v>
      </c>
      <c r="I57" t="n">
        <v>4</v>
      </c>
      <c r="J57" t="n">
        <v>197.59</v>
      </c>
      <c r="K57" t="n">
        <v>52.44</v>
      </c>
      <c r="L57" t="n">
        <v>14.75</v>
      </c>
      <c r="M57" t="n">
        <v>2</v>
      </c>
      <c r="N57" t="n">
        <v>40.4</v>
      </c>
      <c r="O57" t="n">
        <v>24603.55</v>
      </c>
      <c r="P57" t="n">
        <v>55.92</v>
      </c>
      <c r="Q57" t="n">
        <v>202.86</v>
      </c>
      <c r="R57" t="n">
        <v>19.4</v>
      </c>
      <c r="S57" t="n">
        <v>13.89</v>
      </c>
      <c r="T57" t="n">
        <v>1082.29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36.78792474491801</v>
      </c>
      <c r="AB57" t="n">
        <v>50.33486160454643</v>
      </c>
      <c r="AC57" t="n">
        <v>45.5309730585232</v>
      </c>
      <c r="AD57" t="n">
        <v>36787.92474491801</v>
      </c>
      <c r="AE57" t="n">
        <v>50334.86160454643</v>
      </c>
      <c r="AF57" t="n">
        <v>3.097450978287771e-06</v>
      </c>
      <c r="AG57" t="n">
        <v>0.1595833333333333</v>
      </c>
      <c r="AH57" t="n">
        <v>45530.9730585232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13.0577</v>
      </c>
      <c r="E58" t="n">
        <v>7.66</v>
      </c>
      <c r="F58" t="n">
        <v>5.1</v>
      </c>
      <c r="G58" t="n">
        <v>76.43000000000001</v>
      </c>
      <c r="H58" t="n">
        <v>1.35</v>
      </c>
      <c r="I58" t="n">
        <v>4</v>
      </c>
      <c r="J58" t="n">
        <v>197.98</v>
      </c>
      <c r="K58" t="n">
        <v>52.44</v>
      </c>
      <c r="L58" t="n">
        <v>15</v>
      </c>
      <c r="M58" t="n">
        <v>2</v>
      </c>
      <c r="N58" t="n">
        <v>40.54</v>
      </c>
      <c r="O58" t="n">
        <v>24651.58</v>
      </c>
      <c r="P58" t="n">
        <v>55.55</v>
      </c>
      <c r="Q58" t="n">
        <v>202.86</v>
      </c>
      <c r="R58" t="n">
        <v>19.42</v>
      </c>
      <c r="S58" t="n">
        <v>13.89</v>
      </c>
      <c r="T58" t="n">
        <v>1091.74</v>
      </c>
      <c r="U58" t="n">
        <v>0.72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36.63002422106426</v>
      </c>
      <c r="AB58" t="n">
        <v>50.11881514173131</v>
      </c>
      <c r="AC58" t="n">
        <v>45.33554576689542</v>
      </c>
      <c r="AD58" t="n">
        <v>36630.02422106426</v>
      </c>
      <c r="AE58" t="n">
        <v>50118.81514173131</v>
      </c>
      <c r="AF58" t="n">
        <v>3.097783111539121e-06</v>
      </c>
      <c r="AG58" t="n">
        <v>0.1595833333333333</v>
      </c>
      <c r="AH58" t="n">
        <v>45335.54576689542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13.0506</v>
      </c>
      <c r="E59" t="n">
        <v>7.66</v>
      </c>
      <c r="F59" t="n">
        <v>5.1</v>
      </c>
      <c r="G59" t="n">
        <v>76.5</v>
      </c>
      <c r="H59" t="n">
        <v>1.36</v>
      </c>
      <c r="I59" t="n">
        <v>4</v>
      </c>
      <c r="J59" t="n">
        <v>198.37</v>
      </c>
      <c r="K59" t="n">
        <v>52.44</v>
      </c>
      <c r="L59" t="n">
        <v>15.25</v>
      </c>
      <c r="M59" t="n">
        <v>2</v>
      </c>
      <c r="N59" t="n">
        <v>40.68</v>
      </c>
      <c r="O59" t="n">
        <v>24699.65</v>
      </c>
      <c r="P59" t="n">
        <v>55.24</v>
      </c>
      <c r="Q59" t="n">
        <v>202.81</v>
      </c>
      <c r="R59" t="n">
        <v>19.55</v>
      </c>
      <c r="S59" t="n">
        <v>13.89</v>
      </c>
      <c r="T59" t="n">
        <v>1152.85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36.51943821377851</v>
      </c>
      <c r="AB59" t="n">
        <v>49.96750648785336</v>
      </c>
      <c r="AC59" t="n">
        <v>45.19867779858009</v>
      </c>
      <c r="AD59" t="n">
        <v>36519.43821377851</v>
      </c>
      <c r="AE59" t="n">
        <v>49967.50648785337</v>
      </c>
      <c r="AF59" t="n">
        <v>3.096098721478702e-06</v>
      </c>
      <c r="AG59" t="n">
        <v>0.1595833333333333</v>
      </c>
      <c r="AH59" t="n">
        <v>45198.67779858009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13.0539</v>
      </c>
      <c r="E60" t="n">
        <v>7.66</v>
      </c>
      <c r="F60" t="n">
        <v>5.1</v>
      </c>
      <c r="G60" t="n">
        <v>76.47</v>
      </c>
      <c r="H60" t="n">
        <v>1.38</v>
      </c>
      <c r="I60" t="n">
        <v>4</v>
      </c>
      <c r="J60" t="n">
        <v>198.76</v>
      </c>
      <c r="K60" t="n">
        <v>52.44</v>
      </c>
      <c r="L60" t="n">
        <v>15.5</v>
      </c>
      <c r="M60" t="n">
        <v>2</v>
      </c>
      <c r="N60" t="n">
        <v>40.82</v>
      </c>
      <c r="O60" t="n">
        <v>24747.78</v>
      </c>
      <c r="P60" t="n">
        <v>54.85</v>
      </c>
      <c r="Q60" t="n">
        <v>202.81</v>
      </c>
      <c r="R60" t="n">
        <v>19.42</v>
      </c>
      <c r="S60" t="n">
        <v>13.89</v>
      </c>
      <c r="T60" t="n">
        <v>1090.6</v>
      </c>
      <c r="U60" t="n">
        <v>0.72</v>
      </c>
      <c r="V60" t="n">
        <v>0.76</v>
      </c>
      <c r="W60" t="n">
        <v>0.65</v>
      </c>
      <c r="X60" t="n">
        <v>0.06</v>
      </c>
      <c r="Y60" t="n">
        <v>1</v>
      </c>
      <c r="Z60" t="n">
        <v>10</v>
      </c>
      <c r="AA60" t="n">
        <v>36.34820116302288</v>
      </c>
      <c r="AB60" t="n">
        <v>49.73321240056512</v>
      </c>
      <c r="AC60" t="n">
        <v>44.98674441014814</v>
      </c>
      <c r="AD60" t="n">
        <v>36348.20116302288</v>
      </c>
      <c r="AE60" t="n">
        <v>49733.21240056512</v>
      </c>
      <c r="AF60" t="n">
        <v>3.096881606999742e-06</v>
      </c>
      <c r="AG60" t="n">
        <v>0.1595833333333333</v>
      </c>
      <c r="AH60" t="n">
        <v>44986.74441014814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13.0605</v>
      </c>
      <c r="E61" t="n">
        <v>7.66</v>
      </c>
      <c r="F61" t="n">
        <v>5.09</v>
      </c>
      <c r="G61" t="n">
        <v>76.41</v>
      </c>
      <c r="H61" t="n">
        <v>1.4</v>
      </c>
      <c r="I61" t="n">
        <v>4</v>
      </c>
      <c r="J61" t="n">
        <v>199.15</v>
      </c>
      <c r="K61" t="n">
        <v>52.44</v>
      </c>
      <c r="L61" t="n">
        <v>15.75</v>
      </c>
      <c r="M61" t="n">
        <v>2</v>
      </c>
      <c r="N61" t="n">
        <v>40.96</v>
      </c>
      <c r="O61" t="n">
        <v>24795.95</v>
      </c>
      <c r="P61" t="n">
        <v>54.39</v>
      </c>
      <c r="Q61" t="n">
        <v>202.81</v>
      </c>
      <c r="R61" t="n">
        <v>19.32</v>
      </c>
      <c r="S61" t="n">
        <v>13.89</v>
      </c>
      <c r="T61" t="n">
        <v>1037.73</v>
      </c>
      <c r="U61" t="n">
        <v>0.72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36.11739351263465</v>
      </c>
      <c r="AB61" t="n">
        <v>49.41741119079057</v>
      </c>
      <c r="AC61" t="n">
        <v>44.70108282460374</v>
      </c>
      <c r="AD61" t="n">
        <v>36117.39351263465</v>
      </c>
      <c r="AE61" t="n">
        <v>49417.41119079057</v>
      </c>
      <c r="AF61" t="n">
        <v>3.098447378041821e-06</v>
      </c>
      <c r="AG61" t="n">
        <v>0.1595833333333333</v>
      </c>
      <c r="AH61" t="n">
        <v>44701.08282460374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13.0558</v>
      </c>
      <c r="E62" t="n">
        <v>7.66</v>
      </c>
      <c r="F62" t="n">
        <v>5.1</v>
      </c>
      <c r="G62" t="n">
        <v>76.45</v>
      </c>
      <c r="H62" t="n">
        <v>1.42</v>
      </c>
      <c r="I62" t="n">
        <v>4</v>
      </c>
      <c r="J62" t="n">
        <v>199.54</v>
      </c>
      <c r="K62" t="n">
        <v>52.44</v>
      </c>
      <c r="L62" t="n">
        <v>16</v>
      </c>
      <c r="M62" t="n">
        <v>1</v>
      </c>
      <c r="N62" t="n">
        <v>41.1</v>
      </c>
      <c r="O62" t="n">
        <v>24844.17</v>
      </c>
      <c r="P62" t="n">
        <v>54.05</v>
      </c>
      <c r="Q62" t="n">
        <v>202.81</v>
      </c>
      <c r="R62" t="n">
        <v>19.43</v>
      </c>
      <c r="S62" t="n">
        <v>13.89</v>
      </c>
      <c r="T62" t="n">
        <v>1096.44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36.0097866744808</v>
      </c>
      <c r="AB62" t="n">
        <v>49.27017876755053</v>
      </c>
      <c r="AC62" t="n">
        <v>44.56790205719528</v>
      </c>
      <c r="AD62" t="n">
        <v>36009.7866744808</v>
      </c>
      <c r="AE62" t="n">
        <v>49270.17876755053</v>
      </c>
      <c r="AF62" t="n">
        <v>3.097332359269432e-06</v>
      </c>
      <c r="AG62" t="n">
        <v>0.1595833333333333</v>
      </c>
      <c r="AH62" t="n">
        <v>44567.90205719529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13.0515</v>
      </c>
      <c r="E63" t="n">
        <v>7.66</v>
      </c>
      <c r="F63" t="n">
        <v>5.1</v>
      </c>
      <c r="G63" t="n">
        <v>76.48999999999999</v>
      </c>
      <c r="H63" t="n">
        <v>1.44</v>
      </c>
      <c r="I63" t="n">
        <v>4</v>
      </c>
      <c r="J63" t="n">
        <v>199.93</v>
      </c>
      <c r="K63" t="n">
        <v>52.44</v>
      </c>
      <c r="L63" t="n">
        <v>16.25</v>
      </c>
      <c r="M63" t="n">
        <v>0</v>
      </c>
      <c r="N63" t="n">
        <v>41.24</v>
      </c>
      <c r="O63" t="n">
        <v>24892.44</v>
      </c>
      <c r="P63" t="n">
        <v>54.06</v>
      </c>
      <c r="Q63" t="n">
        <v>202.81</v>
      </c>
      <c r="R63" t="n">
        <v>19.42</v>
      </c>
      <c r="S63" t="n">
        <v>13.89</v>
      </c>
      <c r="T63" t="n">
        <v>1088.44</v>
      </c>
      <c r="U63" t="n">
        <v>0.72</v>
      </c>
      <c r="V63" t="n">
        <v>0.76</v>
      </c>
      <c r="W63" t="n">
        <v>0.65</v>
      </c>
      <c r="X63" t="n">
        <v>0.06</v>
      </c>
      <c r="Y63" t="n">
        <v>1</v>
      </c>
      <c r="Z63" t="n">
        <v>10</v>
      </c>
      <c r="AA63" t="n">
        <v>36.02506477229777</v>
      </c>
      <c r="AB63" t="n">
        <v>49.29108293500571</v>
      </c>
      <c r="AC63" t="n">
        <v>44.58681116024779</v>
      </c>
      <c r="AD63" t="n">
        <v>36025.06477229777</v>
      </c>
      <c r="AE63" t="n">
        <v>49291.08293500571</v>
      </c>
      <c r="AF63" t="n">
        <v>3.096312235711713e-06</v>
      </c>
      <c r="AG63" t="n">
        <v>0.1595833333333333</v>
      </c>
      <c r="AH63" t="n">
        <v>44586.81116024779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8.313499999999999</v>
      </c>
      <c r="E2" t="n">
        <v>12.03</v>
      </c>
      <c r="F2" t="n">
        <v>6.46</v>
      </c>
      <c r="G2" t="n">
        <v>5.54</v>
      </c>
      <c r="H2" t="n">
        <v>0.08</v>
      </c>
      <c r="I2" t="n">
        <v>70</v>
      </c>
      <c r="J2" t="n">
        <v>213.37</v>
      </c>
      <c r="K2" t="n">
        <v>56.13</v>
      </c>
      <c r="L2" t="n">
        <v>1</v>
      </c>
      <c r="M2" t="n">
        <v>68</v>
      </c>
      <c r="N2" t="n">
        <v>46.25</v>
      </c>
      <c r="O2" t="n">
        <v>26550.29</v>
      </c>
      <c r="P2" t="n">
        <v>95.36</v>
      </c>
      <c r="Q2" t="n">
        <v>202.86</v>
      </c>
      <c r="R2" t="n">
        <v>62.19</v>
      </c>
      <c r="S2" t="n">
        <v>13.89</v>
      </c>
      <c r="T2" t="n">
        <v>22144.66</v>
      </c>
      <c r="U2" t="n">
        <v>0.22</v>
      </c>
      <c r="V2" t="n">
        <v>0.6</v>
      </c>
      <c r="W2" t="n">
        <v>0.75</v>
      </c>
      <c r="X2" t="n">
        <v>1.42</v>
      </c>
      <c r="Y2" t="n">
        <v>1</v>
      </c>
      <c r="Z2" t="n">
        <v>10</v>
      </c>
      <c r="AA2" t="n">
        <v>89.24769150345612</v>
      </c>
      <c r="AB2" t="n">
        <v>122.1126288452449</v>
      </c>
      <c r="AC2" t="n">
        <v>110.4583709344377</v>
      </c>
      <c r="AD2" t="n">
        <v>89247.69150345612</v>
      </c>
      <c r="AE2" t="n">
        <v>122112.6288452449</v>
      </c>
      <c r="AF2" t="n">
        <v>1.911481673456024e-06</v>
      </c>
      <c r="AG2" t="n">
        <v>0.250625</v>
      </c>
      <c r="AH2" t="n">
        <v>110458.3709344377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9.1266</v>
      </c>
      <c r="E3" t="n">
        <v>10.96</v>
      </c>
      <c r="F3" t="n">
        <v>6.11</v>
      </c>
      <c r="G3" t="n">
        <v>6.91</v>
      </c>
      <c r="H3" t="n">
        <v>0.1</v>
      </c>
      <c r="I3" t="n">
        <v>53</v>
      </c>
      <c r="J3" t="n">
        <v>213.78</v>
      </c>
      <c r="K3" t="n">
        <v>56.13</v>
      </c>
      <c r="L3" t="n">
        <v>1.25</v>
      </c>
      <c r="M3" t="n">
        <v>51</v>
      </c>
      <c r="N3" t="n">
        <v>46.4</v>
      </c>
      <c r="O3" t="n">
        <v>26600.32</v>
      </c>
      <c r="P3" t="n">
        <v>89.92</v>
      </c>
      <c r="Q3" t="n">
        <v>202.91</v>
      </c>
      <c r="R3" t="n">
        <v>50.75</v>
      </c>
      <c r="S3" t="n">
        <v>13.89</v>
      </c>
      <c r="T3" t="n">
        <v>16508.96</v>
      </c>
      <c r="U3" t="n">
        <v>0.27</v>
      </c>
      <c r="V3" t="n">
        <v>0.63</v>
      </c>
      <c r="W3" t="n">
        <v>0.73</v>
      </c>
      <c r="X3" t="n">
        <v>1.07</v>
      </c>
      <c r="Y3" t="n">
        <v>1</v>
      </c>
      <c r="Z3" t="n">
        <v>10</v>
      </c>
      <c r="AA3" t="n">
        <v>77.00747900037869</v>
      </c>
      <c r="AB3" t="n">
        <v>105.3650300984784</v>
      </c>
      <c r="AC3" t="n">
        <v>95.30913950665484</v>
      </c>
      <c r="AD3" t="n">
        <v>77007.47900037869</v>
      </c>
      <c r="AE3" t="n">
        <v>105365.0300984784</v>
      </c>
      <c r="AF3" t="n">
        <v>2.098433709143412e-06</v>
      </c>
      <c r="AG3" t="n">
        <v>0.2283333333333334</v>
      </c>
      <c r="AH3" t="n">
        <v>95309.13950665484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9.692500000000001</v>
      </c>
      <c r="E4" t="n">
        <v>10.32</v>
      </c>
      <c r="F4" t="n">
        <v>5.89</v>
      </c>
      <c r="G4" t="n">
        <v>8.220000000000001</v>
      </c>
      <c r="H4" t="n">
        <v>0.12</v>
      </c>
      <c r="I4" t="n">
        <v>43</v>
      </c>
      <c r="J4" t="n">
        <v>214.19</v>
      </c>
      <c r="K4" t="n">
        <v>56.13</v>
      </c>
      <c r="L4" t="n">
        <v>1.5</v>
      </c>
      <c r="M4" t="n">
        <v>41</v>
      </c>
      <c r="N4" t="n">
        <v>46.56</v>
      </c>
      <c r="O4" t="n">
        <v>26650.41</v>
      </c>
      <c r="P4" t="n">
        <v>86.58</v>
      </c>
      <c r="Q4" t="n">
        <v>202.83</v>
      </c>
      <c r="R4" t="n">
        <v>44.18</v>
      </c>
      <c r="S4" t="n">
        <v>13.89</v>
      </c>
      <c r="T4" t="n">
        <v>13274.94</v>
      </c>
      <c r="U4" t="n">
        <v>0.31</v>
      </c>
      <c r="V4" t="n">
        <v>0.66</v>
      </c>
      <c r="W4" t="n">
        <v>0.7</v>
      </c>
      <c r="X4" t="n">
        <v>0.85</v>
      </c>
      <c r="Y4" t="n">
        <v>1</v>
      </c>
      <c r="Z4" t="n">
        <v>10</v>
      </c>
      <c r="AA4" t="n">
        <v>70.02654395901035</v>
      </c>
      <c r="AB4" t="n">
        <v>95.813406797765</v>
      </c>
      <c r="AC4" t="n">
        <v>86.66910972797093</v>
      </c>
      <c r="AD4" t="n">
        <v>70026.54395901035</v>
      </c>
      <c r="AE4" t="n">
        <v>95813.406797765</v>
      </c>
      <c r="AF4" t="n">
        <v>2.22854827930144e-06</v>
      </c>
      <c r="AG4" t="n">
        <v>0.215</v>
      </c>
      <c r="AH4" t="n">
        <v>86669.10972797094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10.1195</v>
      </c>
      <c r="E5" t="n">
        <v>9.880000000000001</v>
      </c>
      <c r="F5" t="n">
        <v>5.75</v>
      </c>
      <c r="G5" t="n">
        <v>9.58</v>
      </c>
      <c r="H5" t="n">
        <v>0.14</v>
      </c>
      <c r="I5" t="n">
        <v>36</v>
      </c>
      <c r="J5" t="n">
        <v>214.59</v>
      </c>
      <c r="K5" t="n">
        <v>56.13</v>
      </c>
      <c r="L5" t="n">
        <v>1.75</v>
      </c>
      <c r="M5" t="n">
        <v>34</v>
      </c>
      <c r="N5" t="n">
        <v>46.72</v>
      </c>
      <c r="O5" t="n">
        <v>26700.55</v>
      </c>
      <c r="P5" t="n">
        <v>84.34999999999999</v>
      </c>
      <c r="Q5" t="n">
        <v>202.82</v>
      </c>
      <c r="R5" t="n">
        <v>39.46</v>
      </c>
      <c r="S5" t="n">
        <v>13.89</v>
      </c>
      <c r="T5" t="n">
        <v>10951.8</v>
      </c>
      <c r="U5" t="n">
        <v>0.35</v>
      </c>
      <c r="V5" t="n">
        <v>0.67</v>
      </c>
      <c r="W5" t="n">
        <v>0.7</v>
      </c>
      <c r="X5" t="n">
        <v>0.71</v>
      </c>
      <c r="Y5" t="n">
        <v>1</v>
      </c>
      <c r="Z5" t="n">
        <v>10</v>
      </c>
      <c r="AA5" t="n">
        <v>65.51136425644364</v>
      </c>
      <c r="AB5" t="n">
        <v>89.63553873304637</v>
      </c>
      <c r="AC5" t="n">
        <v>81.08084872065481</v>
      </c>
      <c r="AD5" t="n">
        <v>65511.36425644364</v>
      </c>
      <c r="AE5" t="n">
        <v>89635.53873304637</v>
      </c>
      <c r="AF5" t="n">
        <v>2.326726263852558e-06</v>
      </c>
      <c r="AG5" t="n">
        <v>0.2058333333333333</v>
      </c>
      <c r="AH5" t="n">
        <v>81080.84872065482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10.4499</v>
      </c>
      <c r="E6" t="n">
        <v>9.57</v>
      </c>
      <c r="F6" t="n">
        <v>5.65</v>
      </c>
      <c r="G6" t="n">
        <v>10.93</v>
      </c>
      <c r="H6" t="n">
        <v>0.17</v>
      </c>
      <c r="I6" t="n">
        <v>31</v>
      </c>
      <c r="J6" t="n">
        <v>215</v>
      </c>
      <c r="K6" t="n">
        <v>56.13</v>
      </c>
      <c r="L6" t="n">
        <v>2</v>
      </c>
      <c r="M6" t="n">
        <v>29</v>
      </c>
      <c r="N6" t="n">
        <v>46.87</v>
      </c>
      <c r="O6" t="n">
        <v>26750.75</v>
      </c>
      <c r="P6" t="n">
        <v>82.69</v>
      </c>
      <c r="Q6" t="n">
        <v>202.84</v>
      </c>
      <c r="R6" t="n">
        <v>36.52</v>
      </c>
      <c r="S6" t="n">
        <v>13.89</v>
      </c>
      <c r="T6" t="n">
        <v>9507.030000000001</v>
      </c>
      <c r="U6" t="n">
        <v>0.38</v>
      </c>
      <c r="V6" t="n">
        <v>0.6899999999999999</v>
      </c>
      <c r="W6" t="n">
        <v>0.6899999999999999</v>
      </c>
      <c r="X6" t="n">
        <v>0.61</v>
      </c>
      <c r="Y6" t="n">
        <v>1</v>
      </c>
      <c r="Z6" t="n">
        <v>10</v>
      </c>
      <c r="AA6" t="n">
        <v>62.3302461093833</v>
      </c>
      <c r="AB6" t="n">
        <v>85.28299254321271</v>
      </c>
      <c r="AC6" t="n">
        <v>77.14370343034054</v>
      </c>
      <c r="AD6" t="n">
        <v>62330.2461093833</v>
      </c>
      <c r="AE6" t="n">
        <v>85282.99254321272</v>
      </c>
      <c r="AF6" t="n">
        <v>2.402693491242932e-06</v>
      </c>
      <c r="AG6" t="n">
        <v>0.199375</v>
      </c>
      <c r="AH6" t="n">
        <v>77143.70343034054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10.7309</v>
      </c>
      <c r="E7" t="n">
        <v>9.32</v>
      </c>
      <c r="F7" t="n">
        <v>5.57</v>
      </c>
      <c r="G7" t="n">
        <v>12.37</v>
      </c>
      <c r="H7" t="n">
        <v>0.19</v>
      </c>
      <c r="I7" t="n">
        <v>27</v>
      </c>
      <c r="J7" t="n">
        <v>215.41</v>
      </c>
      <c r="K7" t="n">
        <v>56.13</v>
      </c>
      <c r="L7" t="n">
        <v>2.25</v>
      </c>
      <c r="M7" t="n">
        <v>25</v>
      </c>
      <c r="N7" t="n">
        <v>47.03</v>
      </c>
      <c r="O7" t="n">
        <v>26801</v>
      </c>
      <c r="P7" t="n">
        <v>81.34999999999999</v>
      </c>
      <c r="Q7" t="n">
        <v>202.88</v>
      </c>
      <c r="R7" t="n">
        <v>34.16</v>
      </c>
      <c r="S7" t="n">
        <v>13.89</v>
      </c>
      <c r="T7" t="n">
        <v>8343.07</v>
      </c>
      <c r="U7" t="n">
        <v>0.41</v>
      </c>
      <c r="V7" t="n">
        <v>0.7</v>
      </c>
      <c r="W7" t="n">
        <v>0.68</v>
      </c>
      <c r="X7" t="n">
        <v>0.53</v>
      </c>
      <c r="Y7" t="n">
        <v>1</v>
      </c>
      <c r="Z7" t="n">
        <v>10</v>
      </c>
      <c r="AA7" t="n">
        <v>59.82980483473533</v>
      </c>
      <c r="AB7" t="n">
        <v>81.86177847955744</v>
      </c>
      <c r="AC7" t="n">
        <v>74.04900523521538</v>
      </c>
      <c r="AD7" t="n">
        <v>59829.80483473533</v>
      </c>
      <c r="AE7" t="n">
        <v>81861.77847955744</v>
      </c>
      <c r="AF7" t="n">
        <v>2.467302422528328e-06</v>
      </c>
      <c r="AG7" t="n">
        <v>0.1941666666666667</v>
      </c>
      <c r="AH7" t="n">
        <v>74049.00523521537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10.9786</v>
      </c>
      <c r="E8" t="n">
        <v>9.109999999999999</v>
      </c>
      <c r="F8" t="n">
        <v>5.48</v>
      </c>
      <c r="G8" t="n">
        <v>13.71</v>
      </c>
      <c r="H8" t="n">
        <v>0.21</v>
      </c>
      <c r="I8" t="n">
        <v>24</v>
      </c>
      <c r="J8" t="n">
        <v>215.82</v>
      </c>
      <c r="K8" t="n">
        <v>56.13</v>
      </c>
      <c r="L8" t="n">
        <v>2.5</v>
      </c>
      <c r="M8" t="n">
        <v>22</v>
      </c>
      <c r="N8" t="n">
        <v>47.19</v>
      </c>
      <c r="O8" t="n">
        <v>26851.31</v>
      </c>
      <c r="P8" t="n">
        <v>79.95</v>
      </c>
      <c r="Q8" t="n">
        <v>202.82</v>
      </c>
      <c r="R8" t="n">
        <v>31.33</v>
      </c>
      <c r="S8" t="n">
        <v>13.89</v>
      </c>
      <c r="T8" t="n">
        <v>6943.94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57.56824491360209</v>
      </c>
      <c r="AB8" t="n">
        <v>78.76741242248242</v>
      </c>
      <c r="AC8" t="n">
        <v>71.24996113165655</v>
      </c>
      <c r="AD8" t="n">
        <v>57568.2449136021</v>
      </c>
      <c r="AE8" t="n">
        <v>78767.41242248242</v>
      </c>
      <c r="AF8" t="n">
        <v>2.524254850568872e-06</v>
      </c>
      <c r="AG8" t="n">
        <v>0.1897916666666667</v>
      </c>
      <c r="AH8" t="n">
        <v>71249.96113165654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11.1115</v>
      </c>
      <c r="E9" t="n">
        <v>9</v>
      </c>
      <c r="F9" t="n">
        <v>5.46</v>
      </c>
      <c r="G9" t="n">
        <v>14.89</v>
      </c>
      <c r="H9" t="n">
        <v>0.23</v>
      </c>
      <c r="I9" t="n">
        <v>22</v>
      </c>
      <c r="J9" t="n">
        <v>216.22</v>
      </c>
      <c r="K9" t="n">
        <v>56.13</v>
      </c>
      <c r="L9" t="n">
        <v>2.75</v>
      </c>
      <c r="M9" t="n">
        <v>20</v>
      </c>
      <c r="N9" t="n">
        <v>47.35</v>
      </c>
      <c r="O9" t="n">
        <v>26901.66</v>
      </c>
      <c r="P9" t="n">
        <v>79.44</v>
      </c>
      <c r="Q9" t="n">
        <v>202.88</v>
      </c>
      <c r="R9" t="n">
        <v>30.88</v>
      </c>
      <c r="S9" t="n">
        <v>13.89</v>
      </c>
      <c r="T9" t="n">
        <v>6728.54</v>
      </c>
      <c r="U9" t="n">
        <v>0.45</v>
      </c>
      <c r="V9" t="n">
        <v>0.71</v>
      </c>
      <c r="W9" t="n">
        <v>0.67</v>
      </c>
      <c r="X9" t="n">
        <v>0.42</v>
      </c>
      <c r="Y9" t="n">
        <v>1</v>
      </c>
      <c r="Z9" t="n">
        <v>10</v>
      </c>
      <c r="AA9" t="n">
        <v>56.59345977702974</v>
      </c>
      <c r="AB9" t="n">
        <v>77.43366839413966</v>
      </c>
      <c r="AC9" t="n">
        <v>70.04350776145691</v>
      </c>
      <c r="AD9" t="n">
        <v>56593.45977702973</v>
      </c>
      <c r="AE9" t="n">
        <v>77433.66839413966</v>
      </c>
      <c r="AF9" t="n">
        <v>2.554811886041573e-06</v>
      </c>
      <c r="AG9" t="n">
        <v>0.1875</v>
      </c>
      <c r="AH9" t="n">
        <v>70043.5077614569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11.2542</v>
      </c>
      <c r="E10" t="n">
        <v>8.890000000000001</v>
      </c>
      <c r="F10" t="n">
        <v>5.43</v>
      </c>
      <c r="G10" t="n">
        <v>16.29</v>
      </c>
      <c r="H10" t="n">
        <v>0.25</v>
      </c>
      <c r="I10" t="n">
        <v>20</v>
      </c>
      <c r="J10" t="n">
        <v>216.63</v>
      </c>
      <c r="K10" t="n">
        <v>56.13</v>
      </c>
      <c r="L10" t="n">
        <v>3</v>
      </c>
      <c r="M10" t="n">
        <v>18</v>
      </c>
      <c r="N10" t="n">
        <v>47.51</v>
      </c>
      <c r="O10" t="n">
        <v>26952.08</v>
      </c>
      <c r="P10" t="n">
        <v>78.91</v>
      </c>
      <c r="Q10" t="n">
        <v>202.84</v>
      </c>
      <c r="R10" t="n">
        <v>29.83</v>
      </c>
      <c r="S10" t="n">
        <v>13.89</v>
      </c>
      <c r="T10" t="n">
        <v>6216.55</v>
      </c>
      <c r="U10" t="n">
        <v>0.47</v>
      </c>
      <c r="V10" t="n">
        <v>0.71</v>
      </c>
      <c r="W10" t="n">
        <v>0.67</v>
      </c>
      <c r="X10" t="n">
        <v>0.39</v>
      </c>
      <c r="Y10" t="n">
        <v>1</v>
      </c>
      <c r="Z10" t="n">
        <v>10</v>
      </c>
      <c r="AA10" t="n">
        <v>55.55787635281709</v>
      </c>
      <c r="AB10" t="n">
        <v>76.01673746641634</v>
      </c>
      <c r="AC10" t="n">
        <v>68.76180673279998</v>
      </c>
      <c r="AD10" t="n">
        <v>55557.87635281709</v>
      </c>
      <c r="AE10" t="n">
        <v>76016.73746641635</v>
      </c>
      <c r="AF10" t="n">
        <v>2.587622186733481e-06</v>
      </c>
      <c r="AG10" t="n">
        <v>0.1852083333333333</v>
      </c>
      <c r="AH10" t="n">
        <v>68761.80673279999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11.3439</v>
      </c>
      <c r="E11" t="n">
        <v>8.82</v>
      </c>
      <c r="F11" t="n">
        <v>5.4</v>
      </c>
      <c r="G11" t="n">
        <v>17.05</v>
      </c>
      <c r="H11" t="n">
        <v>0.27</v>
      </c>
      <c r="I11" t="n">
        <v>19</v>
      </c>
      <c r="J11" t="n">
        <v>217.04</v>
      </c>
      <c r="K11" t="n">
        <v>56.13</v>
      </c>
      <c r="L11" t="n">
        <v>3.25</v>
      </c>
      <c r="M11" t="n">
        <v>17</v>
      </c>
      <c r="N11" t="n">
        <v>47.66</v>
      </c>
      <c r="O11" t="n">
        <v>27002.55</v>
      </c>
      <c r="P11" t="n">
        <v>78.43000000000001</v>
      </c>
      <c r="Q11" t="n">
        <v>202.81</v>
      </c>
      <c r="R11" t="n">
        <v>28.86</v>
      </c>
      <c r="S11" t="n">
        <v>13.89</v>
      </c>
      <c r="T11" t="n">
        <v>5733.03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54.81910456518965</v>
      </c>
      <c r="AB11" t="n">
        <v>75.00591731427397</v>
      </c>
      <c r="AC11" t="n">
        <v>67.84745783728276</v>
      </c>
      <c r="AD11" t="n">
        <v>54819.10456518965</v>
      </c>
      <c r="AE11" t="n">
        <v>75005.91731427397</v>
      </c>
      <c r="AF11" t="n">
        <v>2.608246461239887e-06</v>
      </c>
      <c r="AG11" t="n">
        <v>0.18375</v>
      </c>
      <c r="AH11" t="n">
        <v>67847.45783728277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11.5244</v>
      </c>
      <c r="E12" t="n">
        <v>8.68</v>
      </c>
      <c r="F12" t="n">
        <v>5.35</v>
      </c>
      <c r="G12" t="n">
        <v>18.87</v>
      </c>
      <c r="H12" t="n">
        <v>0.29</v>
      </c>
      <c r="I12" t="n">
        <v>17</v>
      </c>
      <c r="J12" t="n">
        <v>217.45</v>
      </c>
      <c r="K12" t="n">
        <v>56.13</v>
      </c>
      <c r="L12" t="n">
        <v>3.5</v>
      </c>
      <c r="M12" t="n">
        <v>15</v>
      </c>
      <c r="N12" t="n">
        <v>47.82</v>
      </c>
      <c r="O12" t="n">
        <v>27053.07</v>
      </c>
      <c r="P12" t="n">
        <v>77.28</v>
      </c>
      <c r="Q12" t="n">
        <v>202.82</v>
      </c>
      <c r="R12" t="n">
        <v>27.28</v>
      </c>
      <c r="S12" t="n">
        <v>13.89</v>
      </c>
      <c r="T12" t="n">
        <v>4954.12</v>
      </c>
      <c r="U12" t="n">
        <v>0.51</v>
      </c>
      <c r="V12" t="n">
        <v>0.72</v>
      </c>
      <c r="W12" t="n">
        <v>0.66</v>
      </c>
      <c r="X12" t="n">
        <v>0.31</v>
      </c>
      <c r="Y12" t="n">
        <v>1</v>
      </c>
      <c r="Z12" t="n">
        <v>10</v>
      </c>
      <c r="AA12" t="n">
        <v>53.30813763156053</v>
      </c>
      <c r="AB12" t="n">
        <v>72.9385456965271</v>
      </c>
      <c r="AC12" t="n">
        <v>65.97739326515872</v>
      </c>
      <c r="AD12" t="n">
        <v>53308.13763156053</v>
      </c>
      <c r="AE12" t="n">
        <v>72938.5456965271</v>
      </c>
      <c r="AF12" t="n">
        <v>2.649747927777303e-06</v>
      </c>
      <c r="AG12" t="n">
        <v>0.1808333333333333</v>
      </c>
      <c r="AH12" t="n">
        <v>65977.39326515872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11.5923</v>
      </c>
      <c r="E13" t="n">
        <v>8.630000000000001</v>
      </c>
      <c r="F13" t="n">
        <v>5.34</v>
      </c>
      <c r="G13" t="n">
        <v>20.02</v>
      </c>
      <c r="H13" t="n">
        <v>0.31</v>
      </c>
      <c r="I13" t="n">
        <v>16</v>
      </c>
      <c r="J13" t="n">
        <v>217.86</v>
      </c>
      <c r="K13" t="n">
        <v>56.13</v>
      </c>
      <c r="L13" t="n">
        <v>3.75</v>
      </c>
      <c r="M13" t="n">
        <v>14</v>
      </c>
      <c r="N13" t="n">
        <v>47.98</v>
      </c>
      <c r="O13" t="n">
        <v>27103.65</v>
      </c>
      <c r="P13" t="n">
        <v>77.09</v>
      </c>
      <c r="Q13" t="n">
        <v>202.82</v>
      </c>
      <c r="R13" t="n">
        <v>26.86</v>
      </c>
      <c r="S13" t="n">
        <v>13.89</v>
      </c>
      <c r="T13" t="n">
        <v>4748.96</v>
      </c>
      <c r="U13" t="n">
        <v>0.52</v>
      </c>
      <c r="V13" t="n">
        <v>0.72</v>
      </c>
      <c r="W13" t="n">
        <v>0.67</v>
      </c>
      <c r="X13" t="n">
        <v>0.3</v>
      </c>
      <c r="Y13" t="n">
        <v>1</v>
      </c>
      <c r="Z13" t="n">
        <v>10</v>
      </c>
      <c r="AA13" t="n">
        <v>52.88954863767418</v>
      </c>
      <c r="AB13" t="n">
        <v>72.36581376824903</v>
      </c>
      <c r="AC13" t="n">
        <v>65.459322068281</v>
      </c>
      <c r="AD13" t="n">
        <v>52889.54863767418</v>
      </c>
      <c r="AE13" t="n">
        <v>72365.81376824902</v>
      </c>
      <c r="AF13" t="n">
        <v>2.665359836796088e-06</v>
      </c>
      <c r="AG13" t="n">
        <v>0.1797916666666667</v>
      </c>
      <c r="AH13" t="n">
        <v>65459.322068281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11.6539</v>
      </c>
      <c r="E14" t="n">
        <v>8.58</v>
      </c>
      <c r="F14" t="n">
        <v>5.33</v>
      </c>
      <c r="G14" t="n">
        <v>21.34</v>
      </c>
      <c r="H14" t="n">
        <v>0.33</v>
      </c>
      <c r="I14" t="n">
        <v>15</v>
      </c>
      <c r="J14" t="n">
        <v>218.27</v>
      </c>
      <c r="K14" t="n">
        <v>56.13</v>
      </c>
      <c r="L14" t="n">
        <v>4</v>
      </c>
      <c r="M14" t="n">
        <v>13</v>
      </c>
      <c r="N14" t="n">
        <v>48.15</v>
      </c>
      <c r="O14" t="n">
        <v>27154.29</v>
      </c>
      <c r="P14" t="n">
        <v>76.92</v>
      </c>
      <c r="Q14" t="n">
        <v>202.83</v>
      </c>
      <c r="R14" t="n">
        <v>26.96</v>
      </c>
      <c r="S14" t="n">
        <v>13.89</v>
      </c>
      <c r="T14" t="n">
        <v>4805.77</v>
      </c>
      <c r="U14" t="n">
        <v>0.52</v>
      </c>
      <c r="V14" t="n">
        <v>0.73</v>
      </c>
      <c r="W14" t="n">
        <v>0.66</v>
      </c>
      <c r="X14" t="n">
        <v>0.3</v>
      </c>
      <c r="Y14" t="n">
        <v>1</v>
      </c>
      <c r="Z14" t="n">
        <v>10</v>
      </c>
      <c r="AA14" t="n">
        <v>52.51219837783528</v>
      </c>
      <c r="AB14" t="n">
        <v>71.84950649521915</v>
      </c>
      <c r="AC14" t="n">
        <v>64.99229043674713</v>
      </c>
      <c r="AD14" t="n">
        <v>52512.19837783527</v>
      </c>
      <c r="AE14" t="n">
        <v>71849.50649521915</v>
      </c>
      <c r="AF14" t="n">
        <v>2.679523218173954e-06</v>
      </c>
      <c r="AG14" t="n">
        <v>0.17875</v>
      </c>
      <c r="AH14" t="n">
        <v>64992.29043674713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11.757</v>
      </c>
      <c r="E15" t="n">
        <v>8.51</v>
      </c>
      <c r="F15" t="n">
        <v>5.3</v>
      </c>
      <c r="G15" t="n">
        <v>22.72</v>
      </c>
      <c r="H15" t="n">
        <v>0.35</v>
      </c>
      <c r="I15" t="n">
        <v>14</v>
      </c>
      <c r="J15" t="n">
        <v>218.68</v>
      </c>
      <c r="K15" t="n">
        <v>56.13</v>
      </c>
      <c r="L15" t="n">
        <v>4.25</v>
      </c>
      <c r="M15" t="n">
        <v>12</v>
      </c>
      <c r="N15" t="n">
        <v>48.31</v>
      </c>
      <c r="O15" t="n">
        <v>27204.98</v>
      </c>
      <c r="P15" t="n">
        <v>76.29000000000001</v>
      </c>
      <c r="Q15" t="n">
        <v>202.84</v>
      </c>
      <c r="R15" t="n">
        <v>25.84</v>
      </c>
      <c r="S15" t="n">
        <v>13.89</v>
      </c>
      <c r="T15" t="n">
        <v>4249.4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51.69563880238151</v>
      </c>
      <c r="AB15" t="n">
        <v>70.73225366001785</v>
      </c>
      <c r="AC15" t="n">
        <v>63.98166664406289</v>
      </c>
      <c r="AD15" t="n">
        <v>51695.63880238151</v>
      </c>
      <c r="AE15" t="n">
        <v>70732.25366001784</v>
      </c>
      <c r="AF15" t="n">
        <v>2.70322848798009e-06</v>
      </c>
      <c r="AG15" t="n">
        <v>0.1772916666666667</v>
      </c>
      <c r="AH15" t="n">
        <v>63981.66664406289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11.7563</v>
      </c>
      <c r="E16" t="n">
        <v>8.51</v>
      </c>
      <c r="F16" t="n">
        <v>5.3</v>
      </c>
      <c r="G16" t="n">
        <v>22.72</v>
      </c>
      <c r="H16" t="n">
        <v>0.36</v>
      </c>
      <c r="I16" t="n">
        <v>14</v>
      </c>
      <c r="J16" t="n">
        <v>219.09</v>
      </c>
      <c r="K16" t="n">
        <v>56.13</v>
      </c>
      <c r="L16" t="n">
        <v>4.5</v>
      </c>
      <c r="M16" t="n">
        <v>12</v>
      </c>
      <c r="N16" t="n">
        <v>48.47</v>
      </c>
      <c r="O16" t="n">
        <v>27255.72</v>
      </c>
      <c r="P16" t="n">
        <v>76.22</v>
      </c>
      <c r="Q16" t="n">
        <v>202.81</v>
      </c>
      <c r="R16" t="n">
        <v>26.01</v>
      </c>
      <c r="S16" t="n">
        <v>13.89</v>
      </c>
      <c r="T16" t="n">
        <v>4334.54</v>
      </c>
      <c r="U16" t="n">
        <v>0.53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51.66617212890836</v>
      </c>
      <c r="AB16" t="n">
        <v>70.691936057394</v>
      </c>
      <c r="AC16" t="n">
        <v>63.94519689684735</v>
      </c>
      <c r="AD16" t="n">
        <v>51666.17212890837</v>
      </c>
      <c r="AE16" t="n">
        <v>70691.93605739401</v>
      </c>
      <c r="AF16" t="n">
        <v>2.703067540464433e-06</v>
      </c>
      <c r="AG16" t="n">
        <v>0.1772916666666667</v>
      </c>
      <c r="AH16" t="n">
        <v>63945.19689684735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11.8671</v>
      </c>
      <c r="E17" t="n">
        <v>8.43</v>
      </c>
      <c r="F17" t="n">
        <v>5.26</v>
      </c>
      <c r="G17" t="n">
        <v>24.3</v>
      </c>
      <c r="H17" t="n">
        <v>0.38</v>
      </c>
      <c r="I17" t="n">
        <v>13</v>
      </c>
      <c r="J17" t="n">
        <v>219.51</v>
      </c>
      <c r="K17" t="n">
        <v>56.13</v>
      </c>
      <c r="L17" t="n">
        <v>4.75</v>
      </c>
      <c r="M17" t="n">
        <v>11</v>
      </c>
      <c r="N17" t="n">
        <v>48.63</v>
      </c>
      <c r="O17" t="n">
        <v>27306.53</v>
      </c>
      <c r="P17" t="n">
        <v>75.45999999999999</v>
      </c>
      <c r="Q17" t="n">
        <v>202.82</v>
      </c>
      <c r="R17" t="n">
        <v>24.78</v>
      </c>
      <c r="S17" t="n">
        <v>13.89</v>
      </c>
      <c r="T17" t="n">
        <v>3723.09</v>
      </c>
      <c r="U17" t="n">
        <v>0.5600000000000001</v>
      </c>
      <c r="V17" t="n">
        <v>0.73</v>
      </c>
      <c r="W17" t="n">
        <v>0.65</v>
      </c>
      <c r="X17" t="n">
        <v>0.23</v>
      </c>
      <c r="Y17" t="n">
        <v>1</v>
      </c>
      <c r="Z17" t="n">
        <v>10</v>
      </c>
      <c r="AA17" t="n">
        <v>50.74578462554946</v>
      </c>
      <c r="AB17" t="n">
        <v>69.43262127066808</v>
      </c>
      <c r="AC17" t="n">
        <v>62.80606934590673</v>
      </c>
      <c r="AD17" t="n">
        <v>50745.78462554946</v>
      </c>
      <c r="AE17" t="n">
        <v>69432.62127066808</v>
      </c>
      <c r="AF17" t="n">
        <v>2.728543232942803e-06</v>
      </c>
      <c r="AG17" t="n">
        <v>0.175625</v>
      </c>
      <c r="AH17" t="n">
        <v>62806.06934590673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11.9288</v>
      </c>
      <c r="E18" t="n">
        <v>8.380000000000001</v>
      </c>
      <c r="F18" t="n">
        <v>5.26</v>
      </c>
      <c r="G18" t="n">
        <v>26.32</v>
      </c>
      <c r="H18" t="n">
        <v>0.4</v>
      </c>
      <c r="I18" t="n">
        <v>12</v>
      </c>
      <c r="J18" t="n">
        <v>219.92</v>
      </c>
      <c r="K18" t="n">
        <v>56.13</v>
      </c>
      <c r="L18" t="n">
        <v>5</v>
      </c>
      <c r="M18" t="n">
        <v>10</v>
      </c>
      <c r="N18" t="n">
        <v>48.79</v>
      </c>
      <c r="O18" t="n">
        <v>27357.39</v>
      </c>
      <c r="P18" t="n">
        <v>75.48999999999999</v>
      </c>
      <c r="Q18" t="n">
        <v>202.81</v>
      </c>
      <c r="R18" t="n">
        <v>24.56</v>
      </c>
      <c r="S18" t="n">
        <v>13.89</v>
      </c>
      <c r="T18" t="n">
        <v>3621.46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50.5048761603565</v>
      </c>
      <c r="AB18" t="n">
        <v>69.10299968045982</v>
      </c>
      <c r="AC18" t="n">
        <v>62.50790637764104</v>
      </c>
      <c r="AD18" t="n">
        <v>50504.87616035649</v>
      </c>
      <c r="AE18" t="n">
        <v>69102.99968045982</v>
      </c>
      <c r="AF18" t="n">
        <v>2.742729606822906e-06</v>
      </c>
      <c r="AG18" t="n">
        <v>0.1745833333333333</v>
      </c>
      <c r="AH18" t="n">
        <v>62507.90637764104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11.9249</v>
      </c>
      <c r="E19" t="n">
        <v>8.390000000000001</v>
      </c>
      <c r="F19" t="n">
        <v>5.27</v>
      </c>
      <c r="G19" t="n">
        <v>26.33</v>
      </c>
      <c r="H19" t="n">
        <v>0.42</v>
      </c>
      <c r="I19" t="n">
        <v>12</v>
      </c>
      <c r="J19" t="n">
        <v>220.33</v>
      </c>
      <c r="K19" t="n">
        <v>56.13</v>
      </c>
      <c r="L19" t="n">
        <v>5.25</v>
      </c>
      <c r="M19" t="n">
        <v>10</v>
      </c>
      <c r="N19" t="n">
        <v>48.95</v>
      </c>
      <c r="O19" t="n">
        <v>27408.3</v>
      </c>
      <c r="P19" t="n">
        <v>75.27</v>
      </c>
      <c r="Q19" t="n">
        <v>202.82</v>
      </c>
      <c r="R19" t="n">
        <v>24.71</v>
      </c>
      <c r="S19" t="n">
        <v>13.89</v>
      </c>
      <c r="T19" t="n">
        <v>3694.48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50.44714459348953</v>
      </c>
      <c r="AB19" t="n">
        <v>69.02400880373553</v>
      </c>
      <c r="AC19" t="n">
        <v>62.4364542793269</v>
      </c>
      <c r="AD19" t="n">
        <v>50447.14459348953</v>
      </c>
      <c r="AE19" t="n">
        <v>69024.00880373553</v>
      </c>
      <c r="AF19" t="n">
        <v>2.741832899235671e-06</v>
      </c>
      <c r="AG19" t="n">
        <v>0.1747916666666667</v>
      </c>
      <c r="AH19" t="n">
        <v>62436.45427932689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12.0281</v>
      </c>
      <c r="E20" t="n">
        <v>8.31</v>
      </c>
      <c r="F20" t="n">
        <v>5.24</v>
      </c>
      <c r="G20" t="n">
        <v>28.56</v>
      </c>
      <c r="H20" t="n">
        <v>0.44</v>
      </c>
      <c r="I20" t="n">
        <v>11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74.63</v>
      </c>
      <c r="Q20" t="n">
        <v>202.81</v>
      </c>
      <c r="R20" t="n">
        <v>23.91</v>
      </c>
      <c r="S20" t="n">
        <v>13.89</v>
      </c>
      <c r="T20" t="n">
        <v>3297.92</v>
      </c>
      <c r="U20" t="n">
        <v>0.58</v>
      </c>
      <c r="V20" t="n">
        <v>0.74</v>
      </c>
      <c r="W20" t="n">
        <v>0.65</v>
      </c>
      <c r="X20" t="n">
        <v>0.2</v>
      </c>
      <c r="Y20" t="n">
        <v>1</v>
      </c>
      <c r="Z20" t="n">
        <v>10</v>
      </c>
      <c r="AA20" t="n">
        <v>49.66060015574148</v>
      </c>
      <c r="AB20" t="n">
        <v>67.94782400411759</v>
      </c>
      <c r="AC20" t="n">
        <v>61.4629790465493</v>
      </c>
      <c r="AD20" t="n">
        <v>49660.60015574149</v>
      </c>
      <c r="AE20" t="n">
        <v>67947.82400411759</v>
      </c>
      <c r="AF20" t="n">
        <v>2.765561161544044e-06</v>
      </c>
      <c r="AG20" t="n">
        <v>0.173125</v>
      </c>
      <c r="AH20" t="n">
        <v>61462.9790465493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12.0116</v>
      </c>
      <c r="E21" t="n">
        <v>8.33</v>
      </c>
      <c r="F21" t="n">
        <v>5.25</v>
      </c>
      <c r="G21" t="n">
        <v>28.63</v>
      </c>
      <c r="H21" t="n">
        <v>0.46</v>
      </c>
      <c r="I21" t="n">
        <v>11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74.72</v>
      </c>
      <c r="Q21" t="n">
        <v>202.81</v>
      </c>
      <c r="R21" t="n">
        <v>24.15</v>
      </c>
      <c r="S21" t="n">
        <v>13.89</v>
      </c>
      <c r="T21" t="n">
        <v>3417.84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49.7939614590361</v>
      </c>
      <c r="AB21" t="n">
        <v>68.13029482277064</v>
      </c>
      <c r="AC21" t="n">
        <v>61.62803510636956</v>
      </c>
      <c r="AD21" t="n">
        <v>49793.96145903609</v>
      </c>
      <c r="AE21" t="n">
        <v>68130.29482277064</v>
      </c>
      <c r="AF21" t="n">
        <v>2.761767398674973e-06</v>
      </c>
      <c r="AG21" t="n">
        <v>0.1735416666666667</v>
      </c>
      <c r="AH21" t="n">
        <v>61628.03510636956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12.1167</v>
      </c>
      <c r="E22" t="n">
        <v>8.25</v>
      </c>
      <c r="F22" t="n">
        <v>5.22</v>
      </c>
      <c r="G22" t="n">
        <v>31.31</v>
      </c>
      <c r="H22" t="n">
        <v>0.48</v>
      </c>
      <c r="I22" t="n">
        <v>10</v>
      </c>
      <c r="J22" t="n">
        <v>221.57</v>
      </c>
      <c r="K22" t="n">
        <v>56.13</v>
      </c>
      <c r="L22" t="n">
        <v>6</v>
      </c>
      <c r="M22" t="n">
        <v>8</v>
      </c>
      <c r="N22" t="n">
        <v>49.45</v>
      </c>
      <c r="O22" t="n">
        <v>27561.39</v>
      </c>
      <c r="P22" t="n">
        <v>73.97</v>
      </c>
      <c r="Q22" t="n">
        <v>202.81</v>
      </c>
      <c r="R22" t="n">
        <v>23.2</v>
      </c>
      <c r="S22" t="n">
        <v>13.89</v>
      </c>
      <c r="T22" t="n">
        <v>2948.57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48.9617940033628</v>
      </c>
      <c r="AB22" t="n">
        <v>66.99168659728191</v>
      </c>
      <c r="AC22" t="n">
        <v>60.59809405187443</v>
      </c>
      <c r="AD22" t="n">
        <v>48961.7940033628</v>
      </c>
      <c r="AE22" t="n">
        <v>66991.68659728191</v>
      </c>
      <c r="AF22" t="n">
        <v>2.785932518525845e-06</v>
      </c>
      <c r="AG22" t="n">
        <v>0.171875</v>
      </c>
      <c r="AH22" t="n">
        <v>60598.09405187442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12.1257</v>
      </c>
      <c r="E23" t="n">
        <v>8.25</v>
      </c>
      <c r="F23" t="n">
        <v>5.21</v>
      </c>
      <c r="G23" t="n">
        <v>31.27</v>
      </c>
      <c r="H23" t="n">
        <v>0.5</v>
      </c>
      <c r="I23" t="n">
        <v>10</v>
      </c>
      <c r="J23" t="n">
        <v>221.99</v>
      </c>
      <c r="K23" t="n">
        <v>56.13</v>
      </c>
      <c r="L23" t="n">
        <v>6.25</v>
      </c>
      <c r="M23" t="n">
        <v>8</v>
      </c>
      <c r="N23" t="n">
        <v>49.61</v>
      </c>
      <c r="O23" t="n">
        <v>27612.53</v>
      </c>
      <c r="P23" t="n">
        <v>73.97</v>
      </c>
      <c r="Q23" t="n">
        <v>202.81</v>
      </c>
      <c r="R23" t="n">
        <v>23.11</v>
      </c>
      <c r="S23" t="n">
        <v>13.89</v>
      </c>
      <c r="T23" t="n">
        <v>2902.78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48.90159547753012</v>
      </c>
      <c r="AB23" t="n">
        <v>66.90932031846614</v>
      </c>
      <c r="AC23" t="n">
        <v>60.52358869510702</v>
      </c>
      <c r="AD23" t="n">
        <v>48901.59547753011</v>
      </c>
      <c r="AE23" t="n">
        <v>66909.32031846614</v>
      </c>
      <c r="AF23" t="n">
        <v>2.788001843727157e-06</v>
      </c>
      <c r="AG23" t="n">
        <v>0.171875</v>
      </c>
      <c r="AH23" t="n">
        <v>60523.58869510702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12.1224</v>
      </c>
      <c r="E24" t="n">
        <v>8.25</v>
      </c>
      <c r="F24" t="n">
        <v>5.21</v>
      </c>
      <c r="G24" t="n">
        <v>31.29</v>
      </c>
      <c r="H24" t="n">
        <v>0.52</v>
      </c>
      <c r="I24" t="n">
        <v>10</v>
      </c>
      <c r="J24" t="n">
        <v>222.4</v>
      </c>
      <c r="K24" t="n">
        <v>56.13</v>
      </c>
      <c r="L24" t="n">
        <v>6.5</v>
      </c>
      <c r="M24" t="n">
        <v>8</v>
      </c>
      <c r="N24" t="n">
        <v>49.78</v>
      </c>
      <c r="O24" t="n">
        <v>27663.85</v>
      </c>
      <c r="P24" t="n">
        <v>73.8</v>
      </c>
      <c r="Q24" t="n">
        <v>202.84</v>
      </c>
      <c r="R24" t="n">
        <v>23.18</v>
      </c>
      <c r="S24" t="n">
        <v>13.89</v>
      </c>
      <c r="T24" t="n">
        <v>2938.97</v>
      </c>
      <c r="U24" t="n">
        <v>0.6</v>
      </c>
      <c r="V24" t="n">
        <v>0.74</v>
      </c>
      <c r="W24" t="n">
        <v>0.65</v>
      </c>
      <c r="X24" t="n">
        <v>0.18</v>
      </c>
      <c r="Y24" t="n">
        <v>1</v>
      </c>
      <c r="Z24" t="n">
        <v>10</v>
      </c>
      <c r="AA24" t="n">
        <v>48.83794887163376</v>
      </c>
      <c r="AB24" t="n">
        <v>66.82223622438872</v>
      </c>
      <c r="AC24" t="n">
        <v>60.44481578474502</v>
      </c>
      <c r="AD24" t="n">
        <v>48837.94887163376</v>
      </c>
      <c r="AE24" t="n">
        <v>66822.23622438872</v>
      </c>
      <c r="AF24" t="n">
        <v>2.787243091153343e-06</v>
      </c>
      <c r="AG24" t="n">
        <v>0.171875</v>
      </c>
      <c r="AH24" t="n">
        <v>60444.81578474502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12.2042</v>
      </c>
      <c r="E25" t="n">
        <v>8.19</v>
      </c>
      <c r="F25" t="n">
        <v>5.2</v>
      </c>
      <c r="G25" t="n">
        <v>34.67</v>
      </c>
      <c r="H25" t="n">
        <v>0.54</v>
      </c>
      <c r="I25" t="n">
        <v>9</v>
      </c>
      <c r="J25" t="n">
        <v>222.82</v>
      </c>
      <c r="K25" t="n">
        <v>56.13</v>
      </c>
      <c r="L25" t="n">
        <v>6.75</v>
      </c>
      <c r="M25" t="n">
        <v>7</v>
      </c>
      <c r="N25" t="n">
        <v>49.94</v>
      </c>
      <c r="O25" t="n">
        <v>27715.11</v>
      </c>
      <c r="P25" t="n">
        <v>73.34999999999999</v>
      </c>
      <c r="Q25" t="n">
        <v>202.81</v>
      </c>
      <c r="R25" t="n">
        <v>22.73</v>
      </c>
      <c r="S25" t="n">
        <v>13.89</v>
      </c>
      <c r="T25" t="n">
        <v>2719.86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48.29503140303196</v>
      </c>
      <c r="AB25" t="n">
        <v>66.07939259201983</v>
      </c>
      <c r="AC25" t="n">
        <v>59.77286810606159</v>
      </c>
      <c r="AD25" t="n">
        <v>48295.03140303196</v>
      </c>
      <c r="AE25" t="n">
        <v>66079.39259201982</v>
      </c>
      <c r="AF25" t="n">
        <v>2.806050957983041e-06</v>
      </c>
      <c r="AG25" t="n">
        <v>0.170625</v>
      </c>
      <c r="AH25" t="n">
        <v>59772.86810606159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12.2046</v>
      </c>
      <c r="E26" t="n">
        <v>8.19</v>
      </c>
      <c r="F26" t="n">
        <v>5.2</v>
      </c>
      <c r="G26" t="n">
        <v>34.67</v>
      </c>
      <c r="H26" t="n">
        <v>0.5600000000000001</v>
      </c>
      <c r="I26" t="n">
        <v>9</v>
      </c>
      <c r="J26" t="n">
        <v>223.23</v>
      </c>
      <c r="K26" t="n">
        <v>56.13</v>
      </c>
      <c r="L26" t="n">
        <v>7</v>
      </c>
      <c r="M26" t="n">
        <v>7</v>
      </c>
      <c r="N26" t="n">
        <v>50.11</v>
      </c>
      <c r="O26" t="n">
        <v>27766.43</v>
      </c>
      <c r="P26" t="n">
        <v>73.14</v>
      </c>
      <c r="Q26" t="n">
        <v>202.83</v>
      </c>
      <c r="R26" t="n">
        <v>22.7</v>
      </c>
      <c r="S26" t="n">
        <v>13.89</v>
      </c>
      <c r="T26" t="n">
        <v>2703.5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48.19988801816866</v>
      </c>
      <c r="AB26" t="n">
        <v>65.94921321542002</v>
      </c>
      <c r="AC26" t="n">
        <v>59.65511286645653</v>
      </c>
      <c r="AD26" t="n">
        <v>48199.88801816865</v>
      </c>
      <c r="AE26" t="n">
        <v>65949.21321542002</v>
      </c>
      <c r="AF26" t="n">
        <v>2.806142927991989e-06</v>
      </c>
      <c r="AG26" t="n">
        <v>0.170625</v>
      </c>
      <c r="AH26" t="n">
        <v>59655.11286645653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12.2009</v>
      </c>
      <c r="E27" t="n">
        <v>8.199999999999999</v>
      </c>
      <c r="F27" t="n">
        <v>5.2</v>
      </c>
      <c r="G27" t="n">
        <v>34.69</v>
      </c>
      <c r="H27" t="n">
        <v>0.58</v>
      </c>
      <c r="I27" t="n">
        <v>9</v>
      </c>
      <c r="J27" t="n">
        <v>223.65</v>
      </c>
      <c r="K27" t="n">
        <v>56.13</v>
      </c>
      <c r="L27" t="n">
        <v>7.25</v>
      </c>
      <c r="M27" t="n">
        <v>7</v>
      </c>
      <c r="N27" t="n">
        <v>50.27</v>
      </c>
      <c r="O27" t="n">
        <v>27817.81</v>
      </c>
      <c r="P27" t="n">
        <v>73.14</v>
      </c>
      <c r="Q27" t="n">
        <v>202.81</v>
      </c>
      <c r="R27" t="n">
        <v>22.72</v>
      </c>
      <c r="S27" t="n">
        <v>13.89</v>
      </c>
      <c r="T27" t="n">
        <v>2715.52</v>
      </c>
      <c r="U27" t="n">
        <v>0.61</v>
      </c>
      <c r="V27" t="n">
        <v>0.74</v>
      </c>
      <c r="W27" t="n">
        <v>0.65</v>
      </c>
      <c r="X27" t="n">
        <v>0.17</v>
      </c>
      <c r="Y27" t="n">
        <v>1</v>
      </c>
      <c r="Z27" t="n">
        <v>10</v>
      </c>
      <c r="AA27" t="n">
        <v>48.214673382088</v>
      </c>
      <c r="AB27" t="n">
        <v>65.96944320261869</v>
      </c>
      <c r="AC27" t="n">
        <v>59.67341213206994</v>
      </c>
      <c r="AD27" t="n">
        <v>48214.673382088</v>
      </c>
      <c r="AE27" t="n">
        <v>65969.4432026187</v>
      </c>
      <c r="AF27" t="n">
        <v>2.805292205409228e-06</v>
      </c>
      <c r="AG27" t="n">
        <v>0.1708333333333333</v>
      </c>
      <c r="AH27" t="n">
        <v>59673.41213206994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12.2787</v>
      </c>
      <c r="E28" t="n">
        <v>8.140000000000001</v>
      </c>
      <c r="F28" t="n">
        <v>5.19</v>
      </c>
      <c r="G28" t="n">
        <v>38.95</v>
      </c>
      <c r="H28" t="n">
        <v>0.59</v>
      </c>
      <c r="I28" t="n">
        <v>8</v>
      </c>
      <c r="J28" t="n">
        <v>224.07</v>
      </c>
      <c r="K28" t="n">
        <v>56.13</v>
      </c>
      <c r="L28" t="n">
        <v>7.5</v>
      </c>
      <c r="M28" t="n">
        <v>6</v>
      </c>
      <c r="N28" t="n">
        <v>50.44</v>
      </c>
      <c r="O28" t="n">
        <v>27869.24</v>
      </c>
      <c r="P28" t="n">
        <v>72.81999999999999</v>
      </c>
      <c r="Q28" t="n">
        <v>202.81</v>
      </c>
      <c r="R28" t="n">
        <v>22.37</v>
      </c>
      <c r="S28" t="n">
        <v>13.89</v>
      </c>
      <c r="T28" t="n">
        <v>2543.95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47.75169611461281</v>
      </c>
      <c r="AB28" t="n">
        <v>65.33597728014394</v>
      </c>
      <c r="AC28" t="n">
        <v>59.10040330816096</v>
      </c>
      <c r="AD28" t="n">
        <v>47751.69611461281</v>
      </c>
      <c r="AE28" t="n">
        <v>65335.97728014393</v>
      </c>
      <c r="AF28" t="n">
        <v>2.823180372149455e-06</v>
      </c>
      <c r="AG28" t="n">
        <v>0.1695833333333333</v>
      </c>
      <c r="AH28" t="n">
        <v>59100.40330816096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12.2871</v>
      </c>
      <c r="E29" t="n">
        <v>8.140000000000001</v>
      </c>
      <c r="F29" t="n">
        <v>5.19</v>
      </c>
      <c r="G29" t="n">
        <v>38.91</v>
      </c>
      <c r="H29" t="n">
        <v>0.61</v>
      </c>
      <c r="I29" t="n">
        <v>8</v>
      </c>
      <c r="J29" t="n">
        <v>224.49</v>
      </c>
      <c r="K29" t="n">
        <v>56.13</v>
      </c>
      <c r="L29" t="n">
        <v>7.75</v>
      </c>
      <c r="M29" t="n">
        <v>6</v>
      </c>
      <c r="N29" t="n">
        <v>50.61</v>
      </c>
      <c r="O29" t="n">
        <v>27920.73</v>
      </c>
      <c r="P29" t="n">
        <v>72.76000000000001</v>
      </c>
      <c r="Q29" t="n">
        <v>202.81</v>
      </c>
      <c r="R29" t="n">
        <v>22.24</v>
      </c>
      <c r="S29" t="n">
        <v>13.89</v>
      </c>
      <c r="T29" t="n">
        <v>2479.44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47.69408452592807</v>
      </c>
      <c r="AB29" t="n">
        <v>65.2571505628616</v>
      </c>
      <c r="AC29" t="n">
        <v>59.02909970214203</v>
      </c>
      <c r="AD29" t="n">
        <v>47694.08452592807</v>
      </c>
      <c r="AE29" t="n">
        <v>65257.1505628616</v>
      </c>
      <c r="AF29" t="n">
        <v>2.825111742337346e-06</v>
      </c>
      <c r="AG29" t="n">
        <v>0.1695833333333333</v>
      </c>
      <c r="AH29" t="n">
        <v>59029.09970214203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12.309</v>
      </c>
      <c r="E30" t="n">
        <v>8.119999999999999</v>
      </c>
      <c r="F30" t="n">
        <v>5.17</v>
      </c>
      <c r="G30" t="n">
        <v>38.8</v>
      </c>
      <c r="H30" t="n">
        <v>0.63</v>
      </c>
      <c r="I30" t="n">
        <v>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72.19</v>
      </c>
      <c r="Q30" t="n">
        <v>202.81</v>
      </c>
      <c r="R30" t="n">
        <v>21.87</v>
      </c>
      <c r="S30" t="n">
        <v>13.89</v>
      </c>
      <c r="T30" t="n">
        <v>2294.72</v>
      </c>
      <c r="U30" t="n">
        <v>0.64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47.30918389054118</v>
      </c>
      <c r="AB30" t="n">
        <v>64.73051253290792</v>
      </c>
      <c r="AC30" t="n">
        <v>58.55272326662585</v>
      </c>
      <c r="AD30" t="n">
        <v>47309.18389054118</v>
      </c>
      <c r="AE30" t="n">
        <v>64730.51253290792</v>
      </c>
      <c r="AF30" t="n">
        <v>2.830147100327203e-06</v>
      </c>
      <c r="AG30" t="n">
        <v>0.1691666666666667</v>
      </c>
      <c r="AH30" t="n">
        <v>58552.72326662585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12.306</v>
      </c>
      <c r="E31" t="n">
        <v>8.130000000000001</v>
      </c>
      <c r="F31" t="n">
        <v>5.18</v>
      </c>
      <c r="G31" t="n">
        <v>38.82</v>
      </c>
      <c r="H31" t="n">
        <v>0.65</v>
      </c>
      <c r="I31" t="n">
        <v>8</v>
      </c>
      <c r="J31" t="n">
        <v>225.32</v>
      </c>
      <c r="K31" t="n">
        <v>56.13</v>
      </c>
      <c r="L31" t="n">
        <v>8.25</v>
      </c>
      <c r="M31" t="n">
        <v>6</v>
      </c>
      <c r="N31" t="n">
        <v>50.95</v>
      </c>
      <c r="O31" t="n">
        <v>28023.89</v>
      </c>
      <c r="P31" t="n">
        <v>72.06999999999999</v>
      </c>
      <c r="Q31" t="n">
        <v>202.81</v>
      </c>
      <c r="R31" t="n">
        <v>21.91</v>
      </c>
      <c r="S31" t="n">
        <v>13.89</v>
      </c>
      <c r="T31" t="n">
        <v>2313.89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47.29319591401414</v>
      </c>
      <c r="AB31" t="n">
        <v>64.7086370780839</v>
      </c>
      <c r="AC31" t="n">
        <v>58.53293557450782</v>
      </c>
      <c r="AD31" t="n">
        <v>47293.19591401414</v>
      </c>
      <c r="AE31" t="n">
        <v>64708.6370780839</v>
      </c>
      <c r="AF31" t="n">
        <v>2.8294573252601e-06</v>
      </c>
      <c r="AG31" t="n">
        <v>0.169375</v>
      </c>
      <c r="AH31" t="n">
        <v>58532.93557450782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12.3031</v>
      </c>
      <c r="E32" t="n">
        <v>8.130000000000001</v>
      </c>
      <c r="F32" t="n">
        <v>5.18</v>
      </c>
      <c r="G32" t="n">
        <v>38.83</v>
      </c>
      <c r="H32" t="n">
        <v>0.67</v>
      </c>
      <c r="I32" t="n">
        <v>8</v>
      </c>
      <c r="J32" t="n">
        <v>225.74</v>
      </c>
      <c r="K32" t="n">
        <v>56.13</v>
      </c>
      <c r="L32" t="n">
        <v>8.5</v>
      </c>
      <c r="M32" t="n">
        <v>6</v>
      </c>
      <c r="N32" t="n">
        <v>51.11</v>
      </c>
      <c r="O32" t="n">
        <v>28075.56</v>
      </c>
      <c r="P32" t="n">
        <v>71.91</v>
      </c>
      <c r="Q32" t="n">
        <v>202.82</v>
      </c>
      <c r="R32" t="n">
        <v>21.91</v>
      </c>
      <c r="S32" t="n">
        <v>13.89</v>
      </c>
      <c r="T32" t="n">
        <v>2314.57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47.23301759906698</v>
      </c>
      <c r="AB32" t="n">
        <v>64.62629845269335</v>
      </c>
      <c r="AC32" t="n">
        <v>58.45845523196153</v>
      </c>
      <c r="AD32" t="n">
        <v>47233.01759906697</v>
      </c>
      <c r="AE32" t="n">
        <v>64626.29845269335</v>
      </c>
      <c r="AF32" t="n">
        <v>2.828790542695233e-06</v>
      </c>
      <c r="AG32" t="n">
        <v>0.169375</v>
      </c>
      <c r="AH32" t="n">
        <v>58458.45523196153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12.3941</v>
      </c>
      <c r="E33" t="n">
        <v>8.07</v>
      </c>
      <c r="F33" t="n">
        <v>5.16</v>
      </c>
      <c r="G33" t="n">
        <v>44.23</v>
      </c>
      <c r="H33" t="n">
        <v>0.6899999999999999</v>
      </c>
      <c r="I33" t="n">
        <v>7</v>
      </c>
      <c r="J33" t="n">
        <v>226.16</v>
      </c>
      <c r="K33" t="n">
        <v>56.13</v>
      </c>
      <c r="L33" t="n">
        <v>8.75</v>
      </c>
      <c r="M33" t="n">
        <v>5</v>
      </c>
      <c r="N33" t="n">
        <v>51.28</v>
      </c>
      <c r="O33" t="n">
        <v>28127.29</v>
      </c>
      <c r="P33" t="n">
        <v>71.52</v>
      </c>
      <c r="Q33" t="n">
        <v>202.85</v>
      </c>
      <c r="R33" t="n">
        <v>21.48</v>
      </c>
      <c r="S33" t="n">
        <v>13.89</v>
      </c>
      <c r="T33" t="n">
        <v>2102.59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46.67683302859599</v>
      </c>
      <c r="AB33" t="n">
        <v>63.86530218624381</v>
      </c>
      <c r="AC33" t="n">
        <v>57.77008738111674</v>
      </c>
      <c r="AD33" t="n">
        <v>46676.83302859599</v>
      </c>
      <c r="AE33" t="n">
        <v>63865.30218624381</v>
      </c>
      <c r="AF33" t="n">
        <v>2.849713719730717e-06</v>
      </c>
      <c r="AG33" t="n">
        <v>0.168125</v>
      </c>
      <c r="AH33" t="n">
        <v>57770.08738111674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12.4061</v>
      </c>
      <c r="E34" t="n">
        <v>8.06</v>
      </c>
      <c r="F34" t="n">
        <v>5.15</v>
      </c>
      <c r="G34" t="n">
        <v>44.16</v>
      </c>
      <c r="H34" t="n">
        <v>0.71</v>
      </c>
      <c r="I34" t="n">
        <v>7</v>
      </c>
      <c r="J34" t="n">
        <v>226.58</v>
      </c>
      <c r="K34" t="n">
        <v>56.13</v>
      </c>
      <c r="L34" t="n">
        <v>9</v>
      </c>
      <c r="M34" t="n">
        <v>5</v>
      </c>
      <c r="N34" t="n">
        <v>51.45</v>
      </c>
      <c r="O34" t="n">
        <v>28179.08</v>
      </c>
      <c r="P34" t="n">
        <v>71.51000000000001</v>
      </c>
      <c r="Q34" t="n">
        <v>202.81</v>
      </c>
      <c r="R34" t="n">
        <v>21.04</v>
      </c>
      <c r="S34" t="n">
        <v>13.89</v>
      </c>
      <c r="T34" t="n">
        <v>1886.85</v>
      </c>
      <c r="U34" t="n">
        <v>0.66</v>
      </c>
      <c r="V34" t="n">
        <v>0.75</v>
      </c>
      <c r="W34" t="n">
        <v>0.65</v>
      </c>
      <c r="X34" t="n">
        <v>0.11</v>
      </c>
      <c r="Y34" t="n">
        <v>1</v>
      </c>
      <c r="Z34" t="n">
        <v>10</v>
      </c>
      <c r="AA34" t="n">
        <v>46.60365169327574</v>
      </c>
      <c r="AB34" t="n">
        <v>63.76517225472604</v>
      </c>
      <c r="AC34" t="n">
        <v>57.67951370972973</v>
      </c>
      <c r="AD34" t="n">
        <v>46603.65169327574</v>
      </c>
      <c r="AE34" t="n">
        <v>63765.17225472604</v>
      </c>
      <c r="AF34" t="n">
        <v>2.852472819999133e-06</v>
      </c>
      <c r="AG34" t="n">
        <v>0.1679166666666667</v>
      </c>
      <c r="AH34" t="n">
        <v>57679.51370972973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12.4005</v>
      </c>
      <c r="E35" t="n">
        <v>8.06</v>
      </c>
      <c r="F35" t="n">
        <v>5.16</v>
      </c>
      <c r="G35" t="n">
        <v>44.19</v>
      </c>
      <c r="H35" t="n">
        <v>0.72</v>
      </c>
      <c r="I35" t="n">
        <v>7</v>
      </c>
      <c r="J35" t="n">
        <v>227</v>
      </c>
      <c r="K35" t="n">
        <v>56.13</v>
      </c>
      <c r="L35" t="n">
        <v>9.25</v>
      </c>
      <c r="M35" t="n">
        <v>5</v>
      </c>
      <c r="N35" t="n">
        <v>51.62</v>
      </c>
      <c r="O35" t="n">
        <v>28230.92</v>
      </c>
      <c r="P35" t="n">
        <v>71.52</v>
      </c>
      <c r="Q35" t="n">
        <v>202.81</v>
      </c>
      <c r="R35" t="n">
        <v>21.29</v>
      </c>
      <c r="S35" t="n">
        <v>13.89</v>
      </c>
      <c r="T35" t="n">
        <v>2011.57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46.65307027602847</v>
      </c>
      <c r="AB35" t="n">
        <v>63.83278893984227</v>
      </c>
      <c r="AC35" t="n">
        <v>57.74067715331912</v>
      </c>
      <c r="AD35" t="n">
        <v>46653.07027602846</v>
      </c>
      <c r="AE35" t="n">
        <v>63832.78893984228</v>
      </c>
      <c r="AF35" t="n">
        <v>2.851185239873871e-06</v>
      </c>
      <c r="AG35" t="n">
        <v>0.1679166666666667</v>
      </c>
      <c r="AH35" t="n">
        <v>57740.67715331912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12.3835</v>
      </c>
      <c r="E36" t="n">
        <v>8.08</v>
      </c>
      <c r="F36" t="n">
        <v>5.17</v>
      </c>
      <c r="G36" t="n">
        <v>44.29</v>
      </c>
      <c r="H36" t="n">
        <v>0.74</v>
      </c>
      <c r="I36" t="n">
        <v>7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71.56</v>
      </c>
      <c r="Q36" t="n">
        <v>202.81</v>
      </c>
      <c r="R36" t="n">
        <v>21.65</v>
      </c>
      <c r="S36" t="n">
        <v>13.89</v>
      </c>
      <c r="T36" t="n">
        <v>2190.83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46.75831803831342</v>
      </c>
      <c r="AB36" t="n">
        <v>63.97679357140406</v>
      </c>
      <c r="AC36" t="n">
        <v>57.87093818495647</v>
      </c>
      <c r="AD36" t="n">
        <v>46758.31803831342</v>
      </c>
      <c r="AE36" t="n">
        <v>63976.79357140406</v>
      </c>
      <c r="AF36" t="n">
        <v>2.847276514493616e-06</v>
      </c>
      <c r="AG36" t="n">
        <v>0.1683333333333333</v>
      </c>
      <c r="AH36" t="n">
        <v>57870.93818495647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12.3924</v>
      </c>
      <c r="E37" t="n">
        <v>8.07</v>
      </c>
      <c r="F37" t="n">
        <v>5.16</v>
      </c>
      <c r="G37" t="n">
        <v>44.24</v>
      </c>
      <c r="H37" t="n">
        <v>0.76</v>
      </c>
      <c r="I37" t="n">
        <v>7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71.18000000000001</v>
      </c>
      <c r="Q37" t="n">
        <v>202.82</v>
      </c>
      <c r="R37" t="n">
        <v>21.45</v>
      </c>
      <c r="S37" t="n">
        <v>13.89</v>
      </c>
      <c r="T37" t="n">
        <v>2089.67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46.53360796308213</v>
      </c>
      <c r="AB37" t="n">
        <v>63.6693353329639</v>
      </c>
      <c r="AC37" t="n">
        <v>57.59282332927259</v>
      </c>
      <c r="AD37" t="n">
        <v>46533.60796308213</v>
      </c>
      <c r="AE37" t="n">
        <v>63669.3353329639</v>
      </c>
      <c r="AF37" t="n">
        <v>2.849322847192691e-06</v>
      </c>
      <c r="AG37" t="n">
        <v>0.168125</v>
      </c>
      <c r="AH37" t="n">
        <v>57592.82332927259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12.3843</v>
      </c>
      <c r="E38" t="n">
        <v>8.07</v>
      </c>
      <c r="F38" t="n">
        <v>5.17</v>
      </c>
      <c r="G38" t="n">
        <v>44.28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5</v>
      </c>
      <c r="N38" t="n">
        <v>52.14</v>
      </c>
      <c r="O38" t="n">
        <v>28386.82</v>
      </c>
      <c r="P38" t="n">
        <v>70.92</v>
      </c>
      <c r="Q38" t="n">
        <v>202.82</v>
      </c>
      <c r="R38" t="n">
        <v>21.67</v>
      </c>
      <c r="S38" t="n">
        <v>13.89</v>
      </c>
      <c r="T38" t="n">
        <v>2201.3</v>
      </c>
      <c r="U38" t="n">
        <v>0.64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46.47333486813113</v>
      </c>
      <c r="AB38" t="n">
        <v>63.58686702539072</v>
      </c>
      <c r="AC38" t="n">
        <v>57.51822568122917</v>
      </c>
      <c r="AD38" t="n">
        <v>46473.33486813113</v>
      </c>
      <c r="AE38" t="n">
        <v>63586.86702539072</v>
      </c>
      <c r="AF38" t="n">
        <v>2.847460454511511e-06</v>
      </c>
      <c r="AG38" t="n">
        <v>0.168125</v>
      </c>
      <c r="AH38" t="n">
        <v>57518.22568122917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12.4983</v>
      </c>
      <c r="E39" t="n">
        <v>8</v>
      </c>
      <c r="F39" t="n">
        <v>5.13</v>
      </c>
      <c r="G39" t="n">
        <v>51.35</v>
      </c>
      <c r="H39" t="n">
        <v>0.8</v>
      </c>
      <c r="I39" t="n">
        <v>6</v>
      </c>
      <c r="J39" t="n">
        <v>228.69</v>
      </c>
      <c r="K39" t="n">
        <v>56.13</v>
      </c>
      <c r="L39" t="n">
        <v>10.25</v>
      </c>
      <c r="M39" t="n">
        <v>4</v>
      </c>
      <c r="N39" t="n">
        <v>52.31</v>
      </c>
      <c r="O39" t="n">
        <v>28438.91</v>
      </c>
      <c r="P39" t="n">
        <v>70.34999999999999</v>
      </c>
      <c r="Q39" t="n">
        <v>202.84</v>
      </c>
      <c r="R39" t="n">
        <v>20.67</v>
      </c>
      <c r="S39" t="n">
        <v>13.89</v>
      </c>
      <c r="T39" t="n">
        <v>1703.34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45.71707764375791</v>
      </c>
      <c r="AB39" t="n">
        <v>62.55212252728973</v>
      </c>
      <c r="AC39" t="n">
        <v>56.58223574575359</v>
      </c>
      <c r="AD39" t="n">
        <v>45717.07764375791</v>
      </c>
      <c r="AE39" t="n">
        <v>62552.12252728974</v>
      </c>
      <c r="AF39" t="n">
        <v>2.873671907061459e-06</v>
      </c>
      <c r="AG39" t="n">
        <v>0.1666666666666667</v>
      </c>
      <c r="AH39" t="n">
        <v>56582.23574575359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12.4913</v>
      </c>
      <c r="E40" t="n">
        <v>8.01</v>
      </c>
      <c r="F40" t="n">
        <v>5.14</v>
      </c>
      <c r="G40" t="n">
        <v>51.39</v>
      </c>
      <c r="H40" t="n">
        <v>0.8100000000000001</v>
      </c>
      <c r="I40" t="n">
        <v>6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70.36</v>
      </c>
      <c r="Q40" t="n">
        <v>202.83</v>
      </c>
      <c r="R40" t="n">
        <v>20.77</v>
      </c>
      <c r="S40" t="n">
        <v>13.89</v>
      </c>
      <c r="T40" t="n">
        <v>1756.22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45.77148651074179</v>
      </c>
      <c r="AB40" t="n">
        <v>62.62656713944684</v>
      </c>
      <c r="AC40" t="n">
        <v>56.64957546861012</v>
      </c>
      <c r="AD40" t="n">
        <v>45771.48651074179</v>
      </c>
      <c r="AE40" t="n">
        <v>62626.56713944684</v>
      </c>
      <c r="AF40" t="n">
        <v>2.872062431904883e-06</v>
      </c>
      <c r="AG40" t="n">
        <v>0.166875</v>
      </c>
      <c r="AH40" t="n">
        <v>56649.57546861012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12.497</v>
      </c>
      <c r="E41" t="n">
        <v>8</v>
      </c>
      <c r="F41" t="n">
        <v>5.14</v>
      </c>
      <c r="G41" t="n">
        <v>51.36</v>
      </c>
      <c r="H41" t="n">
        <v>0.83</v>
      </c>
      <c r="I41" t="n">
        <v>6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70.22</v>
      </c>
      <c r="Q41" t="n">
        <v>202.81</v>
      </c>
      <c r="R41" t="n">
        <v>20.79</v>
      </c>
      <c r="S41" t="n">
        <v>13.89</v>
      </c>
      <c r="T41" t="n">
        <v>1767.18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45.68982954866284</v>
      </c>
      <c r="AB41" t="n">
        <v>62.51484048147957</v>
      </c>
      <c r="AC41" t="n">
        <v>56.54851184606985</v>
      </c>
      <c r="AD41" t="n">
        <v>45689.82954866283</v>
      </c>
      <c r="AE41" t="n">
        <v>62514.84048147956</v>
      </c>
      <c r="AF41" t="n">
        <v>2.87337300453238e-06</v>
      </c>
      <c r="AG41" t="n">
        <v>0.1666666666666667</v>
      </c>
      <c r="AH41" t="n">
        <v>56548.51184606985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12.5074</v>
      </c>
      <c r="E42" t="n">
        <v>8</v>
      </c>
      <c r="F42" t="n">
        <v>5.13</v>
      </c>
      <c r="G42" t="n">
        <v>51.29</v>
      </c>
      <c r="H42" t="n">
        <v>0.85</v>
      </c>
      <c r="I42" t="n">
        <v>6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70.01000000000001</v>
      </c>
      <c r="Q42" t="n">
        <v>202.81</v>
      </c>
      <c r="R42" t="n">
        <v>20.47</v>
      </c>
      <c r="S42" t="n">
        <v>13.89</v>
      </c>
      <c r="T42" t="n">
        <v>1604.18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45.5375834759591</v>
      </c>
      <c r="AB42" t="n">
        <v>62.30653068818373</v>
      </c>
      <c r="AC42" t="n">
        <v>56.36008284708147</v>
      </c>
      <c r="AD42" t="n">
        <v>45537.5834759591</v>
      </c>
      <c r="AE42" t="n">
        <v>62306.53068818373</v>
      </c>
      <c r="AF42" t="n">
        <v>2.875764224765007e-06</v>
      </c>
      <c r="AG42" t="n">
        <v>0.1666666666666667</v>
      </c>
      <c r="AH42" t="n">
        <v>56360.08284708147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12.4974</v>
      </c>
      <c r="E43" t="n">
        <v>8</v>
      </c>
      <c r="F43" t="n">
        <v>5.14</v>
      </c>
      <c r="G43" t="n">
        <v>51.36</v>
      </c>
      <c r="H43" t="n">
        <v>0.87</v>
      </c>
      <c r="I43" t="n">
        <v>6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69.95</v>
      </c>
      <c r="Q43" t="n">
        <v>202.82</v>
      </c>
      <c r="R43" t="n">
        <v>20.7</v>
      </c>
      <c r="S43" t="n">
        <v>13.89</v>
      </c>
      <c r="T43" t="n">
        <v>1720.99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45.57087127749561</v>
      </c>
      <c r="AB43" t="n">
        <v>62.35207652680013</v>
      </c>
      <c r="AC43" t="n">
        <v>56.40128185478432</v>
      </c>
      <c r="AD43" t="n">
        <v>45570.87127749561</v>
      </c>
      <c r="AE43" t="n">
        <v>62352.07652680013</v>
      </c>
      <c r="AF43" t="n">
        <v>2.873464974541327e-06</v>
      </c>
      <c r="AG43" t="n">
        <v>0.1666666666666667</v>
      </c>
      <c r="AH43" t="n">
        <v>56401.28185478432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12.4944</v>
      </c>
      <c r="E44" t="n">
        <v>8</v>
      </c>
      <c r="F44" t="n">
        <v>5.14</v>
      </c>
      <c r="G44" t="n">
        <v>51.38</v>
      </c>
      <c r="H44" t="n">
        <v>0.89</v>
      </c>
      <c r="I44" t="n">
        <v>6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69.86</v>
      </c>
      <c r="Q44" t="n">
        <v>202.81</v>
      </c>
      <c r="R44" t="n">
        <v>20.72</v>
      </c>
      <c r="S44" t="n">
        <v>13.89</v>
      </c>
      <c r="T44" t="n">
        <v>1727.46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45.54205188574477</v>
      </c>
      <c r="AB44" t="n">
        <v>62.3126445635848</v>
      </c>
      <c r="AC44" t="n">
        <v>56.36561322279514</v>
      </c>
      <c r="AD44" t="n">
        <v>45542.05188574477</v>
      </c>
      <c r="AE44" t="n">
        <v>62312.64456358481</v>
      </c>
      <c r="AF44" t="n">
        <v>2.872775199474223e-06</v>
      </c>
      <c r="AG44" t="n">
        <v>0.1666666666666667</v>
      </c>
      <c r="AH44" t="n">
        <v>56365.61322279514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12.4913</v>
      </c>
      <c r="E45" t="n">
        <v>8.01</v>
      </c>
      <c r="F45" t="n">
        <v>5.14</v>
      </c>
      <c r="G45" t="n">
        <v>51.39</v>
      </c>
      <c r="H45" t="n">
        <v>0.9</v>
      </c>
      <c r="I45" t="n">
        <v>6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69.84</v>
      </c>
      <c r="Q45" t="n">
        <v>202.81</v>
      </c>
      <c r="R45" t="n">
        <v>20.81</v>
      </c>
      <c r="S45" t="n">
        <v>13.89</v>
      </c>
      <c r="T45" t="n">
        <v>1776.18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45.54494336032362</v>
      </c>
      <c r="AB45" t="n">
        <v>62.31660080666644</v>
      </c>
      <c r="AC45" t="n">
        <v>56.36919188758969</v>
      </c>
      <c r="AD45" t="n">
        <v>45544.94336032362</v>
      </c>
      <c r="AE45" t="n">
        <v>62316.60080666644</v>
      </c>
      <c r="AF45" t="n">
        <v>2.872062431904883e-06</v>
      </c>
      <c r="AG45" t="n">
        <v>0.166875</v>
      </c>
      <c r="AH45" t="n">
        <v>56369.1918875897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12.4991</v>
      </c>
      <c r="E46" t="n">
        <v>8</v>
      </c>
      <c r="F46" t="n">
        <v>5.13</v>
      </c>
      <c r="G46" t="n">
        <v>51.34</v>
      </c>
      <c r="H46" t="n">
        <v>0.92</v>
      </c>
      <c r="I46" t="n">
        <v>6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69.47</v>
      </c>
      <c r="Q46" t="n">
        <v>202.81</v>
      </c>
      <c r="R46" t="n">
        <v>20.71</v>
      </c>
      <c r="S46" t="n">
        <v>13.89</v>
      </c>
      <c r="T46" t="n">
        <v>1727.01</v>
      </c>
      <c r="U46" t="n">
        <v>0.67</v>
      </c>
      <c r="V46" t="n">
        <v>0.75</v>
      </c>
      <c r="W46" t="n">
        <v>0.64</v>
      </c>
      <c r="X46" t="n">
        <v>0.1</v>
      </c>
      <c r="Y46" t="n">
        <v>1</v>
      </c>
      <c r="Z46" t="n">
        <v>10</v>
      </c>
      <c r="AA46" t="n">
        <v>45.33115978507909</v>
      </c>
      <c r="AB46" t="n">
        <v>62.02409268755132</v>
      </c>
      <c r="AC46" t="n">
        <v>56.10460033282511</v>
      </c>
      <c r="AD46" t="n">
        <v>45331.15978507909</v>
      </c>
      <c r="AE46" t="n">
        <v>62024.09268755133</v>
      </c>
      <c r="AF46" t="n">
        <v>2.873855847079353e-06</v>
      </c>
      <c r="AG46" t="n">
        <v>0.1666666666666667</v>
      </c>
      <c r="AH46" t="n">
        <v>56104.60033282511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12.4922</v>
      </c>
      <c r="E47" t="n">
        <v>8.01</v>
      </c>
      <c r="F47" t="n">
        <v>5.14</v>
      </c>
      <c r="G47" t="n">
        <v>51.39</v>
      </c>
      <c r="H47" t="n">
        <v>0.9399999999999999</v>
      </c>
      <c r="I47" t="n">
        <v>6</v>
      </c>
      <c r="J47" t="n">
        <v>232.08</v>
      </c>
      <c r="K47" t="n">
        <v>56.13</v>
      </c>
      <c r="L47" t="n">
        <v>12.25</v>
      </c>
      <c r="M47" t="n">
        <v>4</v>
      </c>
      <c r="N47" t="n">
        <v>53.71</v>
      </c>
      <c r="O47" t="n">
        <v>28857.81</v>
      </c>
      <c r="P47" t="n">
        <v>69.33</v>
      </c>
      <c r="Q47" t="n">
        <v>202.81</v>
      </c>
      <c r="R47" t="n">
        <v>20.83</v>
      </c>
      <c r="S47" t="n">
        <v>13.89</v>
      </c>
      <c r="T47" t="n">
        <v>1784.64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45.31966011812053</v>
      </c>
      <c r="AB47" t="n">
        <v>62.00835833588913</v>
      </c>
      <c r="AC47" t="n">
        <v>56.09036764560225</v>
      </c>
      <c r="AD47" t="n">
        <v>45319.66011812053</v>
      </c>
      <c r="AE47" t="n">
        <v>62008.35833588913</v>
      </c>
      <c r="AF47" t="n">
        <v>2.872269364425014e-06</v>
      </c>
      <c r="AG47" t="n">
        <v>0.166875</v>
      </c>
      <c r="AH47" t="n">
        <v>56090.36764560225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12.5791</v>
      </c>
      <c r="E48" t="n">
        <v>7.95</v>
      </c>
      <c r="F48" t="n">
        <v>5.13</v>
      </c>
      <c r="G48" t="n">
        <v>61.51</v>
      </c>
      <c r="H48" t="n">
        <v>0.96</v>
      </c>
      <c r="I48" t="n">
        <v>5</v>
      </c>
      <c r="J48" t="n">
        <v>232.51</v>
      </c>
      <c r="K48" t="n">
        <v>56.13</v>
      </c>
      <c r="L48" t="n">
        <v>12.5</v>
      </c>
      <c r="M48" t="n">
        <v>3</v>
      </c>
      <c r="N48" t="n">
        <v>53.88</v>
      </c>
      <c r="O48" t="n">
        <v>28910.45</v>
      </c>
      <c r="P48" t="n">
        <v>69</v>
      </c>
      <c r="Q48" t="n">
        <v>202.81</v>
      </c>
      <c r="R48" t="n">
        <v>20.28</v>
      </c>
      <c r="S48" t="n">
        <v>13.89</v>
      </c>
      <c r="T48" t="n">
        <v>1515.39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44.84999553003921</v>
      </c>
      <c r="AB48" t="n">
        <v>61.36574252633731</v>
      </c>
      <c r="AC48" t="n">
        <v>55.50908218699689</v>
      </c>
      <c r="AD48" t="n">
        <v>44849.99553003921</v>
      </c>
      <c r="AE48" t="n">
        <v>61365.74252633731</v>
      </c>
      <c r="AF48" t="n">
        <v>2.892249848868789e-06</v>
      </c>
      <c r="AG48" t="n">
        <v>0.165625</v>
      </c>
      <c r="AH48" t="n">
        <v>55509.08218699689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12.5865</v>
      </c>
      <c r="E49" t="n">
        <v>7.94</v>
      </c>
      <c r="F49" t="n">
        <v>5.12</v>
      </c>
      <c r="G49" t="n">
        <v>61.45</v>
      </c>
      <c r="H49" t="n">
        <v>0.97</v>
      </c>
      <c r="I49" t="n">
        <v>5</v>
      </c>
      <c r="J49" t="n">
        <v>232.94</v>
      </c>
      <c r="K49" t="n">
        <v>56.13</v>
      </c>
      <c r="L49" t="n">
        <v>12.75</v>
      </c>
      <c r="M49" t="n">
        <v>3</v>
      </c>
      <c r="N49" t="n">
        <v>54.06</v>
      </c>
      <c r="O49" t="n">
        <v>28963.15</v>
      </c>
      <c r="P49" t="n">
        <v>68.84</v>
      </c>
      <c r="Q49" t="n">
        <v>202.81</v>
      </c>
      <c r="R49" t="n">
        <v>20.2</v>
      </c>
      <c r="S49" t="n">
        <v>13.89</v>
      </c>
      <c r="T49" t="n">
        <v>1473.32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44.73026544154249</v>
      </c>
      <c r="AB49" t="n">
        <v>61.20192253713746</v>
      </c>
      <c r="AC49" t="n">
        <v>55.36089694764343</v>
      </c>
      <c r="AD49" t="n">
        <v>44730.26544154248</v>
      </c>
      <c r="AE49" t="n">
        <v>61201.92253713746</v>
      </c>
      <c r="AF49" t="n">
        <v>2.893951294034312e-06</v>
      </c>
      <c r="AG49" t="n">
        <v>0.1654166666666667</v>
      </c>
      <c r="AH49" t="n">
        <v>55360.89694764343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12.5874</v>
      </c>
      <c r="E50" t="n">
        <v>7.94</v>
      </c>
      <c r="F50" t="n">
        <v>5.12</v>
      </c>
      <c r="G50" t="n">
        <v>61.45</v>
      </c>
      <c r="H50" t="n">
        <v>0.99</v>
      </c>
      <c r="I50" t="n">
        <v>5</v>
      </c>
      <c r="J50" t="n">
        <v>233.37</v>
      </c>
      <c r="K50" t="n">
        <v>56.13</v>
      </c>
      <c r="L50" t="n">
        <v>13</v>
      </c>
      <c r="M50" t="n">
        <v>3</v>
      </c>
      <c r="N50" t="n">
        <v>54.24</v>
      </c>
      <c r="O50" t="n">
        <v>29015.91</v>
      </c>
      <c r="P50" t="n">
        <v>68.59999999999999</v>
      </c>
      <c r="Q50" t="n">
        <v>202.81</v>
      </c>
      <c r="R50" t="n">
        <v>20.24</v>
      </c>
      <c r="S50" t="n">
        <v>13.89</v>
      </c>
      <c r="T50" t="n">
        <v>1495.55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44.62347397887321</v>
      </c>
      <c r="AB50" t="n">
        <v>61.05580574660661</v>
      </c>
      <c r="AC50" t="n">
        <v>55.22872533852458</v>
      </c>
      <c r="AD50" t="n">
        <v>44623.47397887321</v>
      </c>
      <c r="AE50" t="n">
        <v>61055.80574660661</v>
      </c>
      <c r="AF50" t="n">
        <v>2.894158226554444e-06</v>
      </c>
      <c r="AG50" t="n">
        <v>0.1654166666666667</v>
      </c>
      <c r="AH50" t="n">
        <v>55228.72533852459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12.5901</v>
      </c>
      <c r="E51" t="n">
        <v>7.94</v>
      </c>
      <c r="F51" t="n">
        <v>5.12</v>
      </c>
      <c r="G51" t="n">
        <v>61.43</v>
      </c>
      <c r="H51" t="n">
        <v>1.01</v>
      </c>
      <c r="I51" t="n">
        <v>5</v>
      </c>
      <c r="J51" t="n">
        <v>233.79</v>
      </c>
      <c r="K51" t="n">
        <v>56.13</v>
      </c>
      <c r="L51" t="n">
        <v>13.25</v>
      </c>
      <c r="M51" t="n">
        <v>3</v>
      </c>
      <c r="N51" t="n">
        <v>54.42</v>
      </c>
      <c r="O51" t="n">
        <v>29068.74</v>
      </c>
      <c r="P51" t="n">
        <v>68.56999999999999</v>
      </c>
      <c r="Q51" t="n">
        <v>202.81</v>
      </c>
      <c r="R51" t="n">
        <v>20.17</v>
      </c>
      <c r="S51" t="n">
        <v>13.89</v>
      </c>
      <c r="T51" t="n">
        <v>1458.19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44.6014375515645</v>
      </c>
      <c r="AB51" t="n">
        <v>61.02565453458428</v>
      </c>
      <c r="AC51" t="n">
        <v>55.20145171586018</v>
      </c>
      <c r="AD51" t="n">
        <v>44601.4375515645</v>
      </c>
      <c r="AE51" t="n">
        <v>61025.65453458428</v>
      </c>
      <c r="AF51" t="n">
        <v>2.894779024114836e-06</v>
      </c>
      <c r="AG51" t="n">
        <v>0.1654166666666667</v>
      </c>
      <c r="AH51" t="n">
        <v>55201.45171586018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12.5874</v>
      </c>
      <c r="E52" t="n">
        <v>7.94</v>
      </c>
      <c r="F52" t="n">
        <v>5.12</v>
      </c>
      <c r="G52" t="n">
        <v>61.45</v>
      </c>
      <c r="H52" t="n">
        <v>1.02</v>
      </c>
      <c r="I52" t="n">
        <v>5</v>
      </c>
      <c r="J52" t="n">
        <v>234.22</v>
      </c>
      <c r="K52" t="n">
        <v>56.13</v>
      </c>
      <c r="L52" t="n">
        <v>13.5</v>
      </c>
      <c r="M52" t="n">
        <v>3</v>
      </c>
      <c r="N52" t="n">
        <v>54.6</v>
      </c>
      <c r="O52" t="n">
        <v>29121.64</v>
      </c>
      <c r="P52" t="n">
        <v>68.83</v>
      </c>
      <c r="Q52" t="n">
        <v>202.82</v>
      </c>
      <c r="R52" t="n">
        <v>20.17</v>
      </c>
      <c r="S52" t="n">
        <v>13.89</v>
      </c>
      <c r="T52" t="n">
        <v>1461.77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44.72291075456958</v>
      </c>
      <c r="AB52" t="n">
        <v>61.19185952995525</v>
      </c>
      <c r="AC52" t="n">
        <v>55.35179433974317</v>
      </c>
      <c r="AD52" t="n">
        <v>44722.91075456957</v>
      </c>
      <c r="AE52" t="n">
        <v>61191.85952995525</v>
      </c>
      <c r="AF52" t="n">
        <v>2.894158226554444e-06</v>
      </c>
      <c r="AG52" t="n">
        <v>0.1654166666666667</v>
      </c>
      <c r="AH52" t="n">
        <v>55351.79433974317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12.5751</v>
      </c>
      <c r="E53" t="n">
        <v>7.95</v>
      </c>
      <c r="F53" t="n">
        <v>5.13</v>
      </c>
      <c r="G53" t="n">
        <v>61.54</v>
      </c>
      <c r="H53" t="n">
        <v>1.04</v>
      </c>
      <c r="I53" t="n">
        <v>5</v>
      </c>
      <c r="J53" t="n">
        <v>234.65</v>
      </c>
      <c r="K53" t="n">
        <v>56.13</v>
      </c>
      <c r="L53" t="n">
        <v>13.75</v>
      </c>
      <c r="M53" t="n">
        <v>3</v>
      </c>
      <c r="N53" t="n">
        <v>54.78</v>
      </c>
      <c r="O53" t="n">
        <v>29174.59</v>
      </c>
      <c r="P53" t="n">
        <v>68.81</v>
      </c>
      <c r="Q53" t="n">
        <v>202.81</v>
      </c>
      <c r="R53" t="n">
        <v>20.44</v>
      </c>
      <c r="S53" t="n">
        <v>13.89</v>
      </c>
      <c r="T53" t="n">
        <v>1596.01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44.78129540391033</v>
      </c>
      <c r="AB53" t="n">
        <v>61.27174398293216</v>
      </c>
      <c r="AC53" t="n">
        <v>55.42405473264653</v>
      </c>
      <c r="AD53" t="n">
        <v>44781.29540391033</v>
      </c>
      <c r="AE53" t="n">
        <v>61271.74398293216</v>
      </c>
      <c r="AF53" t="n">
        <v>2.891330148779318e-06</v>
      </c>
      <c r="AG53" t="n">
        <v>0.165625</v>
      </c>
      <c r="AH53" t="n">
        <v>55424.05473264653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12.587</v>
      </c>
      <c r="E54" t="n">
        <v>7.94</v>
      </c>
      <c r="F54" t="n">
        <v>5.12</v>
      </c>
      <c r="G54" t="n">
        <v>61.45</v>
      </c>
      <c r="H54" t="n">
        <v>1.06</v>
      </c>
      <c r="I54" t="n">
        <v>5</v>
      </c>
      <c r="J54" t="n">
        <v>235.08</v>
      </c>
      <c r="K54" t="n">
        <v>56.13</v>
      </c>
      <c r="L54" t="n">
        <v>14</v>
      </c>
      <c r="M54" t="n">
        <v>3</v>
      </c>
      <c r="N54" t="n">
        <v>54.96</v>
      </c>
      <c r="O54" t="n">
        <v>29227.61</v>
      </c>
      <c r="P54" t="n">
        <v>68.48</v>
      </c>
      <c r="Q54" t="n">
        <v>202.81</v>
      </c>
      <c r="R54" t="n">
        <v>20.31</v>
      </c>
      <c r="S54" t="n">
        <v>13.89</v>
      </c>
      <c r="T54" t="n">
        <v>1529.1</v>
      </c>
      <c r="U54" t="n">
        <v>0.68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44.57293618858652</v>
      </c>
      <c r="AB54" t="n">
        <v>60.98665771236643</v>
      </c>
      <c r="AC54" t="n">
        <v>55.1661766956224</v>
      </c>
      <c r="AD54" t="n">
        <v>44572.93618858651</v>
      </c>
      <c r="AE54" t="n">
        <v>60986.65771236643</v>
      </c>
      <c r="AF54" t="n">
        <v>2.894066256545496e-06</v>
      </c>
      <c r="AG54" t="n">
        <v>0.1654166666666667</v>
      </c>
      <c r="AH54" t="n">
        <v>55166.1766956224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12.5839</v>
      </c>
      <c r="E55" t="n">
        <v>7.95</v>
      </c>
      <c r="F55" t="n">
        <v>5.12</v>
      </c>
      <c r="G55" t="n">
        <v>61.47</v>
      </c>
      <c r="H55" t="n">
        <v>1.08</v>
      </c>
      <c r="I55" t="n">
        <v>5</v>
      </c>
      <c r="J55" t="n">
        <v>235.51</v>
      </c>
      <c r="K55" t="n">
        <v>56.13</v>
      </c>
      <c r="L55" t="n">
        <v>14.25</v>
      </c>
      <c r="M55" t="n">
        <v>3</v>
      </c>
      <c r="N55" t="n">
        <v>55.14</v>
      </c>
      <c r="O55" t="n">
        <v>29280.69</v>
      </c>
      <c r="P55" t="n">
        <v>68.19</v>
      </c>
      <c r="Q55" t="n">
        <v>202.81</v>
      </c>
      <c r="R55" t="n">
        <v>20.33</v>
      </c>
      <c r="S55" t="n">
        <v>13.89</v>
      </c>
      <c r="T55" t="n">
        <v>1538.92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44.45881285489796</v>
      </c>
      <c r="AB55" t="n">
        <v>60.8305091324477</v>
      </c>
      <c r="AC55" t="n">
        <v>55.02493071701515</v>
      </c>
      <c r="AD55" t="n">
        <v>44458.81285489797</v>
      </c>
      <c r="AE55" t="n">
        <v>60830.5091324477</v>
      </c>
      <c r="AF55" t="n">
        <v>2.893353488976155e-06</v>
      </c>
      <c r="AG55" t="n">
        <v>0.165625</v>
      </c>
      <c r="AH55" t="n">
        <v>55024.93071701514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12.5865</v>
      </c>
      <c r="E56" t="n">
        <v>7.94</v>
      </c>
      <c r="F56" t="n">
        <v>5.12</v>
      </c>
      <c r="G56" t="n">
        <v>61.45</v>
      </c>
      <c r="H56" t="n">
        <v>1.09</v>
      </c>
      <c r="I56" t="n">
        <v>5</v>
      </c>
      <c r="J56" t="n">
        <v>235.94</v>
      </c>
      <c r="K56" t="n">
        <v>56.13</v>
      </c>
      <c r="L56" t="n">
        <v>14.5</v>
      </c>
      <c r="M56" t="n">
        <v>3</v>
      </c>
      <c r="N56" t="n">
        <v>55.32</v>
      </c>
      <c r="O56" t="n">
        <v>29333.84</v>
      </c>
      <c r="P56" t="n">
        <v>67.94</v>
      </c>
      <c r="Q56" t="n">
        <v>202.83</v>
      </c>
      <c r="R56" t="n">
        <v>20.22</v>
      </c>
      <c r="S56" t="n">
        <v>13.89</v>
      </c>
      <c r="T56" t="n">
        <v>1484.05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44.34113719220687</v>
      </c>
      <c r="AB56" t="n">
        <v>60.66950009926998</v>
      </c>
      <c r="AC56" t="n">
        <v>54.87928815998627</v>
      </c>
      <c r="AD56" t="n">
        <v>44341.13719220687</v>
      </c>
      <c r="AE56" t="n">
        <v>60669.50009926998</v>
      </c>
      <c r="AF56" t="n">
        <v>2.893951294034312e-06</v>
      </c>
      <c r="AG56" t="n">
        <v>0.1654166666666667</v>
      </c>
      <c r="AH56" t="n">
        <v>54879.28815998627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12.5984</v>
      </c>
      <c r="E57" t="n">
        <v>7.94</v>
      </c>
      <c r="F57" t="n">
        <v>5.11</v>
      </c>
      <c r="G57" t="n">
        <v>61.36</v>
      </c>
      <c r="H57" t="n">
        <v>1.11</v>
      </c>
      <c r="I57" t="n">
        <v>5</v>
      </c>
      <c r="J57" t="n">
        <v>236.37</v>
      </c>
      <c r="K57" t="n">
        <v>56.13</v>
      </c>
      <c r="L57" t="n">
        <v>14.75</v>
      </c>
      <c r="M57" t="n">
        <v>3</v>
      </c>
      <c r="N57" t="n">
        <v>55.5</v>
      </c>
      <c r="O57" t="n">
        <v>29387.05</v>
      </c>
      <c r="P57" t="n">
        <v>67.34</v>
      </c>
      <c r="Q57" t="n">
        <v>202.82</v>
      </c>
      <c r="R57" t="n">
        <v>19.93</v>
      </c>
      <c r="S57" t="n">
        <v>13.89</v>
      </c>
      <c r="T57" t="n">
        <v>1341.39</v>
      </c>
      <c r="U57" t="n">
        <v>0.7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44.01763531590604</v>
      </c>
      <c r="AB57" t="n">
        <v>60.22687056021987</v>
      </c>
      <c r="AC57" t="n">
        <v>54.47890256290851</v>
      </c>
      <c r="AD57" t="n">
        <v>44017.63531590604</v>
      </c>
      <c r="AE57" t="n">
        <v>60226.87056021988</v>
      </c>
      <c r="AF57" t="n">
        <v>2.896687401800491e-06</v>
      </c>
      <c r="AG57" t="n">
        <v>0.1654166666666667</v>
      </c>
      <c r="AH57" t="n">
        <v>54478.90256290851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12.5953</v>
      </c>
      <c r="E58" t="n">
        <v>7.94</v>
      </c>
      <c r="F58" t="n">
        <v>5.12</v>
      </c>
      <c r="G58" t="n">
        <v>61.39</v>
      </c>
      <c r="H58" t="n">
        <v>1.13</v>
      </c>
      <c r="I58" t="n">
        <v>5</v>
      </c>
      <c r="J58" t="n">
        <v>236.81</v>
      </c>
      <c r="K58" t="n">
        <v>56.13</v>
      </c>
      <c r="L58" t="n">
        <v>15</v>
      </c>
      <c r="M58" t="n">
        <v>3</v>
      </c>
      <c r="N58" t="n">
        <v>55.68</v>
      </c>
      <c r="O58" t="n">
        <v>29440.33</v>
      </c>
      <c r="P58" t="n">
        <v>67.01000000000001</v>
      </c>
      <c r="Q58" t="n">
        <v>202.81</v>
      </c>
      <c r="R58" t="n">
        <v>20.03</v>
      </c>
      <c r="S58" t="n">
        <v>13.89</v>
      </c>
      <c r="T58" t="n">
        <v>1389.23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43.909969545476</v>
      </c>
      <c r="AB58" t="n">
        <v>60.07955750323901</v>
      </c>
      <c r="AC58" t="n">
        <v>54.34564885733067</v>
      </c>
      <c r="AD58" t="n">
        <v>43909.969545476</v>
      </c>
      <c r="AE58" t="n">
        <v>60079.55750323901</v>
      </c>
      <c r="AF58" t="n">
        <v>2.895974634231151e-06</v>
      </c>
      <c r="AG58" t="n">
        <v>0.1654166666666667</v>
      </c>
      <c r="AH58" t="n">
        <v>54345.64885733067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12.5918</v>
      </c>
      <c r="E59" t="n">
        <v>7.94</v>
      </c>
      <c r="F59" t="n">
        <v>5.12</v>
      </c>
      <c r="G59" t="n">
        <v>61.41</v>
      </c>
      <c r="H59" t="n">
        <v>1.14</v>
      </c>
      <c r="I59" t="n">
        <v>5</v>
      </c>
      <c r="J59" t="n">
        <v>237.24</v>
      </c>
      <c r="K59" t="n">
        <v>56.13</v>
      </c>
      <c r="L59" t="n">
        <v>15.25</v>
      </c>
      <c r="M59" t="n">
        <v>3</v>
      </c>
      <c r="N59" t="n">
        <v>55.86</v>
      </c>
      <c r="O59" t="n">
        <v>29493.67</v>
      </c>
      <c r="P59" t="n">
        <v>66.81999999999999</v>
      </c>
      <c r="Q59" t="n">
        <v>202.81</v>
      </c>
      <c r="R59" t="n">
        <v>20.13</v>
      </c>
      <c r="S59" t="n">
        <v>13.89</v>
      </c>
      <c r="T59" t="n">
        <v>1439.74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43.83941127712711</v>
      </c>
      <c r="AB59" t="n">
        <v>59.983016567673</v>
      </c>
      <c r="AC59" t="n">
        <v>54.25832165315899</v>
      </c>
      <c r="AD59" t="n">
        <v>43839.4112771271</v>
      </c>
      <c r="AE59" t="n">
        <v>59983.016567673</v>
      </c>
      <c r="AF59" t="n">
        <v>2.895169896652862e-06</v>
      </c>
      <c r="AG59" t="n">
        <v>0.1654166666666667</v>
      </c>
      <c r="AH59" t="n">
        <v>54258.32165315899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12.5918</v>
      </c>
      <c r="E60" t="n">
        <v>7.94</v>
      </c>
      <c r="F60" t="n">
        <v>5.12</v>
      </c>
      <c r="G60" t="n">
        <v>61.41</v>
      </c>
      <c r="H60" t="n">
        <v>1.16</v>
      </c>
      <c r="I60" t="n">
        <v>5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66.7</v>
      </c>
      <c r="Q60" t="n">
        <v>202.82</v>
      </c>
      <c r="R60" t="n">
        <v>20.18</v>
      </c>
      <c r="S60" t="n">
        <v>13.89</v>
      </c>
      <c r="T60" t="n">
        <v>1466.7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43.78754934888532</v>
      </c>
      <c r="AB60" t="n">
        <v>59.91205678946583</v>
      </c>
      <c r="AC60" t="n">
        <v>54.19413417659122</v>
      </c>
      <c r="AD60" t="n">
        <v>43787.54934888532</v>
      </c>
      <c r="AE60" t="n">
        <v>59912.05678946583</v>
      </c>
      <c r="AF60" t="n">
        <v>2.895169896652862e-06</v>
      </c>
      <c r="AG60" t="n">
        <v>0.1654166666666667</v>
      </c>
      <c r="AH60" t="n">
        <v>54194.13417659122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12.6971</v>
      </c>
      <c r="E61" t="n">
        <v>7.88</v>
      </c>
      <c r="F61" t="n">
        <v>5.09</v>
      </c>
      <c r="G61" t="n">
        <v>76.41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65.92</v>
      </c>
      <c r="Q61" t="n">
        <v>202.81</v>
      </c>
      <c r="R61" t="n">
        <v>19.29</v>
      </c>
      <c r="S61" t="n">
        <v>13.89</v>
      </c>
      <c r="T61" t="n">
        <v>1026.76</v>
      </c>
      <c r="U61" t="n">
        <v>0.72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43.03078621767742</v>
      </c>
      <c r="AB61" t="n">
        <v>58.87662008731461</v>
      </c>
      <c r="AC61" t="n">
        <v>53.25751810004844</v>
      </c>
      <c r="AD61" t="n">
        <v>43030.78621767742</v>
      </c>
      <c r="AE61" t="n">
        <v>58876.62008731461</v>
      </c>
      <c r="AF61" t="n">
        <v>2.919381001508208e-06</v>
      </c>
      <c r="AG61" t="n">
        <v>0.1641666666666667</v>
      </c>
      <c r="AH61" t="n">
        <v>53257.51810004844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12.698</v>
      </c>
      <c r="E62" t="n">
        <v>7.88</v>
      </c>
      <c r="F62" t="n">
        <v>5.09</v>
      </c>
      <c r="G62" t="n">
        <v>76.40000000000001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65.87</v>
      </c>
      <c r="Q62" t="n">
        <v>202.81</v>
      </c>
      <c r="R62" t="n">
        <v>19.39</v>
      </c>
      <c r="S62" t="n">
        <v>13.89</v>
      </c>
      <c r="T62" t="n">
        <v>1075.42</v>
      </c>
      <c r="U62" t="n">
        <v>0.72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43.00647294269354</v>
      </c>
      <c r="AB62" t="n">
        <v>58.84335359185571</v>
      </c>
      <c r="AC62" t="n">
        <v>53.22742651222631</v>
      </c>
      <c r="AD62" t="n">
        <v>43006.47294269354</v>
      </c>
      <c r="AE62" t="n">
        <v>58843.35359185571</v>
      </c>
      <c r="AF62" t="n">
        <v>2.91958793402834e-06</v>
      </c>
      <c r="AG62" t="n">
        <v>0.1641666666666667</v>
      </c>
      <c r="AH62" t="n">
        <v>53227.42651222631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12.6881</v>
      </c>
      <c r="E63" t="n">
        <v>7.88</v>
      </c>
      <c r="F63" t="n">
        <v>5.1</v>
      </c>
      <c r="G63" t="n">
        <v>76.5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66.09999999999999</v>
      </c>
      <c r="Q63" t="n">
        <v>202.82</v>
      </c>
      <c r="R63" t="n">
        <v>19.58</v>
      </c>
      <c r="S63" t="n">
        <v>13.89</v>
      </c>
      <c r="T63" t="n">
        <v>1170.13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43.16133505765586</v>
      </c>
      <c r="AB63" t="n">
        <v>59.05524276958137</v>
      </c>
      <c r="AC63" t="n">
        <v>53.41909328421823</v>
      </c>
      <c r="AD63" t="n">
        <v>43161.33505765586</v>
      </c>
      <c r="AE63" t="n">
        <v>59055.24276958137</v>
      </c>
      <c r="AF63" t="n">
        <v>2.917311676306897e-06</v>
      </c>
      <c r="AG63" t="n">
        <v>0.1641666666666667</v>
      </c>
      <c r="AH63" t="n">
        <v>53419.09328421823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12.6984</v>
      </c>
      <c r="E64" t="n">
        <v>7.88</v>
      </c>
      <c r="F64" t="n">
        <v>5.09</v>
      </c>
      <c r="G64" t="n">
        <v>76.40000000000001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66.23</v>
      </c>
      <c r="Q64" t="n">
        <v>202.81</v>
      </c>
      <c r="R64" t="n">
        <v>19.39</v>
      </c>
      <c r="S64" t="n">
        <v>13.89</v>
      </c>
      <c r="T64" t="n">
        <v>1072.65</v>
      </c>
      <c r="U64" t="n">
        <v>0.72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43.15947126562443</v>
      </c>
      <c r="AB64" t="n">
        <v>59.05269264709926</v>
      </c>
      <c r="AC64" t="n">
        <v>53.41678654184668</v>
      </c>
      <c r="AD64" t="n">
        <v>43159.47126562442</v>
      </c>
      <c r="AE64" t="n">
        <v>59052.69264709926</v>
      </c>
      <c r="AF64" t="n">
        <v>2.919679904037287e-06</v>
      </c>
      <c r="AG64" t="n">
        <v>0.1641666666666667</v>
      </c>
      <c r="AH64" t="n">
        <v>53416.78654184668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12.6859</v>
      </c>
      <c r="E65" t="n">
        <v>7.88</v>
      </c>
      <c r="F65" t="n">
        <v>5.1</v>
      </c>
      <c r="G65" t="n">
        <v>76.52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66.41</v>
      </c>
      <c r="Q65" t="n">
        <v>202.81</v>
      </c>
      <c r="R65" t="n">
        <v>19.58</v>
      </c>
      <c r="S65" t="n">
        <v>13.89</v>
      </c>
      <c r="T65" t="n">
        <v>1170.12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43.30139917163351</v>
      </c>
      <c r="AB65" t="n">
        <v>59.2468846695181</v>
      </c>
      <c r="AC65" t="n">
        <v>53.59244515019616</v>
      </c>
      <c r="AD65" t="n">
        <v>43301.39917163351</v>
      </c>
      <c r="AE65" t="n">
        <v>59246.88466951811</v>
      </c>
      <c r="AF65" t="n">
        <v>2.916805841257687e-06</v>
      </c>
      <c r="AG65" t="n">
        <v>0.1641666666666667</v>
      </c>
      <c r="AH65" t="n">
        <v>53592.44515019616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12.6881</v>
      </c>
      <c r="E66" t="n">
        <v>7.88</v>
      </c>
      <c r="F66" t="n">
        <v>5.1</v>
      </c>
      <c r="G66" t="n">
        <v>76.5</v>
      </c>
      <c r="H66" t="n">
        <v>1.26</v>
      </c>
      <c r="I66" t="n">
        <v>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66.34</v>
      </c>
      <c r="Q66" t="n">
        <v>202.81</v>
      </c>
      <c r="R66" t="n">
        <v>19.56</v>
      </c>
      <c r="S66" t="n">
        <v>13.89</v>
      </c>
      <c r="T66" t="n">
        <v>1159.36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43.26427167196928</v>
      </c>
      <c r="AB66" t="n">
        <v>59.19608518652785</v>
      </c>
      <c r="AC66" t="n">
        <v>53.54649389856495</v>
      </c>
      <c r="AD66" t="n">
        <v>43264.27167196928</v>
      </c>
      <c r="AE66" t="n">
        <v>59196.08518652785</v>
      </c>
      <c r="AF66" t="n">
        <v>2.917311676306897e-06</v>
      </c>
      <c r="AG66" t="n">
        <v>0.1641666666666667</v>
      </c>
      <c r="AH66" t="n">
        <v>53546.49389856495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12.685</v>
      </c>
      <c r="E67" t="n">
        <v>7.88</v>
      </c>
      <c r="F67" t="n">
        <v>5.1</v>
      </c>
      <c r="G67" t="n">
        <v>76.53</v>
      </c>
      <c r="H67" t="n">
        <v>1.27</v>
      </c>
      <c r="I67" t="n">
        <v>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66.23999999999999</v>
      </c>
      <c r="Q67" t="n">
        <v>202.82</v>
      </c>
      <c r="R67" t="n">
        <v>19.65</v>
      </c>
      <c r="S67" t="n">
        <v>13.89</v>
      </c>
      <c r="T67" t="n">
        <v>1202.57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43.23137494086274</v>
      </c>
      <c r="AB67" t="n">
        <v>59.15107442772653</v>
      </c>
      <c r="AC67" t="n">
        <v>53.50577890341062</v>
      </c>
      <c r="AD67" t="n">
        <v>43231.37494086273</v>
      </c>
      <c r="AE67" t="n">
        <v>59151.07442772653</v>
      </c>
      <c r="AF67" t="n">
        <v>2.916598908737556e-06</v>
      </c>
      <c r="AG67" t="n">
        <v>0.1641666666666667</v>
      </c>
      <c r="AH67" t="n">
        <v>53505.77890341062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12.6921</v>
      </c>
      <c r="E68" t="n">
        <v>7.88</v>
      </c>
      <c r="F68" t="n">
        <v>5.1</v>
      </c>
      <c r="G68" t="n">
        <v>76.45999999999999</v>
      </c>
      <c r="H68" t="n">
        <v>1.29</v>
      </c>
      <c r="I68" t="n">
        <v>4</v>
      </c>
      <c r="J68" t="n">
        <v>241.16</v>
      </c>
      <c r="K68" t="n">
        <v>56.13</v>
      </c>
      <c r="L68" t="n">
        <v>17.5</v>
      </c>
      <c r="M68" t="n">
        <v>2</v>
      </c>
      <c r="N68" t="n">
        <v>57.53</v>
      </c>
      <c r="O68" t="n">
        <v>29976.82</v>
      </c>
      <c r="P68" t="n">
        <v>66.19</v>
      </c>
      <c r="Q68" t="n">
        <v>202.81</v>
      </c>
      <c r="R68" t="n">
        <v>19.45</v>
      </c>
      <c r="S68" t="n">
        <v>13.89</v>
      </c>
      <c r="T68" t="n">
        <v>1105.7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43.18705538924544</v>
      </c>
      <c r="AB68" t="n">
        <v>59.09043446196316</v>
      </c>
      <c r="AC68" t="n">
        <v>53.45092633087096</v>
      </c>
      <c r="AD68" t="n">
        <v>43187.05538924544</v>
      </c>
      <c r="AE68" t="n">
        <v>59090.43446196316</v>
      </c>
      <c r="AF68" t="n">
        <v>2.918231376396369e-06</v>
      </c>
      <c r="AG68" t="n">
        <v>0.1641666666666667</v>
      </c>
      <c r="AH68" t="n">
        <v>53450.92633087096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12.6881</v>
      </c>
      <c r="E69" t="n">
        <v>7.88</v>
      </c>
      <c r="F69" t="n">
        <v>5.1</v>
      </c>
      <c r="G69" t="n">
        <v>76.5</v>
      </c>
      <c r="H69" t="n">
        <v>1.31</v>
      </c>
      <c r="I69" t="n">
        <v>4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66.09</v>
      </c>
      <c r="Q69" t="n">
        <v>202.81</v>
      </c>
      <c r="R69" t="n">
        <v>19.5</v>
      </c>
      <c r="S69" t="n">
        <v>13.89</v>
      </c>
      <c r="T69" t="n">
        <v>1131.85</v>
      </c>
      <c r="U69" t="n">
        <v>0.71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43.15704603205946</v>
      </c>
      <c r="AB69" t="n">
        <v>59.04937433554193</v>
      </c>
      <c r="AC69" t="n">
        <v>53.41378492528712</v>
      </c>
      <c r="AD69" t="n">
        <v>43157.04603205946</v>
      </c>
      <c r="AE69" t="n">
        <v>59049.37433554193</v>
      </c>
      <c r="AF69" t="n">
        <v>2.917311676306897e-06</v>
      </c>
      <c r="AG69" t="n">
        <v>0.1641666666666667</v>
      </c>
      <c r="AH69" t="n">
        <v>53413.78492528712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12.6881</v>
      </c>
      <c r="E70" t="n">
        <v>7.88</v>
      </c>
      <c r="F70" t="n">
        <v>5.1</v>
      </c>
      <c r="G70" t="n">
        <v>76.5</v>
      </c>
      <c r="H70" t="n">
        <v>1.32</v>
      </c>
      <c r="I70" t="n">
        <v>4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65.86</v>
      </c>
      <c r="Q70" t="n">
        <v>202.81</v>
      </c>
      <c r="R70" t="n">
        <v>19.46</v>
      </c>
      <c r="S70" t="n">
        <v>13.89</v>
      </c>
      <c r="T70" t="n">
        <v>1112.17</v>
      </c>
      <c r="U70" t="n">
        <v>0.71</v>
      </c>
      <c r="V70" t="n">
        <v>0.76</v>
      </c>
      <c r="W70" t="n">
        <v>0.65</v>
      </c>
      <c r="X70" t="n">
        <v>0.06</v>
      </c>
      <c r="Y70" t="n">
        <v>1</v>
      </c>
      <c r="Z70" t="n">
        <v>10</v>
      </c>
      <c r="AA70" t="n">
        <v>43.05839844334245</v>
      </c>
      <c r="AB70" t="n">
        <v>58.91440035263492</v>
      </c>
      <c r="AC70" t="n">
        <v>53.29169266987152</v>
      </c>
      <c r="AD70" t="n">
        <v>43058.39844334245</v>
      </c>
      <c r="AE70" t="n">
        <v>58914.40035263492</v>
      </c>
      <c r="AF70" t="n">
        <v>2.917311676306897e-06</v>
      </c>
      <c r="AG70" t="n">
        <v>0.1641666666666667</v>
      </c>
      <c r="AH70" t="n">
        <v>53291.69266987153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12.6904</v>
      </c>
      <c r="E71" t="n">
        <v>7.88</v>
      </c>
      <c r="F71" t="n">
        <v>5.1</v>
      </c>
      <c r="G71" t="n">
        <v>76.47</v>
      </c>
      <c r="H71" t="n">
        <v>1.34</v>
      </c>
      <c r="I71" t="n">
        <v>4</v>
      </c>
      <c r="J71" t="n">
        <v>242.47</v>
      </c>
      <c r="K71" t="n">
        <v>56.13</v>
      </c>
      <c r="L71" t="n">
        <v>18.25</v>
      </c>
      <c r="M71" t="n">
        <v>2</v>
      </c>
      <c r="N71" t="n">
        <v>58.1</v>
      </c>
      <c r="O71" t="n">
        <v>30139.04</v>
      </c>
      <c r="P71" t="n">
        <v>65.58</v>
      </c>
      <c r="Q71" t="n">
        <v>202.81</v>
      </c>
      <c r="R71" t="n">
        <v>19.52</v>
      </c>
      <c r="S71" t="n">
        <v>13.89</v>
      </c>
      <c r="T71" t="n">
        <v>1139.22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42.93094563542867</v>
      </c>
      <c r="AB71" t="n">
        <v>58.74001379802632</v>
      </c>
      <c r="AC71" t="n">
        <v>53.13394932328167</v>
      </c>
      <c r="AD71" t="n">
        <v>42930.94563542867</v>
      </c>
      <c r="AE71" t="n">
        <v>58740.01379802632</v>
      </c>
      <c r="AF71" t="n">
        <v>2.917840503858343e-06</v>
      </c>
      <c r="AG71" t="n">
        <v>0.1641666666666667</v>
      </c>
      <c r="AH71" t="n">
        <v>53133.94932328167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12.6944</v>
      </c>
      <c r="E72" t="n">
        <v>7.88</v>
      </c>
      <c r="F72" t="n">
        <v>5.1</v>
      </c>
      <c r="G72" t="n">
        <v>76.44</v>
      </c>
      <c r="H72" t="n">
        <v>1.35</v>
      </c>
      <c r="I72" t="n">
        <v>4</v>
      </c>
      <c r="J72" t="n">
        <v>242.91</v>
      </c>
      <c r="K72" t="n">
        <v>56.13</v>
      </c>
      <c r="L72" t="n">
        <v>18.5</v>
      </c>
      <c r="M72" t="n">
        <v>2</v>
      </c>
      <c r="N72" t="n">
        <v>58.28</v>
      </c>
      <c r="O72" t="n">
        <v>30193.25</v>
      </c>
      <c r="P72" t="n">
        <v>65.29000000000001</v>
      </c>
      <c r="Q72" t="n">
        <v>202.81</v>
      </c>
      <c r="R72" t="n">
        <v>19.41</v>
      </c>
      <c r="S72" t="n">
        <v>13.89</v>
      </c>
      <c r="T72" t="n">
        <v>1082.55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42.79383181538306</v>
      </c>
      <c r="AB72" t="n">
        <v>58.55240862040519</v>
      </c>
      <c r="AC72" t="n">
        <v>52.9642489205071</v>
      </c>
      <c r="AD72" t="n">
        <v>42793.83181538306</v>
      </c>
      <c r="AE72" t="n">
        <v>58552.40862040519</v>
      </c>
      <c r="AF72" t="n">
        <v>2.918760203947815e-06</v>
      </c>
      <c r="AG72" t="n">
        <v>0.1641666666666667</v>
      </c>
      <c r="AH72" t="n">
        <v>52964.2489205071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12.6989</v>
      </c>
      <c r="E73" t="n">
        <v>7.87</v>
      </c>
      <c r="F73" t="n">
        <v>5.09</v>
      </c>
      <c r="G73" t="n">
        <v>76.40000000000001</v>
      </c>
      <c r="H73" t="n">
        <v>1.37</v>
      </c>
      <c r="I73" t="n">
        <v>4</v>
      </c>
      <c r="J73" t="n">
        <v>243.35</v>
      </c>
      <c r="K73" t="n">
        <v>56.13</v>
      </c>
      <c r="L73" t="n">
        <v>18.75</v>
      </c>
      <c r="M73" t="n">
        <v>2</v>
      </c>
      <c r="N73" t="n">
        <v>58.47</v>
      </c>
      <c r="O73" t="n">
        <v>30247.53</v>
      </c>
      <c r="P73" t="n">
        <v>65.11</v>
      </c>
      <c r="Q73" t="n">
        <v>202.81</v>
      </c>
      <c r="R73" t="n">
        <v>19.31</v>
      </c>
      <c r="S73" t="n">
        <v>13.89</v>
      </c>
      <c r="T73" t="n">
        <v>1034.51</v>
      </c>
      <c r="U73" t="n">
        <v>0.72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42.67701839919462</v>
      </c>
      <c r="AB73" t="n">
        <v>58.39257935093203</v>
      </c>
      <c r="AC73" t="n">
        <v>52.81967353219063</v>
      </c>
      <c r="AD73" t="n">
        <v>42677.01839919462</v>
      </c>
      <c r="AE73" t="n">
        <v>58392.57935093203</v>
      </c>
      <c r="AF73" t="n">
        <v>2.919794866548471e-06</v>
      </c>
      <c r="AG73" t="n">
        <v>0.1639583333333333</v>
      </c>
      <c r="AH73" t="n">
        <v>52819.67353219063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12.6957</v>
      </c>
      <c r="E74" t="n">
        <v>7.88</v>
      </c>
      <c r="F74" t="n">
        <v>5.09</v>
      </c>
      <c r="G74" t="n">
        <v>76.42</v>
      </c>
      <c r="H74" t="n">
        <v>1.39</v>
      </c>
      <c r="I74" t="n">
        <v>4</v>
      </c>
      <c r="J74" t="n">
        <v>243.79</v>
      </c>
      <c r="K74" t="n">
        <v>56.13</v>
      </c>
      <c r="L74" t="n">
        <v>19</v>
      </c>
      <c r="M74" t="n">
        <v>2</v>
      </c>
      <c r="N74" t="n">
        <v>58.67</v>
      </c>
      <c r="O74" t="n">
        <v>30301.87</v>
      </c>
      <c r="P74" t="n">
        <v>64.76000000000001</v>
      </c>
      <c r="Q74" t="n">
        <v>202.81</v>
      </c>
      <c r="R74" t="n">
        <v>19.36</v>
      </c>
      <c r="S74" t="n">
        <v>13.89</v>
      </c>
      <c r="T74" t="n">
        <v>1060.83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42.53804546542371</v>
      </c>
      <c r="AB74" t="n">
        <v>58.20243045189363</v>
      </c>
      <c r="AC74" t="n">
        <v>52.64767217720075</v>
      </c>
      <c r="AD74" t="n">
        <v>42538.0454654237</v>
      </c>
      <c r="AE74" t="n">
        <v>58202.43045189363</v>
      </c>
      <c r="AF74" t="n">
        <v>2.919059106476894e-06</v>
      </c>
      <c r="AG74" t="n">
        <v>0.1641666666666667</v>
      </c>
      <c r="AH74" t="n">
        <v>52647.67217720074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12.6998</v>
      </c>
      <c r="E75" t="n">
        <v>7.87</v>
      </c>
      <c r="F75" t="n">
        <v>5.09</v>
      </c>
      <c r="G75" t="n">
        <v>76.39</v>
      </c>
      <c r="H75" t="n">
        <v>1.4</v>
      </c>
      <c r="I75" t="n">
        <v>4</v>
      </c>
      <c r="J75" t="n">
        <v>244.23</v>
      </c>
      <c r="K75" t="n">
        <v>56.13</v>
      </c>
      <c r="L75" t="n">
        <v>19.25</v>
      </c>
      <c r="M75" t="n">
        <v>2</v>
      </c>
      <c r="N75" t="n">
        <v>58.86</v>
      </c>
      <c r="O75" t="n">
        <v>30356.29</v>
      </c>
      <c r="P75" t="n">
        <v>64.40000000000001</v>
      </c>
      <c r="Q75" t="n">
        <v>202.81</v>
      </c>
      <c r="R75" t="n">
        <v>19.38</v>
      </c>
      <c r="S75" t="n">
        <v>13.89</v>
      </c>
      <c r="T75" t="n">
        <v>1068.12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42.36991867923878</v>
      </c>
      <c r="AB75" t="n">
        <v>57.97239196580519</v>
      </c>
      <c r="AC75" t="n">
        <v>52.43958824136347</v>
      </c>
      <c r="AD75" t="n">
        <v>42369.91867923878</v>
      </c>
      <c r="AE75" t="n">
        <v>57972.3919658052</v>
      </c>
      <c r="AF75" t="n">
        <v>2.920001799068602e-06</v>
      </c>
      <c r="AG75" t="n">
        <v>0.1639583333333333</v>
      </c>
      <c r="AH75" t="n">
        <v>52439.58824136347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12.7083</v>
      </c>
      <c r="E76" t="n">
        <v>7.87</v>
      </c>
      <c r="F76" t="n">
        <v>5.09</v>
      </c>
      <c r="G76" t="n">
        <v>76.31</v>
      </c>
      <c r="H76" t="n">
        <v>1.42</v>
      </c>
      <c r="I76" t="n">
        <v>4</v>
      </c>
      <c r="J76" t="n">
        <v>244.68</v>
      </c>
      <c r="K76" t="n">
        <v>56.13</v>
      </c>
      <c r="L76" t="n">
        <v>19.5</v>
      </c>
      <c r="M76" t="n">
        <v>2</v>
      </c>
      <c r="N76" t="n">
        <v>59.05</v>
      </c>
      <c r="O76" t="n">
        <v>30410.77</v>
      </c>
      <c r="P76" t="n">
        <v>63.8</v>
      </c>
      <c r="Q76" t="n">
        <v>202.81</v>
      </c>
      <c r="R76" t="n">
        <v>19.12</v>
      </c>
      <c r="S76" t="n">
        <v>13.89</v>
      </c>
      <c r="T76" t="n">
        <v>937.46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42.08620374390303</v>
      </c>
      <c r="AB76" t="n">
        <v>57.58420067449531</v>
      </c>
      <c r="AC76" t="n">
        <v>52.08844538216903</v>
      </c>
      <c r="AD76" t="n">
        <v>42086.20374390303</v>
      </c>
      <c r="AE76" t="n">
        <v>57584.2006744953</v>
      </c>
      <c r="AF76" t="n">
        <v>2.92195616175873e-06</v>
      </c>
      <c r="AG76" t="n">
        <v>0.1639583333333333</v>
      </c>
      <c r="AH76" t="n">
        <v>52088.44538216903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12.7042</v>
      </c>
      <c r="E77" t="n">
        <v>7.87</v>
      </c>
      <c r="F77" t="n">
        <v>5.09</v>
      </c>
      <c r="G77" t="n">
        <v>76.34999999999999</v>
      </c>
      <c r="H77" t="n">
        <v>1.43</v>
      </c>
      <c r="I77" t="n">
        <v>4</v>
      </c>
      <c r="J77" t="n">
        <v>245.12</v>
      </c>
      <c r="K77" t="n">
        <v>56.13</v>
      </c>
      <c r="L77" t="n">
        <v>19.75</v>
      </c>
      <c r="M77" t="n">
        <v>2</v>
      </c>
      <c r="N77" t="n">
        <v>59.24</v>
      </c>
      <c r="O77" t="n">
        <v>30465.32</v>
      </c>
      <c r="P77" t="n">
        <v>63.57</v>
      </c>
      <c r="Q77" t="n">
        <v>202.81</v>
      </c>
      <c r="R77" t="n">
        <v>19.19</v>
      </c>
      <c r="S77" t="n">
        <v>13.89</v>
      </c>
      <c r="T77" t="n">
        <v>974.39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42.0005123696135</v>
      </c>
      <c r="AB77" t="n">
        <v>57.46695395575631</v>
      </c>
      <c r="AC77" t="n">
        <v>51.98238852570933</v>
      </c>
      <c r="AD77" t="n">
        <v>42000.51236961351</v>
      </c>
      <c r="AE77" t="n">
        <v>57466.95395575631</v>
      </c>
      <c r="AF77" t="n">
        <v>2.921013469167021e-06</v>
      </c>
      <c r="AG77" t="n">
        <v>0.1639583333333333</v>
      </c>
      <c r="AH77" t="n">
        <v>51982.38852570934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12.7078</v>
      </c>
      <c r="E78" t="n">
        <v>7.87</v>
      </c>
      <c r="F78" t="n">
        <v>5.09</v>
      </c>
      <c r="G78" t="n">
        <v>76.31</v>
      </c>
      <c r="H78" t="n">
        <v>1.45</v>
      </c>
      <c r="I78" t="n">
        <v>4</v>
      </c>
      <c r="J78" t="n">
        <v>245.56</v>
      </c>
      <c r="K78" t="n">
        <v>56.13</v>
      </c>
      <c r="L78" t="n">
        <v>20</v>
      </c>
      <c r="M78" t="n">
        <v>2</v>
      </c>
      <c r="N78" t="n">
        <v>59.43</v>
      </c>
      <c r="O78" t="n">
        <v>30519.94</v>
      </c>
      <c r="P78" t="n">
        <v>63.29</v>
      </c>
      <c r="Q78" t="n">
        <v>202.81</v>
      </c>
      <c r="R78" t="n">
        <v>19.18</v>
      </c>
      <c r="S78" t="n">
        <v>13.89</v>
      </c>
      <c r="T78" t="n">
        <v>971.01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41.86936687307908</v>
      </c>
      <c r="AB78" t="n">
        <v>57.28751490166782</v>
      </c>
      <c r="AC78" t="n">
        <v>51.82007488309821</v>
      </c>
      <c r="AD78" t="n">
        <v>41869.36687307908</v>
      </c>
      <c r="AE78" t="n">
        <v>57287.51490166782</v>
      </c>
      <c r="AF78" t="n">
        <v>2.921841199247546e-06</v>
      </c>
      <c r="AG78" t="n">
        <v>0.1639583333333333</v>
      </c>
      <c r="AH78" t="n">
        <v>51820.07488309821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12.7015</v>
      </c>
      <c r="E79" t="n">
        <v>7.87</v>
      </c>
      <c r="F79" t="n">
        <v>5.09</v>
      </c>
      <c r="G79" t="n">
        <v>76.37</v>
      </c>
      <c r="H79" t="n">
        <v>1.46</v>
      </c>
      <c r="I79" t="n">
        <v>4</v>
      </c>
      <c r="J79" t="n">
        <v>246</v>
      </c>
      <c r="K79" t="n">
        <v>56.13</v>
      </c>
      <c r="L79" t="n">
        <v>20.25</v>
      </c>
      <c r="M79" t="n">
        <v>2</v>
      </c>
      <c r="N79" t="n">
        <v>59.63</v>
      </c>
      <c r="O79" t="n">
        <v>30574.64</v>
      </c>
      <c r="P79" t="n">
        <v>63.12</v>
      </c>
      <c r="Q79" t="n">
        <v>202.81</v>
      </c>
      <c r="R79" t="n">
        <v>19.2</v>
      </c>
      <c r="S79" t="n">
        <v>13.89</v>
      </c>
      <c r="T79" t="n">
        <v>979.11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41.81614323222447</v>
      </c>
      <c r="AB79" t="n">
        <v>57.21469196818959</v>
      </c>
      <c r="AC79" t="n">
        <v>51.7542020681833</v>
      </c>
      <c r="AD79" t="n">
        <v>41816.14323222447</v>
      </c>
      <c r="AE79" t="n">
        <v>57214.69196818959</v>
      </c>
      <c r="AF79" t="n">
        <v>2.920392671606627e-06</v>
      </c>
      <c r="AG79" t="n">
        <v>0.1639583333333333</v>
      </c>
      <c r="AH79" t="n">
        <v>51754.2020681833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12.7096</v>
      </c>
      <c r="E80" t="n">
        <v>7.87</v>
      </c>
      <c r="F80" t="n">
        <v>5.09</v>
      </c>
      <c r="G80" t="n">
        <v>76.3</v>
      </c>
      <c r="H80" t="n">
        <v>1.48</v>
      </c>
      <c r="I80" t="n">
        <v>4</v>
      </c>
      <c r="J80" t="n">
        <v>246.45</v>
      </c>
      <c r="K80" t="n">
        <v>56.13</v>
      </c>
      <c r="L80" t="n">
        <v>20.5</v>
      </c>
      <c r="M80" t="n">
        <v>2</v>
      </c>
      <c r="N80" t="n">
        <v>59.82</v>
      </c>
      <c r="O80" t="n">
        <v>30629.4</v>
      </c>
      <c r="P80" t="n">
        <v>62.59</v>
      </c>
      <c r="Q80" t="n">
        <v>202.81</v>
      </c>
      <c r="R80" t="n">
        <v>19.07</v>
      </c>
      <c r="S80" t="n">
        <v>13.89</v>
      </c>
      <c r="T80" t="n">
        <v>915.51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41.56404285768655</v>
      </c>
      <c r="AB80" t="n">
        <v>56.86975711386489</v>
      </c>
      <c r="AC80" t="n">
        <v>51.44218731223521</v>
      </c>
      <c r="AD80" t="n">
        <v>41564.04285768655</v>
      </c>
      <c r="AE80" t="n">
        <v>56869.75711386489</v>
      </c>
      <c r="AF80" t="n">
        <v>2.922255064287808e-06</v>
      </c>
      <c r="AG80" t="n">
        <v>0.1639583333333333</v>
      </c>
      <c r="AH80" t="n">
        <v>51442.18731223521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12.7092</v>
      </c>
      <c r="E81" t="n">
        <v>7.87</v>
      </c>
      <c r="F81" t="n">
        <v>5.09</v>
      </c>
      <c r="G81" t="n">
        <v>76.3</v>
      </c>
      <c r="H81" t="n">
        <v>1.49</v>
      </c>
      <c r="I81" t="n">
        <v>4</v>
      </c>
      <c r="J81" t="n">
        <v>246.89</v>
      </c>
      <c r="K81" t="n">
        <v>56.13</v>
      </c>
      <c r="L81" t="n">
        <v>20.75</v>
      </c>
      <c r="M81" t="n">
        <v>2</v>
      </c>
      <c r="N81" t="n">
        <v>60.02</v>
      </c>
      <c r="O81" t="n">
        <v>30684.23</v>
      </c>
      <c r="P81" t="n">
        <v>62.3</v>
      </c>
      <c r="Q81" t="n">
        <v>202.81</v>
      </c>
      <c r="R81" t="n">
        <v>19.1</v>
      </c>
      <c r="S81" t="n">
        <v>13.89</v>
      </c>
      <c r="T81" t="n">
        <v>931.86</v>
      </c>
      <c r="U81" t="n">
        <v>0.73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41.44110251343997</v>
      </c>
      <c r="AB81" t="n">
        <v>56.7015447111223</v>
      </c>
      <c r="AC81" t="n">
        <v>51.2900288651223</v>
      </c>
      <c r="AD81" t="n">
        <v>41441.10251343997</v>
      </c>
      <c r="AE81" t="n">
        <v>56701.5447111223</v>
      </c>
      <c r="AF81" t="n">
        <v>2.922163094278861e-06</v>
      </c>
      <c r="AG81" t="n">
        <v>0.1639583333333333</v>
      </c>
      <c r="AH81" t="n">
        <v>51290.02886512229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12.7177</v>
      </c>
      <c r="E82" t="n">
        <v>7.86</v>
      </c>
      <c r="F82" t="n">
        <v>5.08</v>
      </c>
      <c r="G82" t="n">
        <v>76.22</v>
      </c>
      <c r="H82" t="n">
        <v>1.51</v>
      </c>
      <c r="I82" t="n">
        <v>4</v>
      </c>
      <c r="J82" t="n">
        <v>247.34</v>
      </c>
      <c r="K82" t="n">
        <v>56.13</v>
      </c>
      <c r="L82" t="n">
        <v>21</v>
      </c>
      <c r="M82" t="n">
        <v>2</v>
      </c>
      <c r="N82" t="n">
        <v>60.21</v>
      </c>
      <c r="O82" t="n">
        <v>30739.14</v>
      </c>
      <c r="P82" t="n">
        <v>61.77</v>
      </c>
      <c r="Q82" t="n">
        <v>202.81</v>
      </c>
      <c r="R82" t="n">
        <v>18.96</v>
      </c>
      <c r="S82" t="n">
        <v>13.89</v>
      </c>
      <c r="T82" t="n">
        <v>857.88</v>
      </c>
      <c r="U82" t="n">
        <v>0.73</v>
      </c>
      <c r="V82" t="n">
        <v>0.76</v>
      </c>
      <c r="W82" t="n">
        <v>0.64</v>
      </c>
      <c r="X82" t="n">
        <v>0.04</v>
      </c>
      <c r="Y82" t="n">
        <v>1</v>
      </c>
      <c r="Z82" t="n">
        <v>10</v>
      </c>
      <c r="AA82" t="n">
        <v>41.16287024421012</v>
      </c>
      <c r="AB82" t="n">
        <v>56.32085504562248</v>
      </c>
      <c r="AC82" t="n">
        <v>50.94567168699534</v>
      </c>
      <c r="AD82" t="n">
        <v>41162.87024421012</v>
      </c>
      <c r="AE82" t="n">
        <v>56320.85504562248</v>
      </c>
      <c r="AF82" t="n">
        <v>2.924117456968989e-06</v>
      </c>
      <c r="AG82" t="n">
        <v>0.16375</v>
      </c>
      <c r="AH82" t="n">
        <v>50945.67168699534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12.7123</v>
      </c>
      <c r="E83" t="n">
        <v>7.87</v>
      </c>
      <c r="F83" t="n">
        <v>5.08</v>
      </c>
      <c r="G83" t="n">
        <v>76.27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61.12</v>
      </c>
      <c r="Q83" t="n">
        <v>202.81</v>
      </c>
      <c r="R83" t="n">
        <v>19.09</v>
      </c>
      <c r="S83" t="n">
        <v>13.89</v>
      </c>
      <c r="T83" t="n">
        <v>922.37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40.90199419593088</v>
      </c>
      <c r="AB83" t="n">
        <v>55.96391292732956</v>
      </c>
      <c r="AC83" t="n">
        <v>50.62279562349983</v>
      </c>
      <c r="AD83" t="n">
        <v>40901.99419593089</v>
      </c>
      <c r="AE83" t="n">
        <v>55963.91292732956</v>
      </c>
      <c r="AF83" t="n">
        <v>2.922875861848202e-06</v>
      </c>
      <c r="AG83" t="n">
        <v>0.1639583333333333</v>
      </c>
      <c r="AH83" t="n">
        <v>50622.79562349983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12.7042</v>
      </c>
      <c r="E84" t="n">
        <v>7.87</v>
      </c>
      <c r="F84" t="n">
        <v>5.09</v>
      </c>
      <c r="G84" t="n">
        <v>76.34999999999999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60.6</v>
      </c>
      <c r="Q84" t="n">
        <v>202.81</v>
      </c>
      <c r="R84" t="n">
        <v>19.22</v>
      </c>
      <c r="S84" t="n">
        <v>13.89</v>
      </c>
      <c r="T84" t="n">
        <v>987.74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40.72828610240548</v>
      </c>
      <c r="AB84" t="n">
        <v>55.72623785030903</v>
      </c>
      <c r="AC84" t="n">
        <v>50.40780392225036</v>
      </c>
      <c r="AD84" t="n">
        <v>40728.28610240548</v>
      </c>
      <c r="AE84" t="n">
        <v>55726.23785030904</v>
      </c>
      <c r="AF84" t="n">
        <v>2.921013469167021e-06</v>
      </c>
      <c r="AG84" t="n">
        <v>0.1639583333333333</v>
      </c>
      <c r="AH84" t="n">
        <v>50407.80392225036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12.8055</v>
      </c>
      <c r="E85" t="n">
        <v>7.81</v>
      </c>
      <c r="F85" t="n">
        <v>5.07</v>
      </c>
      <c r="G85" t="n">
        <v>101.39</v>
      </c>
      <c r="H85" t="n">
        <v>1.56</v>
      </c>
      <c r="I85" t="n">
        <v>3</v>
      </c>
      <c r="J85" t="n">
        <v>248.68</v>
      </c>
      <c r="K85" t="n">
        <v>56.13</v>
      </c>
      <c r="L85" t="n">
        <v>21.75</v>
      </c>
      <c r="M85" t="n">
        <v>1</v>
      </c>
      <c r="N85" t="n">
        <v>60.8</v>
      </c>
      <c r="O85" t="n">
        <v>30904.28</v>
      </c>
      <c r="P85" t="n">
        <v>60.28</v>
      </c>
      <c r="Q85" t="n">
        <v>202.81</v>
      </c>
      <c r="R85" t="n">
        <v>18.62</v>
      </c>
      <c r="S85" t="n">
        <v>13.89</v>
      </c>
      <c r="T85" t="n">
        <v>696.02</v>
      </c>
      <c r="U85" t="n">
        <v>0.75</v>
      </c>
      <c r="V85" t="n">
        <v>0.76</v>
      </c>
      <c r="W85" t="n">
        <v>0.64</v>
      </c>
      <c r="X85" t="n">
        <v>0.03</v>
      </c>
      <c r="Y85" t="n">
        <v>1</v>
      </c>
      <c r="Z85" t="n">
        <v>10</v>
      </c>
      <c r="AA85" t="n">
        <v>40.23472205685111</v>
      </c>
      <c r="AB85" t="n">
        <v>55.05092174867588</v>
      </c>
      <c r="AC85" t="n">
        <v>49.79693904154297</v>
      </c>
      <c r="AD85" t="n">
        <v>40234.72205685111</v>
      </c>
      <c r="AE85" t="n">
        <v>55050.92174867588</v>
      </c>
      <c r="AF85" t="n">
        <v>2.944304873932895e-06</v>
      </c>
      <c r="AG85" t="n">
        <v>0.1627083333333333</v>
      </c>
      <c r="AH85" t="n">
        <v>49796.93904154297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12.8018</v>
      </c>
      <c r="E86" t="n">
        <v>7.81</v>
      </c>
      <c r="F86" t="n">
        <v>5.07</v>
      </c>
      <c r="G86" t="n">
        <v>101.44</v>
      </c>
      <c r="H86" t="n">
        <v>1.57</v>
      </c>
      <c r="I86" t="n">
        <v>3</v>
      </c>
      <c r="J86" t="n">
        <v>249.12</v>
      </c>
      <c r="K86" t="n">
        <v>56.13</v>
      </c>
      <c r="L86" t="n">
        <v>22</v>
      </c>
      <c r="M86" t="n">
        <v>1</v>
      </c>
      <c r="N86" t="n">
        <v>61</v>
      </c>
      <c r="O86" t="n">
        <v>30959.46</v>
      </c>
      <c r="P86" t="n">
        <v>60.4</v>
      </c>
      <c r="Q86" t="n">
        <v>202.81</v>
      </c>
      <c r="R86" t="n">
        <v>18.64</v>
      </c>
      <c r="S86" t="n">
        <v>13.89</v>
      </c>
      <c r="T86" t="n">
        <v>705.04</v>
      </c>
      <c r="U86" t="n">
        <v>0.75</v>
      </c>
      <c r="V86" t="n">
        <v>0.76</v>
      </c>
      <c r="W86" t="n">
        <v>0.64</v>
      </c>
      <c r="X86" t="n">
        <v>0.03</v>
      </c>
      <c r="Y86" t="n">
        <v>1</v>
      </c>
      <c r="Z86" t="n">
        <v>10</v>
      </c>
      <c r="AA86" t="n">
        <v>40.29669075135201</v>
      </c>
      <c r="AB86" t="n">
        <v>55.13571005035747</v>
      </c>
      <c r="AC86" t="n">
        <v>49.87363526671345</v>
      </c>
      <c r="AD86" t="n">
        <v>40296.69075135201</v>
      </c>
      <c r="AE86" t="n">
        <v>55135.71005035747</v>
      </c>
      <c r="AF86" t="n">
        <v>2.943454151350133e-06</v>
      </c>
      <c r="AG86" t="n">
        <v>0.1627083333333333</v>
      </c>
      <c r="AH86" t="n">
        <v>49873.63526671345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12.81</v>
      </c>
      <c r="E87" t="n">
        <v>7.81</v>
      </c>
      <c r="F87" t="n">
        <v>5.07</v>
      </c>
      <c r="G87" t="n">
        <v>101.34</v>
      </c>
      <c r="H87" t="n">
        <v>1.59</v>
      </c>
      <c r="I87" t="n">
        <v>3</v>
      </c>
      <c r="J87" t="n">
        <v>249.57</v>
      </c>
      <c r="K87" t="n">
        <v>56.13</v>
      </c>
      <c r="L87" t="n">
        <v>22.25</v>
      </c>
      <c r="M87" t="n">
        <v>1</v>
      </c>
      <c r="N87" t="n">
        <v>61.2</v>
      </c>
      <c r="O87" t="n">
        <v>31014.73</v>
      </c>
      <c r="P87" t="n">
        <v>60.48</v>
      </c>
      <c r="Q87" t="n">
        <v>202.81</v>
      </c>
      <c r="R87" t="n">
        <v>18.53</v>
      </c>
      <c r="S87" t="n">
        <v>13.89</v>
      </c>
      <c r="T87" t="n">
        <v>650.11</v>
      </c>
      <c r="U87" t="n">
        <v>0.75</v>
      </c>
      <c r="V87" t="n">
        <v>0.76</v>
      </c>
      <c r="W87" t="n">
        <v>0.64</v>
      </c>
      <c r="X87" t="n">
        <v>0.03</v>
      </c>
      <c r="Y87" t="n">
        <v>1</v>
      </c>
      <c r="Z87" t="n">
        <v>10</v>
      </c>
      <c r="AA87" t="n">
        <v>40.30636811495667</v>
      </c>
      <c r="AB87" t="n">
        <v>55.14895104617643</v>
      </c>
      <c r="AC87" t="n">
        <v>49.88561256047534</v>
      </c>
      <c r="AD87" t="n">
        <v>40306.36811495667</v>
      </c>
      <c r="AE87" t="n">
        <v>55148.95104617643</v>
      </c>
      <c r="AF87" t="n">
        <v>2.945339536533551e-06</v>
      </c>
      <c r="AG87" t="n">
        <v>0.1627083333333333</v>
      </c>
      <c r="AH87" t="n">
        <v>49885.61256047535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12.8073</v>
      </c>
      <c r="E88" t="n">
        <v>7.81</v>
      </c>
      <c r="F88" t="n">
        <v>5.07</v>
      </c>
      <c r="G88" t="n">
        <v>101.37</v>
      </c>
      <c r="H88" t="n">
        <v>1.6</v>
      </c>
      <c r="I88" t="n">
        <v>3</v>
      </c>
      <c r="J88" t="n">
        <v>250.02</v>
      </c>
      <c r="K88" t="n">
        <v>56.13</v>
      </c>
      <c r="L88" t="n">
        <v>22.5</v>
      </c>
      <c r="M88" t="n">
        <v>1</v>
      </c>
      <c r="N88" t="n">
        <v>61.39</v>
      </c>
      <c r="O88" t="n">
        <v>31070.06</v>
      </c>
      <c r="P88" t="n">
        <v>60.51</v>
      </c>
      <c r="Q88" t="n">
        <v>202.81</v>
      </c>
      <c r="R88" t="n">
        <v>18.47</v>
      </c>
      <c r="S88" t="n">
        <v>13.89</v>
      </c>
      <c r="T88" t="n">
        <v>620.4299999999999</v>
      </c>
      <c r="U88" t="n">
        <v>0.75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40.32712312395945</v>
      </c>
      <c r="AB88" t="n">
        <v>55.17734896514028</v>
      </c>
      <c r="AC88" t="n">
        <v>49.9113002219101</v>
      </c>
      <c r="AD88" t="n">
        <v>40327.12312395946</v>
      </c>
      <c r="AE88" t="n">
        <v>55177.34896514029</v>
      </c>
      <c r="AF88" t="n">
        <v>2.944718738973157e-06</v>
      </c>
      <c r="AG88" t="n">
        <v>0.1627083333333333</v>
      </c>
      <c r="AH88" t="n">
        <v>49911.3002219101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12.8068</v>
      </c>
      <c r="E89" t="n">
        <v>7.81</v>
      </c>
      <c r="F89" t="n">
        <v>5.07</v>
      </c>
      <c r="G89" t="n">
        <v>101.38</v>
      </c>
      <c r="H89" t="n">
        <v>1.62</v>
      </c>
      <c r="I89" t="n">
        <v>3</v>
      </c>
      <c r="J89" t="n">
        <v>250.47</v>
      </c>
      <c r="K89" t="n">
        <v>56.13</v>
      </c>
      <c r="L89" t="n">
        <v>22.75</v>
      </c>
      <c r="M89" t="n">
        <v>0</v>
      </c>
      <c r="N89" t="n">
        <v>61.59</v>
      </c>
      <c r="O89" t="n">
        <v>31125.47</v>
      </c>
      <c r="P89" t="n">
        <v>60.53</v>
      </c>
      <c r="Q89" t="n">
        <v>202.81</v>
      </c>
      <c r="R89" t="n">
        <v>18.49</v>
      </c>
      <c r="S89" t="n">
        <v>13.89</v>
      </c>
      <c r="T89" t="n">
        <v>629.1799999999999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40.33710544286566</v>
      </c>
      <c r="AB89" t="n">
        <v>55.19100721425652</v>
      </c>
      <c r="AC89" t="n">
        <v>49.92365494690021</v>
      </c>
      <c r="AD89" t="n">
        <v>40337.10544286566</v>
      </c>
      <c r="AE89" t="n">
        <v>55191.00721425653</v>
      </c>
      <c r="AF89" t="n">
        <v>2.944603776461974e-06</v>
      </c>
      <c r="AG89" t="n">
        <v>0.1627083333333333</v>
      </c>
      <c r="AH89" t="n">
        <v>49923.65494690021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2024-09-24T15:21:31Z</dcterms:created>
  <dcterms:modified xmlns:dcterms="http://purl.org/dc/terms/" xmlns:xsi="http://www.w3.org/2001/XMLSchema-instance" xsi:type="dcterms:W3CDTF">2024-09-24T15:21:31Z</dcterms:modified>
</cp:coreProperties>
</file>